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Sheet1!$A$1:$M$2509</definedName>
  </definedNames>
  <calcPr calcId="144525"/>
</workbook>
</file>

<file path=xl/sharedStrings.xml><?xml version="1.0" encoding="utf-8"?>
<sst xmlns="http://schemas.openxmlformats.org/spreadsheetml/2006/main" count="14953" uniqueCount="395">
  <si>
    <t>id</t>
  </si>
  <si>
    <t>fd_project</t>
  </si>
  <si>
    <t>pk_project</t>
  </si>
  <si>
    <t>project_name</t>
  </si>
  <si>
    <t>year</t>
  </si>
  <si>
    <t>wy_cycle</t>
  </si>
  <si>
    <t>is_project</t>
  </si>
  <si>
    <t>month</t>
  </si>
  <si>
    <t>month_start</t>
  </si>
  <si>
    <t>tax</t>
  </si>
  <si>
    <t>budget_house</t>
  </si>
  <si>
    <t>budget_amount</t>
  </si>
  <si>
    <t>budget_clear</t>
  </si>
  <si>
    <t>01郑州名家</t>
  </si>
  <si>
    <t>00AF530EA7005BBCB005</t>
  </si>
  <si>
    <t>郑州鑫苑名家</t>
  </si>
  <si>
    <t>2020</t>
  </si>
  <si>
    <t>季度</t>
  </si>
  <si>
    <t>2020-01</t>
  </si>
  <si>
    <t>02都市家园</t>
  </si>
  <si>
    <t>007E9E8EC600688760F2</t>
  </si>
  <si>
    <t>郑州都市家园</t>
  </si>
  <si>
    <t>03金融广场</t>
  </si>
  <si>
    <t>007E9E8ECE00067F5391</t>
  </si>
  <si>
    <t>郑州金融广场</t>
  </si>
  <si>
    <t>半年</t>
  </si>
  <si>
    <t>04逸品香山（一期）</t>
  </si>
  <si>
    <t>007E9E8F390094760CA3</t>
  </si>
  <si>
    <t>郑州逸品香山一期</t>
  </si>
  <si>
    <t>04逸品香山（二期）</t>
  </si>
  <si>
    <t>007E9E8F34007230BF5C</t>
  </si>
  <si>
    <t>郑州逸品香山二期</t>
  </si>
  <si>
    <t>05河南世家</t>
  </si>
  <si>
    <t>007E9E8F0100F02430CD</t>
  </si>
  <si>
    <t>郑州鑫苑世家</t>
  </si>
  <si>
    <t>06中央花园</t>
  </si>
  <si>
    <t>郑州中央花园</t>
  </si>
  <si>
    <t>07城市之家</t>
  </si>
  <si>
    <t>007E9E8ED60003BF170A</t>
  </si>
  <si>
    <t>郑州城市之家</t>
  </si>
  <si>
    <t>08世纪东城</t>
  </si>
  <si>
    <t>郑州世纪东城</t>
  </si>
  <si>
    <t>11郑州国花</t>
  </si>
  <si>
    <t>007E9E8F1800D6C40B22</t>
  </si>
  <si>
    <t>郑州国际城市花园</t>
  </si>
  <si>
    <t>12国际广场</t>
  </si>
  <si>
    <t>007E9E8F1B00D23B1C00</t>
  </si>
  <si>
    <t>郑州国际广场</t>
  </si>
  <si>
    <t>13都市公寓</t>
  </si>
  <si>
    <t>007E9E8EE50034483117</t>
  </si>
  <si>
    <t>郑州都市公寓</t>
  </si>
  <si>
    <t>14郑州景园</t>
  </si>
  <si>
    <t>007E9E8F160069D3BE09</t>
  </si>
  <si>
    <t>郑州景园</t>
  </si>
  <si>
    <t>15都市领地</t>
  </si>
  <si>
    <t>007E9E8EAE009D278641</t>
  </si>
  <si>
    <t>郑州都市领地</t>
  </si>
  <si>
    <t>16陇海花园</t>
  </si>
  <si>
    <t>007E9E8EDF0095087EF7</t>
  </si>
  <si>
    <t>郑州陇海星级花园</t>
  </si>
  <si>
    <t>17现代城</t>
  </si>
  <si>
    <t>007E9E8F3E00F42402A4</t>
  </si>
  <si>
    <t>郑州现代城</t>
  </si>
  <si>
    <t>18郑州鑫城</t>
  </si>
  <si>
    <t>007E9E8F4B006F9DB77C</t>
  </si>
  <si>
    <t>郑州鑫苑鑫城</t>
  </si>
  <si>
    <t>19郑西名家</t>
  </si>
  <si>
    <t>00822B6F6400B7DDA2E6</t>
  </si>
  <si>
    <t>郑西鑫苑名家</t>
  </si>
  <si>
    <t>20郑州鑫家</t>
  </si>
  <si>
    <t>007E9E8F1C00C043BB7B</t>
  </si>
  <si>
    <t>郑州鑫家</t>
  </si>
  <si>
    <t>20郑州鑫家2期</t>
  </si>
  <si>
    <t>0033EDE2FC00F77B77E1</t>
  </si>
  <si>
    <t>郑州鑫家二期</t>
  </si>
  <si>
    <t>23都汇广场</t>
  </si>
  <si>
    <t>00D2E0862700567E79E1</t>
  </si>
  <si>
    <t>郑州都汇广场</t>
  </si>
  <si>
    <t>24郑州名城</t>
  </si>
  <si>
    <t>郑州鑫苑名城</t>
  </si>
  <si>
    <t>24郑州名城三期</t>
  </si>
  <si>
    <t>001A21A97D00042BBE68</t>
  </si>
  <si>
    <t>郑州鑫苑名城三期</t>
  </si>
  <si>
    <t>25郑州国际新城</t>
  </si>
  <si>
    <t>004CCBFC30009932AA06</t>
  </si>
  <si>
    <t>郑州国际新城</t>
  </si>
  <si>
    <t>26郑州国际新城安置区</t>
  </si>
  <si>
    <t>00BC7DF66500F079B0EC</t>
  </si>
  <si>
    <t>郑州国际新城安置区</t>
  </si>
  <si>
    <t>27郑州国际新城6号院</t>
  </si>
  <si>
    <t>0047285FF300AC155E29</t>
  </si>
  <si>
    <t>郑州国际新城二期</t>
  </si>
  <si>
    <t>28航美小镇</t>
  </si>
  <si>
    <t>00D6E142A8008D340827</t>
  </si>
  <si>
    <t>郑州航美国际智慧城</t>
  </si>
  <si>
    <t>31山东之家</t>
  </si>
  <si>
    <t>007E9E8F9F00B2F4D718</t>
  </si>
  <si>
    <t>济南城市之家</t>
  </si>
  <si>
    <t>32山东碧水</t>
  </si>
  <si>
    <t>007E9E8F9A008F636A27</t>
  </si>
  <si>
    <t>济南碧水尚景</t>
  </si>
  <si>
    <t>33山东国花</t>
  </si>
  <si>
    <t>007E9E8F94002F590A28</t>
  </si>
  <si>
    <t>济南国际城市花园</t>
  </si>
  <si>
    <t>34山东名家二标</t>
  </si>
  <si>
    <t>007E9E8FB100C4571EE3</t>
  </si>
  <si>
    <t>济南鑫苑名家一二期</t>
  </si>
  <si>
    <t>35山东名家三标</t>
  </si>
  <si>
    <t>007E9E8F7D00431219CE</t>
  </si>
  <si>
    <t>济南鑫苑名家三期南</t>
  </si>
  <si>
    <t>36山东名家四标</t>
  </si>
  <si>
    <t>007E9E8F5A00969BB0C9</t>
  </si>
  <si>
    <t>济南鑫苑名家三期北</t>
  </si>
  <si>
    <t>37山东公馆</t>
  </si>
  <si>
    <t>济南世家公馆</t>
  </si>
  <si>
    <t>38山东鑫中心</t>
  </si>
  <si>
    <t>007E9E8FC100F54B62D2</t>
  </si>
  <si>
    <t>济南鑫中心</t>
  </si>
  <si>
    <t>41安徽望江</t>
  </si>
  <si>
    <t>007E9E8FD10013374A62</t>
  </si>
  <si>
    <t>合肥望江花园</t>
  </si>
  <si>
    <t>42三亚崖州湾</t>
  </si>
  <si>
    <t>007E9E900D005DBE9415</t>
  </si>
  <si>
    <t>三亚崖州湾</t>
  </si>
  <si>
    <t>43徐州景园</t>
  </si>
  <si>
    <t>007E9E8FCF00B8C62D4E</t>
  </si>
  <si>
    <t>徐州景园</t>
  </si>
  <si>
    <t>44徐州景城</t>
  </si>
  <si>
    <t>007E9E8FBB00BFB1EB93</t>
  </si>
  <si>
    <t>徐州景城</t>
  </si>
  <si>
    <t>45成都名家</t>
  </si>
  <si>
    <t>成都鑫苑名家</t>
  </si>
  <si>
    <t>46成都鑫都汇</t>
  </si>
  <si>
    <t>007E9E8FE00036CFD720</t>
  </si>
  <si>
    <t>成都鑫都汇</t>
  </si>
  <si>
    <t>51苏州湖岸</t>
  </si>
  <si>
    <t>007E9E8FD400F0751B77</t>
  </si>
  <si>
    <t>苏州湖岸名家</t>
  </si>
  <si>
    <t>52苏州景园</t>
  </si>
  <si>
    <t>007E9E8FBA0083571AFD</t>
  </si>
  <si>
    <t>苏州景园</t>
  </si>
  <si>
    <t>53苏州国花</t>
  </si>
  <si>
    <t>007E9E8FC600B2890801</t>
  </si>
  <si>
    <t>苏州国际城市花园</t>
  </si>
  <si>
    <t>54苏州鑫城</t>
  </si>
  <si>
    <t>007E9E8F9C009214A2A7</t>
  </si>
  <si>
    <t>苏州鑫城</t>
  </si>
  <si>
    <t>55苏州湖居</t>
  </si>
  <si>
    <t>007E9E8FB4004F0A91FE</t>
  </si>
  <si>
    <t>苏州湖居世家</t>
  </si>
  <si>
    <t>56苏州姑苏樾</t>
  </si>
  <si>
    <t>0058B5794F00BA1A456B</t>
  </si>
  <si>
    <t>苏州姑苏樾</t>
  </si>
  <si>
    <t>-</t>
  </si>
  <si>
    <t>61昆山国花</t>
  </si>
  <si>
    <t>007E9E8FE90011462A4A</t>
  </si>
  <si>
    <t>昆山国际城市花园</t>
  </si>
  <si>
    <t>62昆山世家</t>
  </si>
  <si>
    <t>007E9E8FD7000D65F945</t>
  </si>
  <si>
    <t>昆山水岸世家</t>
  </si>
  <si>
    <t>63昆山鑫都汇</t>
  </si>
  <si>
    <t>002D63F5F900A2FE1564</t>
  </si>
  <si>
    <t>昆山鑫都汇</t>
  </si>
  <si>
    <t>64昆山山水江南</t>
  </si>
  <si>
    <t>001894793E0087B5F121</t>
  </si>
  <si>
    <t>昆山陆家山水江南</t>
  </si>
  <si>
    <t>65上海壹品世家</t>
  </si>
  <si>
    <t>007E9E8FF600692E5EE2</t>
  </si>
  <si>
    <t>上海壹品世家</t>
  </si>
  <si>
    <t>66西安甲写</t>
  </si>
  <si>
    <t>00472DE2B6001425C73E</t>
  </si>
  <si>
    <t>西安鑫苑中心</t>
  </si>
  <si>
    <t>67长沙梅溪名家</t>
  </si>
  <si>
    <t>007E9E8FFA0068934450</t>
  </si>
  <si>
    <t>长沙梅溪鑫苑名家</t>
  </si>
  <si>
    <t>68长沙木莲世家</t>
  </si>
  <si>
    <t>005285C8C100F9F4284A</t>
  </si>
  <si>
    <t>长沙鑫苑木莲世家</t>
  </si>
  <si>
    <t>69长沙芙蓉鑫家</t>
  </si>
  <si>
    <t>00D279570A00DE7CFBA6</t>
  </si>
  <si>
    <t>长沙鑫苑芙蓉鑫家</t>
  </si>
  <si>
    <t>70西安大都汇</t>
  </si>
  <si>
    <t>007E9E8FF6007B0831A0</t>
  </si>
  <si>
    <t>西安大都汇</t>
  </si>
  <si>
    <t>81北京鑫都汇</t>
  </si>
  <si>
    <t>007E9E9013003FB76C62</t>
  </si>
  <si>
    <t>北京鑫都汇</t>
  </si>
  <si>
    <t>82天津世家</t>
  </si>
  <si>
    <t>00822B6F47001DC5B86C</t>
  </si>
  <si>
    <t>天津汤泉世家</t>
  </si>
  <si>
    <t>83郑州国际新城三期A</t>
  </si>
  <si>
    <t>郑州国际新城三期A</t>
  </si>
  <si>
    <t>84郑州国际新城三期B</t>
  </si>
  <si>
    <t>郑州国际新城三期B</t>
  </si>
  <si>
    <t>85郑州国际新城三期D</t>
  </si>
  <si>
    <t>郑州国际新城三期D</t>
  </si>
  <si>
    <t>w01焦作鹿港小镇</t>
  </si>
  <si>
    <t>007E9E8F7C0010746CF2</t>
  </si>
  <si>
    <t>焦作鹿港小镇</t>
  </si>
  <si>
    <t>w02焦作中弘名瑞城</t>
  </si>
  <si>
    <t>007E9E8F57007F5994E9</t>
  </si>
  <si>
    <t>焦作中弘名瑞城</t>
  </si>
  <si>
    <t>w03三门峡博丰明钻</t>
  </si>
  <si>
    <t>007E9E8F580027306AED</t>
  </si>
  <si>
    <t>三门峡博丰明钻</t>
  </si>
  <si>
    <t>w04三门峡灵宝锦悦华庭</t>
  </si>
  <si>
    <t>00B042B2A7004E4AAACE</t>
  </si>
  <si>
    <t>三门峡灵宝锦悦华庭</t>
  </si>
  <si>
    <t>w05三门峡书香苑</t>
  </si>
  <si>
    <t>000938EAAF001664DB54</t>
  </si>
  <si>
    <t>三门峡书香苑</t>
  </si>
  <si>
    <t>w06三门峡滨河花城</t>
  </si>
  <si>
    <t>0009AB874000B02031D9</t>
  </si>
  <si>
    <t>三门峡滨河花城</t>
  </si>
  <si>
    <t>w07三门峡滨河湾</t>
  </si>
  <si>
    <t>001E6619F3001DA56B5E</t>
  </si>
  <si>
    <t>三门峡滨河湾</t>
  </si>
  <si>
    <t>w08三门峡熙龙湾</t>
  </si>
  <si>
    <t>0096BFF0BB0071E0EAF7</t>
  </si>
  <si>
    <t>三门峡熙龙湾</t>
  </si>
  <si>
    <t>w09三门峡移动</t>
  </si>
  <si>
    <t>三门峡移动</t>
  </si>
  <si>
    <t>w17巩义天玺华府</t>
  </si>
  <si>
    <t>00240B125900D5990649</t>
  </si>
  <si>
    <t>巩义天玺华府</t>
  </si>
  <si>
    <t>w18信阳博林国际</t>
  </si>
  <si>
    <t>00D583799D0075930D91</t>
  </si>
  <si>
    <t>信阳博林国际广场</t>
  </si>
  <si>
    <t>w19泌阳尚东城</t>
  </si>
  <si>
    <t>007E9E8F6A0086B0F425</t>
  </si>
  <si>
    <t>驻马店泌阳尚东第一城</t>
  </si>
  <si>
    <t>w20漯河伯爵山</t>
  </si>
  <si>
    <t>007E9E8F6F002B2D9D73</t>
  </si>
  <si>
    <t>漯河伯爵山</t>
  </si>
  <si>
    <t>w21漯河星公馆</t>
  </si>
  <si>
    <t>007E9E8F8300F9BCCB73</t>
  </si>
  <si>
    <t>漯河天翼星公馆</t>
  </si>
  <si>
    <t>w22漯河临颍绿城国际</t>
  </si>
  <si>
    <t>007E9E8F7B00553025FA</t>
  </si>
  <si>
    <t>漯河临颍绿城国际</t>
  </si>
  <si>
    <t>w23漯河六合世家</t>
  </si>
  <si>
    <t>00809E8867002B6BF548</t>
  </si>
  <si>
    <t>漯河六和世家</t>
  </si>
  <si>
    <t>w24漯河滨湖国际</t>
  </si>
  <si>
    <t>0020956DFC0072A7DE3B</t>
  </si>
  <si>
    <t>漯河滨湖国际</t>
  </si>
  <si>
    <t>w27漯河尚书房</t>
  </si>
  <si>
    <t>007CA11EBC00B6825D31</t>
  </si>
  <si>
    <t>漯河尚书房</t>
  </si>
  <si>
    <t>w30财智铭座</t>
  </si>
  <si>
    <t>007E9E8F40004796D694</t>
  </si>
  <si>
    <t>郑州财智名座</t>
  </si>
  <si>
    <t>w31伞花苑</t>
  </si>
  <si>
    <t>002E6F003600A8E5DC50</t>
  </si>
  <si>
    <t>郑州伞花苑</t>
  </si>
  <si>
    <t>w32明天璀丽华庭</t>
  </si>
  <si>
    <t>0076B67E2F00677F688C</t>
  </si>
  <si>
    <t>郑州明天璀丽华庭</t>
  </si>
  <si>
    <t>w33郑州奥体公馆</t>
  </si>
  <si>
    <t>00ABF419610092519358</t>
  </si>
  <si>
    <t>郑州奥体公馆</t>
  </si>
  <si>
    <t>w34郑州正道和苑</t>
  </si>
  <si>
    <t>006C1B1B9C00F37D739C</t>
  </si>
  <si>
    <t>郑州正道和苑</t>
  </si>
  <si>
    <t>w35郑州中林国际</t>
  </si>
  <si>
    <t>004C0672A6009D5C6231</t>
  </si>
  <si>
    <t>郑州中林嘉苑</t>
  </si>
  <si>
    <t>w36郑州古德佳苑</t>
  </si>
  <si>
    <t>004FA868520068B0AAFE</t>
  </si>
  <si>
    <t>郑州古德佳苑</t>
  </si>
  <si>
    <t>w37荥阳龙熙湾</t>
  </si>
  <si>
    <t>0060FA22860000C3A3E2</t>
  </si>
  <si>
    <t>郑西中房华纳龙熙湾</t>
  </si>
  <si>
    <t>w40鹤壁聆海御园</t>
  </si>
  <si>
    <t>00998909BF007672FFD4</t>
  </si>
  <si>
    <t>鹤壁聆海御园</t>
  </si>
  <si>
    <t>w41濮阳翰林居</t>
  </si>
  <si>
    <t>0009ABE81B007D55DE98</t>
  </si>
  <si>
    <t>濮阳翰林居</t>
  </si>
  <si>
    <t>半年(特殊：1-5、6-12)</t>
  </si>
  <si>
    <t>w42濮阳龙湖华苑</t>
  </si>
  <si>
    <t>00209674B100E130614C</t>
  </si>
  <si>
    <t>濮阳龙湖华苑</t>
  </si>
  <si>
    <t>w43濮阳银堤漫步</t>
  </si>
  <si>
    <t>003B913EB300BFC0AE98</t>
  </si>
  <si>
    <t>濮阳银堤漫步</t>
  </si>
  <si>
    <t>w44濮阳锦绣龙城</t>
  </si>
  <si>
    <t>005FB3A8F40045EBABA6</t>
  </si>
  <si>
    <t>濮阳中房锦绣龙城</t>
  </si>
  <si>
    <t>w50南阳传世温泉</t>
  </si>
  <si>
    <t>南阳传世温泉</t>
  </si>
  <si>
    <t>w51新乡褐石公园</t>
  </si>
  <si>
    <t>00EA2ADF730066D6329A</t>
  </si>
  <si>
    <t>新乡褐石公园</t>
  </si>
  <si>
    <t>w52信阳南湖燕园</t>
  </si>
  <si>
    <t>000289DD6E005F005B4E</t>
  </si>
  <si>
    <t>信阳南湖燕园</t>
  </si>
  <si>
    <t>w53商丘夏邑联盟新城</t>
  </si>
  <si>
    <t>0085374EEE00002CF84D</t>
  </si>
  <si>
    <t>夏邑联盟新城</t>
  </si>
  <si>
    <t>w54安阳水木兰亭</t>
  </si>
  <si>
    <t>00CFA8E5EA00F366D87B</t>
  </si>
  <si>
    <t>安阳水木兰亭</t>
  </si>
  <si>
    <t>w55青岛金光大厦</t>
  </si>
  <si>
    <t>00AD4DD87900A8750850</t>
  </si>
  <si>
    <t>济南青岛金光大厦</t>
  </si>
  <si>
    <t>w56滨海华芳</t>
  </si>
  <si>
    <t>005FB7A4AF003E5CCA3A</t>
  </si>
  <si>
    <t>滨海华芳颐景花园</t>
  </si>
  <si>
    <t>w57明天世纪小铺</t>
  </si>
  <si>
    <t>0049A8CC8D00692D4C74</t>
  </si>
  <si>
    <t>郑州小铺新苑</t>
  </si>
  <si>
    <t>w58三门峡格兰云天</t>
  </si>
  <si>
    <t>三门峡格兰云天</t>
  </si>
  <si>
    <t>w59三门峡城明佳苑</t>
  </si>
  <si>
    <t>007C180FF60064244516</t>
  </si>
  <si>
    <t>三门峡城明佳苑</t>
  </si>
  <si>
    <t>w60漯河锦华国际</t>
  </si>
  <si>
    <t>00E707785F00EA856AC4</t>
  </si>
  <si>
    <t>漯河锦华国际</t>
  </si>
  <si>
    <t>w61漯河世贸中心</t>
  </si>
  <si>
    <t>00F08F1A9100C479A2B0</t>
  </si>
  <si>
    <t>漯河世界贸易中心</t>
  </si>
  <si>
    <t>w62大连国际健康科技小镇</t>
  </si>
  <si>
    <t>大连国际健康科技小镇</t>
  </si>
  <si>
    <t>w64唐山君德城上城</t>
  </si>
  <si>
    <t>唐山君德城上城</t>
  </si>
  <si>
    <t>w66驻马店湖滨新城</t>
  </si>
  <si>
    <t>00470769ED00CFBD7181</t>
  </si>
  <si>
    <t>驻马店湖滨新城</t>
  </si>
  <si>
    <t>w67驻马店中原国际城</t>
  </si>
  <si>
    <t>0058BB8CFE00ADE58594</t>
  </si>
  <si>
    <t>驻马店中原国际城</t>
  </si>
  <si>
    <t>w68驻马店高铁壹号</t>
  </si>
  <si>
    <t>0058BBE082009712ABC3</t>
  </si>
  <si>
    <t>驻马店高铁壹号</t>
  </si>
  <si>
    <t>w69广州环球梦大厦</t>
  </si>
  <si>
    <t>广州环球梦大厦</t>
  </si>
  <si>
    <t>w70宏江</t>
  </si>
  <si>
    <t>00A9B65020003CC4A25E</t>
  </si>
  <si>
    <t>郑州宏江瀚苑</t>
  </si>
  <si>
    <t>w71aaa</t>
  </si>
  <si>
    <t>00C584FAF200C207482C</t>
  </si>
  <si>
    <t>新乡金谷东方广场</t>
  </si>
  <si>
    <t>w淮安严赵花园</t>
  </si>
  <si>
    <t>0080A9A84D002F3059D4</t>
  </si>
  <si>
    <t>淮安严赵花园</t>
  </si>
  <si>
    <t>w淮安佳兴北园</t>
  </si>
  <si>
    <t>0046D88B3A0081617F71</t>
  </si>
  <si>
    <t>淮安佳兴北苑</t>
  </si>
  <si>
    <t>w淮安佳兴南园</t>
  </si>
  <si>
    <t>0046D901510014A1FE99</t>
  </si>
  <si>
    <t>淮安佳兴南苑</t>
  </si>
  <si>
    <t>w淮安南方花园</t>
  </si>
  <si>
    <t>0046E4FFAB00BFF4B125</t>
  </si>
  <si>
    <t>淮安南方花园</t>
  </si>
  <si>
    <t>w淮安盐河花园</t>
  </si>
  <si>
    <t>0046E552C500F4C818D4</t>
  </si>
  <si>
    <t>淮安盐河花苑</t>
  </si>
  <si>
    <t>w淮安黄元四期</t>
  </si>
  <si>
    <t>00476439470086DEF9E6</t>
  </si>
  <si>
    <t>淮安黄元小区四期</t>
  </si>
  <si>
    <t>w淮安黄元小区</t>
  </si>
  <si>
    <t>0046D80687004C8BAEE7</t>
  </si>
  <si>
    <t>淮安黄元小区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</si>
  <si>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</si>
  <si>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</si>
  <si>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</si>
  <si>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</si>
  <si>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</si>
  <si>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</si>
  <si>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</si>
  <si>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</si>
  <si>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</si>
  <si>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</si>
  <si>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</si>
  <si>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2019</t>
  </si>
  <si>
    <t>2019-01</t>
  </si>
  <si>
    <t>39金光大厦</t>
  </si>
  <si>
    <t>65西安大都汇</t>
  </si>
  <si>
    <t>91BBB</t>
  </si>
  <si>
    <t>w25漯河世贸中心</t>
  </si>
  <si>
    <t>w26漯河锦华国际</t>
  </si>
  <si>
    <t>w52aaa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</si>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</sst>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-[$€-2]* #,##0.00_-;\-[$€-2]* #,##0.00_-;_-[$€-2]* &quot;-&quot;??_-"/>
    <numFmt numFmtId="44" formatCode="_ &quot;￥&quot;* #,##0.00_ ;_ &quot;￥&quot;* \-#,##0.00_ ;_ &quot;￥&quot;* &quot;-&quot;??_ ;_ @_ "/>
    <numFmt numFmtId="177" formatCode="[$-F800]dddd\,\ mmmm\ dd\,\ yyyy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11"/>
      <name val="宋体"/>
      <charset val="134"/>
    </font>
    <font>
      <sz val="11"/>
      <name val="Calibri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176" fontId="1" fillId="2" borderId="0" xfId="0" applyNumberFormat="1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176" fontId="1" fillId="3" borderId="0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0" fontId="4" fillId="0" borderId="0" xfId="0" applyFont="1" applyFill="1" applyAlignment="1"/>
    <xf numFmtId="177" fontId="3" fillId="4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_1.收支表_5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-&#24037;&#20316;-hry\&#25968;&#25454;&#38656;&#27714;\&#36130;&#21153;\&#39044;&#31639;\2020&#24180;&#29289;&#19994;&#36153;&#37329;&#39069;&#21450;&#28165;&#27424;&#39044;&#31639;%20-%20&#26376;&#25253;&#26684;&#243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-&#24037;&#20316;-hry\&#25968;&#25454;&#38656;&#27714;\&#36130;&#21153;\&#39044;&#31639;\2019&#24180;&#29289;&#19994;&#36153;&#37329;&#39069;&#21450;&#28165;&#27424;&#39044;&#31639;%20-%20&#26376;&#25253;&#26684;&#2433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0物业费金额预算（含欠费）"/>
      <sheetName val="2019年清欠预算"/>
      <sheetName val="2020清欠预算"/>
      <sheetName val="2018物业费金额预算"/>
      <sheetName val="2018物业费户数收费率预算"/>
      <sheetName val="2012户数预算入住收费率"/>
      <sheetName val="2012户数预算空置收费率 "/>
    </sheetNames>
    <sheetDataSet>
      <sheetData sheetId="0">
        <row r="1">
          <cell r="A1" t="str">
            <v>2020年预算物业费收费金额</v>
          </cell>
        </row>
        <row r="2">
          <cell r="A2" t="str">
            <v>项目</v>
          </cell>
          <cell r="B2" t="str">
            <v>1月物业费金额预算</v>
          </cell>
        </row>
        <row r="2">
          <cell r="D2" t="str">
            <v>2月物业费金额预算</v>
          </cell>
        </row>
        <row r="2">
          <cell r="F2" t="str">
            <v>3月物业费金额预算</v>
          </cell>
        </row>
        <row r="2">
          <cell r="H2" t="str">
            <v>4月物业费金额预算</v>
          </cell>
        </row>
        <row r="2">
          <cell r="J2" t="str">
            <v>5月物业费金额预算</v>
          </cell>
        </row>
        <row r="2">
          <cell r="L2" t="str">
            <v>6月物业费金额预算</v>
          </cell>
        </row>
        <row r="2">
          <cell r="N2" t="str">
            <v>7月物业费金额预算</v>
          </cell>
        </row>
        <row r="2">
          <cell r="P2" t="str">
            <v>8月物业费金额预算</v>
          </cell>
        </row>
        <row r="2">
          <cell r="R2" t="str">
            <v>9月物业费金额预算</v>
          </cell>
        </row>
        <row r="2">
          <cell r="T2" t="str">
            <v>10月物业费金额预算</v>
          </cell>
        </row>
        <row r="2">
          <cell r="V2" t="str">
            <v>11月物业费金额预算</v>
          </cell>
        </row>
        <row r="2">
          <cell r="X2" t="str">
            <v>12月物业费金额预算</v>
          </cell>
        </row>
        <row r="3">
          <cell r="A3" t="str">
            <v>物业费合计</v>
          </cell>
          <cell r="B3">
            <v>6693.95534332877</v>
          </cell>
          <cell r="C3">
            <v>6230.7176343781</v>
          </cell>
          <cell r="D3">
            <v>8759.2149916636</v>
          </cell>
          <cell r="E3">
            <v>8006.25998961876</v>
          </cell>
          <cell r="F3">
            <v>10559.3209161808</v>
          </cell>
          <cell r="G3">
            <v>9437.11843044091</v>
          </cell>
          <cell r="H3">
            <v>12632.0632729776</v>
          </cell>
          <cell r="I3">
            <v>11129.7682775516</v>
          </cell>
          <cell r="J3">
            <v>14257.2682582154</v>
          </cell>
          <cell r="K3">
            <v>12400.185813749</v>
          </cell>
          <cell r="L3">
            <v>15789.0122904821</v>
          </cell>
          <cell r="M3">
            <v>13533.7622930112</v>
          </cell>
          <cell r="N3">
            <v>21970.0057879613</v>
          </cell>
          <cell r="O3">
            <v>19370.8133674411</v>
          </cell>
          <cell r="P3">
            <v>24213.5733471713</v>
          </cell>
          <cell r="Q3">
            <v>21266.8234949382</v>
          </cell>
          <cell r="R3">
            <v>26107.8883014008</v>
          </cell>
          <cell r="S3">
            <v>22795.5059741363</v>
          </cell>
          <cell r="T3">
            <v>28236.7841715238</v>
          </cell>
          <cell r="U3">
            <v>24562.3843778915</v>
          </cell>
          <cell r="V3">
            <v>29919.4029252539</v>
          </cell>
          <cell r="W3">
            <v>25919.1357518907</v>
          </cell>
          <cell r="X3">
            <v>31344.7018128912</v>
          </cell>
          <cell r="Y3">
            <v>27000.4922164787</v>
          </cell>
        </row>
        <row r="4">
          <cell r="A4" t="str">
            <v>郑州鑫苑名家</v>
          </cell>
          <cell r="B4">
            <v>95.3949035256494</v>
          </cell>
          <cell r="C4">
            <v>90.614443395</v>
          </cell>
          <cell r="D4">
            <v>117.800071834805</v>
          </cell>
          <cell r="E4">
            <v>110.0318241225</v>
          </cell>
          <cell r="F4">
            <v>135.848913534916</v>
          </cell>
          <cell r="G4">
            <v>124.271236656</v>
          </cell>
          <cell r="H4">
            <v>230.38482813084</v>
          </cell>
          <cell r="I4">
            <v>214.885680051</v>
          </cell>
          <cell r="J4">
            <v>253.462248645868</v>
          </cell>
          <cell r="K4">
            <v>234.3030607785</v>
          </cell>
          <cell r="L4">
            <v>271.809869104145</v>
          </cell>
          <cell r="M4">
            <v>248.542473312</v>
          </cell>
          <cell r="N4">
            <v>365.972310252361</v>
          </cell>
          <cell r="O4">
            <v>339.156916707</v>
          </cell>
          <cell r="P4">
            <v>388.975036077848</v>
          </cell>
          <cell r="Q4">
            <v>358.5742974345</v>
          </cell>
          <cell r="R4">
            <v>406.986530433189</v>
          </cell>
          <cell r="S4">
            <v>372.813709968</v>
          </cell>
          <cell r="T4">
            <v>501.335708305259</v>
          </cell>
          <cell r="U4">
            <v>463.428153363</v>
          </cell>
          <cell r="V4">
            <v>524.114350062121</v>
          </cell>
          <cell r="W4">
            <v>482.8455340905</v>
          </cell>
          <cell r="X4">
            <v>541.901760348838</v>
          </cell>
          <cell r="Y4">
            <v>497.084946624</v>
          </cell>
        </row>
        <row r="5">
          <cell r="A5" t="str">
            <v>郑州都市家园</v>
          </cell>
          <cell r="B5">
            <v>9.43812838653789</v>
          </cell>
          <cell r="C5">
            <v>9.08674704</v>
          </cell>
          <cell r="D5">
            <v>10.7935851081241</v>
          </cell>
          <cell r="E5">
            <v>10.22259042</v>
          </cell>
          <cell r="F5">
            <v>11.9822668226465</v>
          </cell>
          <cell r="G5">
            <v>11.131265124</v>
          </cell>
          <cell r="H5">
            <v>21.3572563734783</v>
          </cell>
          <cell r="I5">
            <v>20.218012164</v>
          </cell>
          <cell r="J5">
            <v>22.7621260969214</v>
          </cell>
          <cell r="K5">
            <v>21.353855544</v>
          </cell>
          <cell r="L5">
            <v>23.9727691456024</v>
          </cell>
          <cell r="M5">
            <v>22.262530248</v>
          </cell>
          <cell r="N5">
            <v>33.320307028736</v>
          </cell>
          <cell r="O5">
            <v>31.349277288</v>
          </cell>
          <cell r="P5">
            <v>34.7196864186394</v>
          </cell>
          <cell r="Q5">
            <v>32.485120668</v>
          </cell>
          <cell r="R5">
            <v>35.905622966392</v>
          </cell>
          <cell r="S5">
            <v>33.393795372</v>
          </cell>
          <cell r="T5">
            <v>45.2668866833747</v>
          </cell>
          <cell r="U5">
            <v>42.480542412</v>
          </cell>
          <cell r="V5">
            <v>46.6497950726591</v>
          </cell>
          <cell r="W5">
            <v>43.616385792</v>
          </cell>
          <cell r="X5">
            <v>47.8192606197927</v>
          </cell>
          <cell r="Y5">
            <v>44.525060496</v>
          </cell>
        </row>
        <row r="6">
          <cell r="A6" t="str">
            <v>郑州金融广场</v>
          </cell>
          <cell r="B6">
            <v>40.8889336983618</v>
          </cell>
          <cell r="C6">
            <v>39.9888534</v>
          </cell>
          <cell r="D6">
            <v>57.4470252448379</v>
          </cell>
          <cell r="E6">
            <v>55.98439476</v>
          </cell>
          <cell r="F6">
            <v>66.1620474125949</v>
          </cell>
          <cell r="G6">
            <v>63.98216544</v>
          </cell>
          <cell r="H6">
            <v>74.8981652123448</v>
          </cell>
          <cell r="I6">
            <v>71.97993612</v>
          </cell>
          <cell r="J6">
            <v>79.5861745307781</v>
          </cell>
          <cell r="K6">
            <v>75.97882146</v>
          </cell>
          <cell r="L6">
            <v>82.7590122411828</v>
          </cell>
          <cell r="M6">
            <v>78.378152664</v>
          </cell>
          <cell r="N6">
            <v>123.415893987623</v>
          </cell>
          <cell r="O6">
            <v>118.367006064</v>
          </cell>
          <cell r="P6">
            <v>140.086495571394</v>
          </cell>
          <cell r="Q6">
            <v>134.362547424</v>
          </cell>
          <cell r="R6">
            <v>148.794485861821</v>
          </cell>
          <cell r="S6">
            <v>142.360318104</v>
          </cell>
          <cell r="T6">
            <v>157.495444274916</v>
          </cell>
          <cell r="U6">
            <v>150.358088784</v>
          </cell>
          <cell r="V6">
            <v>162.127198574701</v>
          </cell>
          <cell r="W6">
            <v>154.356974124</v>
          </cell>
          <cell r="X6">
            <v>165.194558125142</v>
          </cell>
          <cell r="Y6">
            <v>156.756305328</v>
          </cell>
        </row>
        <row r="7">
          <cell r="A7" t="str">
            <v>郑州中央花园</v>
          </cell>
          <cell r="B7">
            <v>183.981888718764</v>
          </cell>
          <cell r="C7">
            <v>173.64620019</v>
          </cell>
          <cell r="D7">
            <v>225.535734087242</v>
          </cell>
          <cell r="E7">
            <v>208.740240228</v>
          </cell>
          <cell r="F7">
            <v>268.866025921601</v>
          </cell>
          <cell r="G7">
            <v>243.834280266</v>
          </cell>
          <cell r="H7">
            <v>312.438560455853</v>
          </cell>
          <cell r="I7">
            <v>278.928320304</v>
          </cell>
          <cell r="J7">
            <v>355.445862023688</v>
          </cell>
          <cell r="K7">
            <v>314.022360342</v>
          </cell>
          <cell r="L7">
            <v>385.566918375894</v>
          </cell>
          <cell r="M7">
            <v>335.2611843648</v>
          </cell>
          <cell r="N7">
            <v>566.884137395837</v>
          </cell>
          <cell r="O7">
            <v>508.9073845548</v>
          </cell>
          <cell r="P7">
            <v>609.72994383041</v>
          </cell>
          <cell r="Q7">
            <v>544.0014245928</v>
          </cell>
          <cell r="R7">
            <v>652.979488098138</v>
          </cell>
          <cell r="S7">
            <v>579.0954646308</v>
          </cell>
          <cell r="T7">
            <v>696.148284799235</v>
          </cell>
          <cell r="U7">
            <v>614.1895046688</v>
          </cell>
          <cell r="V7">
            <v>738.509605834022</v>
          </cell>
          <cell r="W7">
            <v>649.2835447068</v>
          </cell>
          <cell r="X7">
            <v>767.419448686764</v>
          </cell>
          <cell r="Y7">
            <v>670.5223687296</v>
          </cell>
        </row>
        <row r="8">
          <cell r="A8" t="str">
            <v>郑州伞花苑</v>
          </cell>
          <cell r="B8">
            <v>13.6080070127828</v>
          </cell>
          <cell r="C8">
            <v>12.4760461519828</v>
          </cell>
          <cell r="D8">
            <v>16.8102899187828</v>
          </cell>
          <cell r="E8">
            <v>14.9708535199828</v>
          </cell>
          <cell r="F8">
            <v>20.2071285977328</v>
          </cell>
          <cell r="G8">
            <v>17.4656608879828</v>
          </cell>
          <cell r="H8">
            <v>23.6304976093578</v>
          </cell>
          <cell r="I8">
            <v>19.9604682559828</v>
          </cell>
          <cell r="J8">
            <v>25.7445588274078</v>
          </cell>
          <cell r="K8">
            <v>21.2078719399828</v>
          </cell>
          <cell r="L8">
            <v>27.9647413761578</v>
          </cell>
          <cell r="M8">
            <v>22.4552756239828</v>
          </cell>
          <cell r="N8">
            <v>41.2789054175328</v>
          </cell>
          <cell r="O8">
            <v>34.9293124639828</v>
          </cell>
          <cell r="P8">
            <v>44.6226834311328</v>
          </cell>
          <cell r="Q8">
            <v>37.4241198319828</v>
          </cell>
          <cell r="R8">
            <v>48.0106786658578</v>
          </cell>
          <cell r="S8">
            <v>39.9189271999828</v>
          </cell>
          <cell r="T8">
            <v>51.3898304563578</v>
          </cell>
          <cell r="U8">
            <v>42.4137345679828</v>
          </cell>
          <cell r="V8">
            <v>53.4331441206078</v>
          </cell>
          <cell r="W8">
            <v>43.6611382519828</v>
          </cell>
          <cell r="X8">
            <v>55.5206750059828</v>
          </cell>
          <cell r="Y8">
            <v>44.9085419359828</v>
          </cell>
        </row>
        <row r="9">
          <cell r="A9" t="str">
            <v>郑州古德佳苑</v>
          </cell>
          <cell r="B9">
            <v>41.5362303184</v>
          </cell>
          <cell r="C9">
            <v>40.6862814</v>
          </cell>
          <cell r="D9">
            <v>58.3419609524</v>
          </cell>
          <cell r="E9">
            <v>56.96079396</v>
          </cell>
          <cell r="F9">
            <v>67.15652027675</v>
          </cell>
          <cell r="G9">
            <v>65.09805024</v>
          </cell>
          <cell r="H9">
            <v>75.991000278875</v>
          </cell>
          <cell r="I9">
            <v>73.23530652</v>
          </cell>
          <cell r="J9">
            <v>80.710370559525</v>
          </cell>
          <cell r="K9">
            <v>77.30393466</v>
          </cell>
          <cell r="L9">
            <v>83.881972295275</v>
          </cell>
          <cell r="M9">
            <v>79.745111544</v>
          </cell>
          <cell r="N9">
            <v>125.19907515815</v>
          </cell>
          <cell r="O9">
            <v>120.431392944</v>
          </cell>
          <cell r="P9">
            <v>142.11104940695</v>
          </cell>
          <cell r="Q9">
            <v>136.705905504</v>
          </cell>
          <cell r="R9">
            <v>150.918968505375</v>
          </cell>
          <cell r="S9">
            <v>144.843161784</v>
          </cell>
          <cell r="T9">
            <v>159.720247377875</v>
          </cell>
          <cell r="U9">
            <v>152.980418064</v>
          </cell>
          <cell r="V9">
            <v>164.386495851125</v>
          </cell>
          <cell r="W9">
            <v>157.049046204</v>
          </cell>
          <cell r="X9">
            <v>167.458494198</v>
          </cell>
          <cell r="Y9">
            <v>159.490223088</v>
          </cell>
        </row>
        <row r="10">
          <cell r="A10" t="str">
            <v>郑州正道和苑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13.64912</v>
          </cell>
          <cell r="Q10">
            <v>13.64912</v>
          </cell>
          <cell r="R10">
            <v>20.69954875</v>
          </cell>
          <cell r="S10">
            <v>20.69954875</v>
          </cell>
          <cell r="T10">
            <v>27.7499775</v>
          </cell>
          <cell r="U10">
            <v>27.7499775</v>
          </cell>
          <cell r="V10">
            <v>29.68198625</v>
          </cell>
          <cell r="W10">
            <v>29.68198625</v>
          </cell>
          <cell r="X10">
            <v>31.5236475</v>
          </cell>
          <cell r="Y10">
            <v>31.5236475</v>
          </cell>
        </row>
        <row r="11">
          <cell r="A11" t="str">
            <v>郑州世纪东城</v>
          </cell>
          <cell r="B11">
            <v>140.291301272</v>
          </cell>
          <cell r="C11">
            <v>126.78526004</v>
          </cell>
          <cell r="D11">
            <v>177.492151282</v>
          </cell>
          <cell r="E11">
            <v>155.54483428</v>
          </cell>
          <cell r="F11">
            <v>217.01435212875</v>
          </cell>
          <cell r="G11">
            <v>184.30440852</v>
          </cell>
          <cell r="H11">
            <v>256.853100816875</v>
          </cell>
          <cell r="I11">
            <v>213.06398276</v>
          </cell>
          <cell r="J11">
            <v>295.953237875125</v>
          </cell>
          <cell r="K11">
            <v>241.823557</v>
          </cell>
          <cell r="L11">
            <v>322.315896898875</v>
          </cell>
          <cell r="M11">
            <v>256.57946184</v>
          </cell>
          <cell r="N11">
            <v>459.12517191575</v>
          </cell>
          <cell r="O11">
            <v>383.36472188</v>
          </cell>
          <cell r="P11">
            <v>498.01427707975</v>
          </cell>
          <cell r="Q11">
            <v>412.12429612</v>
          </cell>
          <cell r="R11">
            <v>537.430961979375</v>
          </cell>
          <cell r="S11">
            <v>440.88387036</v>
          </cell>
          <cell r="T11">
            <v>576.742130931875</v>
          </cell>
          <cell r="U11">
            <v>469.6434446</v>
          </cell>
          <cell r="V11">
            <v>614.998140413125</v>
          </cell>
          <cell r="W11">
            <v>498.40301884</v>
          </cell>
          <cell r="X11">
            <v>639.77806023</v>
          </cell>
          <cell r="Y11">
            <v>513.15892368</v>
          </cell>
        </row>
        <row r="12">
          <cell r="A12" t="str">
            <v>郑州鑫苑鑫城</v>
          </cell>
          <cell r="B12">
            <v>129.7607973824</v>
          </cell>
          <cell r="C12">
            <v>126.3861116</v>
          </cell>
          <cell r="D12">
            <v>182.7632466364</v>
          </cell>
          <cell r="E12">
            <v>177.27938224</v>
          </cell>
          <cell r="F12">
            <v>211.18143968925</v>
          </cell>
          <cell r="G12">
            <v>203.00837256</v>
          </cell>
          <cell r="H12">
            <v>239.678726940125</v>
          </cell>
          <cell r="I12">
            <v>228.73736288</v>
          </cell>
          <cell r="J12">
            <v>255.409320902275</v>
          </cell>
          <cell r="K12">
            <v>241.88421304</v>
          </cell>
          <cell r="L12">
            <v>263.907007560525</v>
          </cell>
          <cell r="M12">
            <v>247.481779104</v>
          </cell>
          <cell r="N12">
            <v>392.79776876465</v>
          </cell>
          <cell r="O12">
            <v>373.867890704</v>
          </cell>
          <cell r="P12">
            <v>446.22205374145</v>
          </cell>
          <cell r="Q12">
            <v>424.761161344</v>
          </cell>
          <cell r="R12">
            <v>474.613882061625</v>
          </cell>
          <cell r="S12">
            <v>450.490151664</v>
          </cell>
          <cell r="T12">
            <v>502.979345649125</v>
          </cell>
          <cell r="U12">
            <v>476.219141984</v>
          </cell>
          <cell r="V12">
            <v>518.499021749875</v>
          </cell>
          <cell r="W12">
            <v>489.365992144</v>
          </cell>
          <cell r="X12">
            <v>526.601237418</v>
          </cell>
          <cell r="Y12">
            <v>494.963558208</v>
          </cell>
        </row>
        <row r="13">
          <cell r="A13" t="str">
            <v>郑州逸品香山一期</v>
          </cell>
          <cell r="B13">
            <v>32.5164007312673</v>
          </cell>
          <cell r="C13">
            <v>25.98434025</v>
          </cell>
          <cell r="D13">
            <v>46.9926746320593</v>
          </cell>
          <cell r="E13">
            <v>36.37807635</v>
          </cell>
          <cell r="F13">
            <v>62.5916464280692</v>
          </cell>
          <cell r="G13">
            <v>46.77181245</v>
          </cell>
          <cell r="H13">
            <v>93.9343175416088</v>
          </cell>
          <cell r="I13">
            <v>72.7561527</v>
          </cell>
          <cell r="J13">
            <v>109.329162447579</v>
          </cell>
          <cell r="K13">
            <v>83.1498888</v>
          </cell>
          <cell r="L13">
            <v>125.336388023668</v>
          </cell>
          <cell r="M13">
            <v>93.5436249</v>
          </cell>
          <cell r="N13">
            <v>156.168741912109</v>
          </cell>
          <cell r="O13">
            <v>119.52796515</v>
          </cell>
          <cell r="P13">
            <v>171.461523373059</v>
          </cell>
          <cell r="Q13">
            <v>129.92170125</v>
          </cell>
          <cell r="R13">
            <v>187.009463446559</v>
          </cell>
          <cell r="S13">
            <v>140.31543735</v>
          </cell>
          <cell r="T13">
            <v>218.096975947549</v>
          </cell>
          <cell r="U13">
            <v>166.2997776</v>
          </cell>
          <cell r="V13">
            <v>233.08356707344</v>
          </cell>
          <cell r="W13">
            <v>176.6935137</v>
          </cell>
          <cell r="X13">
            <v>248.325316811881</v>
          </cell>
          <cell r="Y13">
            <v>187.0872498</v>
          </cell>
        </row>
        <row r="14">
          <cell r="A14" t="str">
            <v>郑州逸品香山二期</v>
          </cell>
          <cell r="B14">
            <v>109.063643179533</v>
          </cell>
          <cell r="C14">
            <v>87.19233248</v>
          </cell>
          <cell r="D14">
            <v>144.940747486741</v>
          </cell>
          <cell r="E14">
            <v>109.3998676</v>
          </cell>
          <cell r="F14">
            <v>184.576983320431</v>
          </cell>
          <cell r="G14">
            <v>131.60740272</v>
          </cell>
          <cell r="H14">
            <v>224.725827998641</v>
          </cell>
          <cell r="I14">
            <v>153.81493784</v>
          </cell>
          <cell r="J14">
            <v>263.678585372971</v>
          </cell>
          <cell r="K14">
            <v>176.02247296</v>
          </cell>
          <cell r="L14">
            <v>304.681778125382</v>
          </cell>
          <cell r="M14">
            <v>198.23000808</v>
          </cell>
          <cell r="N14">
            <v>408.106724015191</v>
          </cell>
          <cell r="O14">
            <v>285.42234056</v>
          </cell>
          <cell r="P14">
            <v>446.717742159841</v>
          </cell>
          <cell r="Q14">
            <v>307.62987568</v>
          </cell>
          <cell r="R14">
            <v>486.183108378691</v>
          </cell>
          <cell r="S14">
            <v>329.8374108</v>
          </cell>
          <cell r="T14">
            <v>525.477604982701</v>
          </cell>
          <cell r="U14">
            <v>352.04494592</v>
          </cell>
          <cell r="V14">
            <v>563.06340543831</v>
          </cell>
          <cell r="W14">
            <v>374.25248104</v>
          </cell>
          <cell r="X14">
            <v>601.503553968119</v>
          </cell>
          <cell r="Y14">
            <v>396.46001616</v>
          </cell>
        </row>
        <row r="15">
          <cell r="A15" t="str">
            <v>郑州鑫苑世家</v>
          </cell>
          <cell r="B15">
            <v>91.1014775564519</v>
          </cell>
          <cell r="C15">
            <v>87.9940416</v>
          </cell>
          <cell r="D15">
            <v>128.450383669234</v>
          </cell>
          <cell r="E15">
            <v>123.40080024</v>
          </cell>
          <cell r="F15">
            <v>148.804286017032</v>
          </cell>
          <cell r="G15">
            <v>141.27846456</v>
          </cell>
          <cell r="H15">
            <v>169.231018895059</v>
          </cell>
          <cell r="I15">
            <v>159.15612888</v>
          </cell>
          <cell r="J15">
            <v>180.723266709217</v>
          </cell>
          <cell r="K15">
            <v>168.26924604</v>
          </cell>
          <cell r="L15">
            <v>189.001017780293</v>
          </cell>
          <cell r="M15">
            <v>173.876544336</v>
          </cell>
          <cell r="N15">
            <v>279.301359504222</v>
          </cell>
          <cell r="O15">
            <v>261.870585936</v>
          </cell>
          <cell r="P15">
            <v>317.038695111561</v>
          </cell>
          <cell r="Q15">
            <v>297.277344576</v>
          </cell>
          <cell r="R15">
            <v>337.368320615949</v>
          </cell>
          <cell r="S15">
            <v>315.155008896</v>
          </cell>
          <cell r="T15">
            <v>357.673669276927</v>
          </cell>
          <cell r="U15">
            <v>333.032673216</v>
          </cell>
          <cell r="V15">
            <v>368.971702343808</v>
          </cell>
          <cell r="W15">
            <v>342.145790376</v>
          </cell>
          <cell r="X15">
            <v>376.885300763737</v>
          </cell>
          <cell r="Y15">
            <v>347.753088672</v>
          </cell>
        </row>
        <row r="16">
          <cell r="A16" t="str">
            <v>郑州财智名座</v>
          </cell>
          <cell r="B16">
            <v>26.659529472</v>
          </cell>
          <cell r="C16">
            <v>25.19945856</v>
          </cell>
          <cell r="D16">
            <v>40.171803072</v>
          </cell>
          <cell r="E16">
            <v>37.79918784</v>
          </cell>
          <cell r="F16">
            <v>47.63516172</v>
          </cell>
          <cell r="G16">
            <v>44.09905248</v>
          </cell>
          <cell r="H16">
            <v>55.13274078</v>
          </cell>
          <cell r="I16">
            <v>50.39891712</v>
          </cell>
          <cell r="J16">
            <v>62.550472212</v>
          </cell>
          <cell r="K16">
            <v>56.69878176</v>
          </cell>
          <cell r="L16">
            <v>67.585139436</v>
          </cell>
          <cell r="M16">
            <v>60.478700544</v>
          </cell>
          <cell r="N16">
            <v>93.868244376</v>
          </cell>
          <cell r="O16">
            <v>85.678159104</v>
          </cell>
          <cell r="P16">
            <v>107.56302684</v>
          </cell>
          <cell r="Q16">
            <v>98.277888384</v>
          </cell>
          <cell r="R16">
            <v>115.014978684</v>
          </cell>
          <cell r="S16">
            <v>104.577753024</v>
          </cell>
          <cell r="T16">
            <v>122.455523724</v>
          </cell>
          <cell r="U16">
            <v>110.877617664</v>
          </cell>
          <cell r="V16">
            <v>129.782000724</v>
          </cell>
          <cell r="W16">
            <v>117.177482304</v>
          </cell>
          <cell r="X16">
            <v>134.645551488</v>
          </cell>
          <cell r="Y16">
            <v>120.957386688</v>
          </cell>
        </row>
        <row r="17">
          <cell r="A17" t="str">
            <v>郑州明天璀丽华庭</v>
          </cell>
          <cell r="B17">
            <v>62.964206386492</v>
          </cell>
          <cell r="C17">
            <v>61.442659455292</v>
          </cell>
          <cell r="D17">
            <v>82.347160798492</v>
          </cell>
          <cell r="E17">
            <v>79.874647035292</v>
          </cell>
          <cell r="F17">
            <v>95.847635229292</v>
          </cell>
          <cell r="G17">
            <v>92.162638755292</v>
          </cell>
          <cell r="H17">
            <v>109.383770916292</v>
          </cell>
          <cell r="I17">
            <v>104.450630475292</v>
          </cell>
          <cell r="J17">
            <v>116.692701145492</v>
          </cell>
          <cell r="K17">
            <v>110.594626335292</v>
          </cell>
          <cell r="L17">
            <v>124.144276399492</v>
          </cell>
          <cell r="M17">
            <v>116.738622195292</v>
          </cell>
          <cell r="N17">
            <v>186.713508112492</v>
          </cell>
          <cell r="O17">
            <v>178.178580795292</v>
          </cell>
          <cell r="P17">
            <v>206.286655890892</v>
          </cell>
          <cell r="Q17">
            <v>196.610568375292</v>
          </cell>
          <cell r="R17">
            <v>219.775243236292</v>
          </cell>
          <cell r="S17">
            <v>208.898560095292</v>
          </cell>
          <cell r="T17">
            <v>233.251943496292</v>
          </cell>
          <cell r="U17">
            <v>221.186551815292</v>
          </cell>
          <cell r="V17">
            <v>240.465777042292</v>
          </cell>
          <cell r="W17">
            <v>227.330547675292</v>
          </cell>
          <cell r="X17">
            <v>247.739046015292</v>
          </cell>
          <cell r="Y17">
            <v>233.474543535292</v>
          </cell>
        </row>
        <row r="18">
          <cell r="A18" t="str">
            <v>郑州国际新城</v>
          </cell>
          <cell r="B18">
            <v>284.656901235534</v>
          </cell>
          <cell r="C18">
            <v>281.882947926734</v>
          </cell>
          <cell r="D18">
            <v>338.778019729534</v>
          </cell>
          <cell r="E18">
            <v>334.270345602734</v>
          </cell>
          <cell r="F18">
            <v>385.661935092484</v>
          </cell>
          <cell r="G18">
            <v>378.943766922734</v>
          </cell>
          <cell r="H18">
            <v>433.261443186109</v>
          </cell>
          <cell r="I18">
            <v>424.267766442734</v>
          </cell>
          <cell r="J18">
            <v>465.167532068159</v>
          </cell>
          <cell r="K18">
            <v>454.050047322734</v>
          </cell>
          <cell r="L18">
            <v>482.442538632909</v>
          </cell>
          <cell r="M18">
            <v>468.941187762734</v>
          </cell>
          <cell r="N18">
            <v>646.091009504284</v>
          </cell>
          <cell r="O18">
            <v>630.530865162734</v>
          </cell>
          <cell r="P18">
            <v>739.738958345884</v>
          </cell>
          <cell r="Q18">
            <v>722.098349022734</v>
          </cell>
          <cell r="R18">
            <v>822.722619578609</v>
          </cell>
          <cell r="S18">
            <v>802.893187722734</v>
          </cell>
          <cell r="T18">
            <v>905.684609301109</v>
          </cell>
          <cell r="U18">
            <v>883.688026422734</v>
          </cell>
          <cell r="V18">
            <v>961.498271021359</v>
          </cell>
          <cell r="W18">
            <v>937.551252222734</v>
          </cell>
          <cell r="X18">
            <v>990.488677392734</v>
          </cell>
          <cell r="Y18">
            <v>964.482865122734</v>
          </cell>
        </row>
        <row r="19">
          <cell r="A19" t="str">
            <v>郑州城市之家</v>
          </cell>
          <cell r="B19">
            <v>11.4271871247249</v>
          </cell>
          <cell r="C19">
            <v>11.2970327613608</v>
          </cell>
          <cell r="D19">
            <v>12.9206338178275</v>
          </cell>
          <cell r="E19">
            <v>12.7091329773608</v>
          </cell>
          <cell r="F19">
            <v>14.1540307489332</v>
          </cell>
          <cell r="G19">
            <v>13.8388131501608</v>
          </cell>
          <cell r="H19">
            <v>25.5575997281304</v>
          </cell>
          <cell r="I19">
            <v>25.1356148781608</v>
          </cell>
          <cell r="J19">
            <v>27.069349378581</v>
          </cell>
          <cell r="K19">
            <v>26.5477150941608</v>
          </cell>
          <cell r="L19">
            <v>36.9822809573971</v>
          </cell>
          <cell r="M19">
            <v>36.3487952669608</v>
          </cell>
          <cell r="N19">
            <v>48.3756816269564</v>
          </cell>
          <cell r="O19">
            <v>47.6455969949608</v>
          </cell>
          <cell r="P19">
            <v>49.8853976154795</v>
          </cell>
          <cell r="Q19">
            <v>49.0576972109608</v>
          </cell>
          <cell r="R19">
            <v>51.1177777156215</v>
          </cell>
          <cell r="S19">
            <v>50.1873773837608</v>
          </cell>
          <cell r="T19">
            <v>62.5162625399997</v>
          </cell>
          <cell r="U19">
            <v>61.4841791117608</v>
          </cell>
          <cell r="V19">
            <v>64.0198775427401</v>
          </cell>
          <cell r="W19">
            <v>62.8962793277608</v>
          </cell>
          <cell r="X19">
            <v>73.9175566570994</v>
          </cell>
          <cell r="Y19">
            <v>72.6973595005608</v>
          </cell>
        </row>
        <row r="20">
          <cell r="A20" t="str">
            <v>郑州国际城市花园</v>
          </cell>
          <cell r="B20">
            <v>204.905690348906</v>
          </cell>
          <cell r="C20">
            <v>184.99775277</v>
          </cell>
          <cell r="D20">
            <v>255.438261889721</v>
          </cell>
          <cell r="E20">
            <v>223.087863324</v>
          </cell>
          <cell r="F20">
            <v>309.392510201912</v>
          </cell>
          <cell r="G20">
            <v>261.177973878</v>
          </cell>
          <cell r="H20">
            <v>363.813350801108</v>
          </cell>
          <cell r="I20">
            <v>299.268084432</v>
          </cell>
          <cell r="J20">
            <v>417.145476063957</v>
          </cell>
          <cell r="K20">
            <v>337.358194986</v>
          </cell>
          <cell r="L20">
            <v>453.980515197829</v>
          </cell>
          <cell r="M20">
            <v>357.084850263</v>
          </cell>
          <cell r="N20">
            <v>653.753690389673</v>
          </cell>
          <cell r="O20">
            <v>542.082603033</v>
          </cell>
          <cell r="P20">
            <v>706.774754127852</v>
          </cell>
          <cell r="Q20">
            <v>580.172713587</v>
          </cell>
          <cell r="R20">
            <v>760.573471677707</v>
          </cell>
          <cell r="S20">
            <v>618.262824141</v>
          </cell>
          <cell r="T20">
            <v>814.216658465227</v>
          </cell>
          <cell r="U20">
            <v>656.352934695</v>
          </cell>
          <cell r="V20">
            <v>866.304537629395</v>
          </cell>
          <cell r="W20">
            <v>694.443045249</v>
          </cell>
          <cell r="X20">
            <v>900.806615328239</v>
          </cell>
          <cell r="Y20">
            <v>714.169700526</v>
          </cell>
        </row>
        <row r="21">
          <cell r="A21" t="str">
            <v>郑州都市公寓</v>
          </cell>
          <cell r="B21">
            <v>19.4687464961721</v>
          </cell>
          <cell r="C21">
            <v>18.270807</v>
          </cell>
          <cell r="D21">
            <v>27.6464714812797</v>
          </cell>
          <cell r="E21">
            <v>25.6998198</v>
          </cell>
          <cell r="F21">
            <v>32.4161609172919</v>
          </cell>
          <cell r="G21">
            <v>29.5149012</v>
          </cell>
          <cell r="H21">
            <v>37.2139270602456</v>
          </cell>
          <cell r="I21">
            <v>33.3299826</v>
          </cell>
          <cell r="J21">
            <v>40.1392151870024</v>
          </cell>
          <cell r="K21">
            <v>35.3380983</v>
          </cell>
          <cell r="L21">
            <v>42.4540238615253</v>
          </cell>
          <cell r="M21">
            <v>36.62342772</v>
          </cell>
          <cell r="N21">
            <v>61.6139265813406</v>
          </cell>
          <cell r="O21">
            <v>54.89423472</v>
          </cell>
          <cell r="P21">
            <v>69.9413940034697</v>
          </cell>
          <cell r="Q21">
            <v>62.32324752</v>
          </cell>
          <cell r="R21">
            <v>74.701724537168</v>
          </cell>
          <cell r="S21">
            <v>66.13832892</v>
          </cell>
          <cell r="T21">
            <v>79.4526961685525</v>
          </cell>
          <cell r="U21">
            <v>69.95341032</v>
          </cell>
          <cell r="V21">
            <v>82.3031130767985</v>
          </cell>
          <cell r="W21">
            <v>71.96152602</v>
          </cell>
          <cell r="X21">
            <v>84.4775382166138</v>
          </cell>
          <cell r="Y21">
            <v>73.24685544</v>
          </cell>
        </row>
        <row r="22">
          <cell r="A22" t="str">
            <v>郑州国际广场</v>
          </cell>
          <cell r="B22">
            <v>25.8417869472</v>
          </cell>
          <cell r="C22">
            <v>25.7261796</v>
          </cell>
          <cell r="D22">
            <v>36.2045133792</v>
          </cell>
          <cell r="E22">
            <v>36.01665144</v>
          </cell>
          <cell r="F22">
            <v>41.441873904</v>
          </cell>
          <cell r="G22">
            <v>41.16188736</v>
          </cell>
          <cell r="H22">
            <v>46.681943976</v>
          </cell>
          <cell r="I22">
            <v>46.30712328</v>
          </cell>
          <cell r="J22">
            <v>49.3430738112</v>
          </cell>
          <cell r="K22">
            <v>48.87974124</v>
          </cell>
          <cell r="L22">
            <v>51.5005182432</v>
          </cell>
          <cell r="M22">
            <v>50.937835608</v>
          </cell>
          <cell r="N22">
            <v>77.3125001712</v>
          </cell>
          <cell r="O22">
            <v>76.664015208</v>
          </cell>
          <cell r="P22">
            <v>87.6896775216</v>
          </cell>
          <cell r="Q22">
            <v>86.954487048</v>
          </cell>
          <cell r="R22">
            <v>92.926134864</v>
          </cell>
          <cell r="S22">
            <v>92.099722968</v>
          </cell>
          <cell r="T22">
            <v>98.161689024</v>
          </cell>
          <cell r="U22">
            <v>97.244958888</v>
          </cell>
          <cell r="V22">
            <v>100.8155934</v>
          </cell>
          <cell r="W22">
            <v>99.817576848</v>
          </cell>
          <cell r="X22">
            <v>102.959490096</v>
          </cell>
          <cell r="Y22">
            <v>101.875671216</v>
          </cell>
        </row>
        <row r="23">
          <cell r="A23" t="str">
            <v>郑州景园</v>
          </cell>
          <cell r="B23">
            <v>81.2187140938667</v>
          </cell>
          <cell r="C23">
            <v>75.936086</v>
          </cell>
          <cell r="D23">
            <v>94.5738986525333</v>
          </cell>
          <cell r="E23">
            <v>85.989628</v>
          </cell>
          <cell r="F23">
            <v>105.072318114833</v>
          </cell>
          <cell r="G23">
            <v>92.2784532</v>
          </cell>
          <cell r="H23">
            <v>185.341809973083</v>
          </cell>
          <cell r="I23">
            <v>168.2145392</v>
          </cell>
          <cell r="J23">
            <v>199.43986410745</v>
          </cell>
          <cell r="K23">
            <v>178.2680812</v>
          </cell>
          <cell r="L23">
            <v>210.268447825617</v>
          </cell>
          <cell r="M23">
            <v>184.5569064</v>
          </cell>
          <cell r="N23">
            <v>290.125234364033</v>
          </cell>
          <cell r="O23">
            <v>260.4929924</v>
          </cell>
          <cell r="P23">
            <v>304.140747434433</v>
          </cell>
          <cell r="Q23">
            <v>270.5465344</v>
          </cell>
          <cell r="R23">
            <v>314.59789636475</v>
          </cell>
          <cell r="S23">
            <v>276.8353596</v>
          </cell>
          <cell r="T23">
            <v>394.661035563083</v>
          </cell>
          <cell r="U23">
            <v>352.7714456</v>
          </cell>
          <cell r="V23">
            <v>408.428925441583</v>
          </cell>
          <cell r="W23">
            <v>362.8249876</v>
          </cell>
          <cell r="X23">
            <v>418.63845118</v>
          </cell>
          <cell r="Y23">
            <v>369.1138128</v>
          </cell>
        </row>
        <row r="24">
          <cell r="A24" t="str">
            <v>郑州都市领地</v>
          </cell>
          <cell r="B24">
            <v>28.698877351705</v>
          </cell>
          <cell r="C24">
            <v>28.00196742</v>
          </cell>
          <cell r="D24">
            <v>34.7348395430206</v>
          </cell>
          <cell r="E24">
            <v>33.602360904</v>
          </cell>
          <cell r="F24">
            <v>40.890583128848</v>
          </cell>
          <cell r="G24">
            <v>39.202754388</v>
          </cell>
          <cell r="H24">
            <v>47.0626605411998</v>
          </cell>
          <cell r="I24">
            <v>44.803147872</v>
          </cell>
          <cell r="J24">
            <v>53.1966256916615</v>
          </cell>
          <cell r="K24">
            <v>50.403541356</v>
          </cell>
          <cell r="L24">
            <v>58.2758474514204</v>
          </cell>
          <cell r="M24">
            <v>54.8838561432</v>
          </cell>
          <cell r="N24">
            <v>86.7950527113578</v>
          </cell>
          <cell r="O24">
            <v>82.8858235632</v>
          </cell>
          <cell r="P24">
            <v>92.9181286441365</v>
          </cell>
          <cell r="Q24">
            <v>88.4862170472</v>
          </cell>
          <cell r="R24">
            <v>99.0684276211225</v>
          </cell>
          <cell r="S24">
            <v>94.0866105312</v>
          </cell>
          <cell r="T24">
            <v>105.213281989267</v>
          </cell>
          <cell r="U24">
            <v>99.6870040152</v>
          </cell>
          <cell r="V24">
            <v>111.303690268997</v>
          </cell>
          <cell r="W24">
            <v>105.2873974992</v>
          </cell>
          <cell r="X24">
            <v>116.301242896134</v>
          </cell>
          <cell r="Y24">
            <v>109.7677122864</v>
          </cell>
        </row>
        <row r="25">
          <cell r="A25" t="str">
            <v>郑西鑫苑名家</v>
          </cell>
          <cell r="B25">
            <v>87.0596454208</v>
          </cell>
          <cell r="C25">
            <v>80.69119728</v>
          </cell>
          <cell r="D25">
            <v>131.3855241488</v>
          </cell>
          <cell r="E25">
            <v>121.03679592</v>
          </cell>
          <cell r="F25">
            <v>156.633180581</v>
          </cell>
          <cell r="G25">
            <v>141.20959524</v>
          </cell>
          <cell r="H25">
            <v>182.0300975165</v>
          </cell>
          <cell r="I25">
            <v>161.38239456</v>
          </cell>
          <cell r="J25">
            <v>207.0787399443</v>
          </cell>
          <cell r="K25">
            <v>181.55519388</v>
          </cell>
          <cell r="L25">
            <v>222.6380247253</v>
          </cell>
          <cell r="M25">
            <v>191.64159354</v>
          </cell>
          <cell r="N25">
            <v>308.0558046098</v>
          </cell>
          <cell r="O25">
            <v>272.33279082</v>
          </cell>
          <cell r="P25">
            <v>353.1777393554</v>
          </cell>
          <cell r="Q25">
            <v>312.67838946</v>
          </cell>
          <cell r="R25">
            <v>378.3756422865</v>
          </cell>
          <cell r="S25">
            <v>332.85118878</v>
          </cell>
          <cell r="T25">
            <v>403.5237917165</v>
          </cell>
          <cell r="U25">
            <v>353.0239881</v>
          </cell>
          <cell r="V25">
            <v>428.1744061355</v>
          </cell>
          <cell r="W25">
            <v>373.19678742</v>
          </cell>
          <cell r="X25">
            <v>442.9873884</v>
          </cell>
          <cell r="Y25">
            <v>383.28318708</v>
          </cell>
        </row>
        <row r="26">
          <cell r="A26" t="str">
            <v>郑州陇海星级花园</v>
          </cell>
          <cell r="B26">
            <v>6.5239948375669</v>
          </cell>
          <cell r="C26">
            <v>5.529582</v>
          </cell>
          <cell r="D26">
            <v>14.0574803610462</v>
          </cell>
          <cell r="E26">
            <v>12.4415595</v>
          </cell>
          <cell r="F26">
            <v>15.9558194909823</v>
          </cell>
          <cell r="G26">
            <v>13.5474759</v>
          </cell>
          <cell r="H26">
            <v>22.3011307717989</v>
          </cell>
          <cell r="I26">
            <v>19.0770579</v>
          </cell>
          <cell r="J26">
            <v>29.9744556005611</v>
          </cell>
          <cell r="K26">
            <v>25.9890354</v>
          </cell>
          <cell r="L26">
            <v>31.9349455328452</v>
          </cell>
          <cell r="M26">
            <v>27.0949518</v>
          </cell>
          <cell r="N26">
            <v>38.2025683107268</v>
          </cell>
          <cell r="O26">
            <v>32.6245338</v>
          </cell>
          <cell r="P26">
            <v>45.860355438902</v>
          </cell>
          <cell r="Q26">
            <v>39.5365113</v>
          </cell>
          <cell r="R26">
            <v>47.7509257185447</v>
          </cell>
          <cell r="S26">
            <v>40.6424277</v>
          </cell>
          <cell r="T26">
            <v>54.0573927478938</v>
          </cell>
          <cell r="U26">
            <v>46.1720097</v>
          </cell>
          <cell r="V26">
            <v>61.668566774308</v>
          </cell>
          <cell r="W26">
            <v>53.0839872</v>
          </cell>
          <cell r="X26">
            <v>63.5125239521897</v>
          </cell>
          <cell r="Y26">
            <v>54.1899036</v>
          </cell>
        </row>
        <row r="27">
          <cell r="A27" t="str">
            <v>郑州现代城</v>
          </cell>
          <cell r="B27">
            <v>93.1553329422777</v>
          </cell>
          <cell r="C27">
            <v>88.07543718</v>
          </cell>
          <cell r="D27">
            <v>116.680380577701</v>
          </cell>
          <cell r="E27">
            <v>108.425549964</v>
          </cell>
          <cell r="F27">
            <v>133.553499253266</v>
          </cell>
          <cell r="G27">
            <v>121.250626704</v>
          </cell>
          <cell r="H27">
            <v>225.79603842576</v>
          </cell>
          <cell r="I27">
            <v>209.326063884</v>
          </cell>
          <cell r="J27">
            <v>250.035446402754</v>
          </cell>
          <cell r="K27">
            <v>229.676176668</v>
          </cell>
          <cell r="L27">
            <v>267.226058563461</v>
          </cell>
          <cell r="M27">
            <v>242.501253408</v>
          </cell>
          <cell r="N27">
            <v>359.071730879526</v>
          </cell>
          <cell r="O27">
            <v>330.576690588</v>
          </cell>
          <cell r="P27">
            <v>383.231765485235</v>
          </cell>
          <cell r="Q27">
            <v>350.926803372</v>
          </cell>
          <cell r="R27">
            <v>400.065197475157</v>
          </cell>
          <cell r="S27">
            <v>363.751880112</v>
          </cell>
          <cell r="T27">
            <v>492.109303219436</v>
          </cell>
          <cell r="U27">
            <v>451.827317292</v>
          </cell>
          <cell r="V27">
            <v>516.031217711288</v>
          </cell>
          <cell r="W27">
            <v>472.177430076</v>
          </cell>
          <cell r="X27">
            <v>532.626529587353</v>
          </cell>
          <cell r="Y27">
            <v>485.002506816</v>
          </cell>
        </row>
        <row r="28">
          <cell r="A28" t="str">
            <v>郑州鑫苑名城</v>
          </cell>
          <cell r="B28">
            <v>140.0632807008</v>
          </cell>
          <cell r="C28">
            <v>129.6647008</v>
          </cell>
          <cell r="D28">
            <v>195.8364134388</v>
          </cell>
          <cell r="E28">
            <v>178.9387211</v>
          </cell>
          <cell r="F28">
            <v>253.39680209725</v>
          </cell>
          <cell r="G28">
            <v>228.2127414</v>
          </cell>
          <cell r="H28">
            <v>295.122771372125</v>
          </cell>
          <cell r="I28">
            <v>261.4086256</v>
          </cell>
          <cell r="J28">
            <v>336.280068308675</v>
          </cell>
          <cell r="K28">
            <v>294.6045098</v>
          </cell>
          <cell r="L28">
            <v>352.687214350925</v>
          </cell>
          <cell r="M28">
            <v>302.07537624</v>
          </cell>
          <cell r="N28">
            <v>490.06961117105</v>
          </cell>
          <cell r="O28">
            <v>431.74007704</v>
          </cell>
          <cell r="P28">
            <v>547.14256639665</v>
          </cell>
          <cell r="Q28">
            <v>481.01409734</v>
          </cell>
          <cell r="R28">
            <v>604.621716149625</v>
          </cell>
          <cell r="S28">
            <v>530.28811764</v>
          </cell>
          <cell r="T28">
            <v>645.941490897125</v>
          </cell>
          <cell r="U28">
            <v>563.48400184</v>
          </cell>
          <cell r="V28">
            <v>686.448876589875</v>
          </cell>
          <cell r="W28">
            <v>596.67988604</v>
          </cell>
          <cell r="X28">
            <v>701.63743905</v>
          </cell>
          <cell r="Y28">
            <v>604.15075248</v>
          </cell>
        </row>
        <row r="29">
          <cell r="A29" t="str">
            <v>郑州鑫家</v>
          </cell>
          <cell r="B29">
            <v>81.0541597104</v>
          </cell>
          <cell r="C29">
            <v>67.6914954</v>
          </cell>
          <cell r="D29">
            <v>106.9147516644</v>
          </cell>
          <cell r="E29">
            <v>85.20042216</v>
          </cell>
          <cell r="F29">
            <v>143.43581298675</v>
          </cell>
          <cell r="G29">
            <v>111.07311036</v>
          </cell>
          <cell r="H29">
            <v>171.906300313875</v>
          </cell>
          <cell r="I29">
            <v>128.58203712</v>
          </cell>
          <cell r="J29">
            <v>199.646016936525</v>
          </cell>
          <cell r="K29">
            <v>146.09096388</v>
          </cell>
          <cell r="L29">
            <v>220.274721898275</v>
          </cell>
          <cell r="M29">
            <v>155.2361292</v>
          </cell>
          <cell r="N29">
            <v>297.88381971615</v>
          </cell>
          <cell r="O29">
            <v>222.9276246</v>
          </cell>
          <cell r="P29">
            <v>333.77850614895</v>
          </cell>
          <cell r="Q29">
            <v>248.8003128</v>
          </cell>
          <cell r="R29">
            <v>361.831410216375</v>
          </cell>
          <cell r="S29">
            <v>266.30923956</v>
          </cell>
          <cell r="T29">
            <v>389.779918468875</v>
          </cell>
          <cell r="U29">
            <v>283.81816632</v>
          </cell>
          <cell r="V29">
            <v>416.684468572125</v>
          </cell>
          <cell r="W29">
            <v>301.32709308</v>
          </cell>
          <cell r="X29">
            <v>435.74723631</v>
          </cell>
          <cell r="Y29">
            <v>310.4722584</v>
          </cell>
        </row>
        <row r="30">
          <cell r="A30" t="str">
            <v>郑州都汇广场</v>
          </cell>
          <cell r="B30">
            <v>103.7440009568</v>
          </cell>
          <cell r="C30">
            <v>88.48015488</v>
          </cell>
          <cell r="D30">
            <v>146.4639628348</v>
          </cell>
          <cell r="E30">
            <v>121.66021296</v>
          </cell>
          <cell r="F30">
            <v>180.74737889725</v>
          </cell>
          <cell r="G30">
            <v>143.78025168</v>
          </cell>
          <cell r="H30">
            <v>215.388541352125</v>
          </cell>
          <cell r="I30">
            <v>165.9002904</v>
          </cell>
          <cell r="J30">
            <v>249.194962224675</v>
          </cell>
          <cell r="K30">
            <v>188.02032912</v>
          </cell>
          <cell r="L30">
            <v>273.372349306925</v>
          </cell>
          <cell r="M30">
            <v>199.08034848</v>
          </cell>
          <cell r="N30">
            <v>373.18113994705</v>
          </cell>
          <cell r="O30">
            <v>287.56050336</v>
          </cell>
          <cell r="P30">
            <v>417.80908258465</v>
          </cell>
          <cell r="Q30">
            <v>320.74056144</v>
          </cell>
          <cell r="R30">
            <v>451.973249849625</v>
          </cell>
          <cell r="S30">
            <v>342.86060016</v>
          </cell>
          <cell r="T30">
            <v>486.018168317125</v>
          </cell>
          <cell r="U30">
            <v>364.98063888</v>
          </cell>
          <cell r="V30">
            <v>518.870598809875</v>
          </cell>
          <cell r="W30">
            <v>387.1006776</v>
          </cell>
          <cell r="X30">
            <v>541.25925393</v>
          </cell>
          <cell r="Y30">
            <v>398.16069696</v>
          </cell>
        </row>
        <row r="31">
          <cell r="A31" t="str">
            <v>郑州鑫家二期</v>
          </cell>
          <cell r="B31">
            <v>159.4329589728</v>
          </cell>
          <cell r="C31">
            <v>140.10946864</v>
          </cell>
          <cell r="D31">
            <v>242.5167688308</v>
          </cell>
          <cell r="E31">
            <v>211.11609704</v>
          </cell>
          <cell r="F31">
            <v>328.92180358975</v>
          </cell>
          <cell r="G31">
            <v>282.12272544</v>
          </cell>
          <cell r="H31">
            <v>415.779732653375</v>
          </cell>
          <cell r="I31">
            <v>353.12935384</v>
          </cell>
          <cell r="J31">
            <v>478.546628259425</v>
          </cell>
          <cell r="K31">
            <v>401.10170216</v>
          </cell>
          <cell r="L31">
            <v>520.090821004175</v>
          </cell>
          <cell r="M31">
            <v>426.0397704</v>
          </cell>
          <cell r="N31">
            <v>674.54194262555</v>
          </cell>
          <cell r="O31">
            <v>566.14923904</v>
          </cell>
          <cell r="P31">
            <v>760.04118877515</v>
          </cell>
          <cell r="Q31">
            <v>637.15586744</v>
          </cell>
          <cell r="R31">
            <v>846.295258765875</v>
          </cell>
          <cell r="S31">
            <v>708.16249584</v>
          </cell>
          <cell r="T31">
            <v>932.398363988375</v>
          </cell>
          <cell r="U31">
            <v>779.16912424</v>
          </cell>
          <cell r="V31">
            <v>993.957541448625</v>
          </cell>
          <cell r="W31">
            <v>827.14147256</v>
          </cell>
          <cell r="X31">
            <v>1033.23726267</v>
          </cell>
          <cell r="Y31">
            <v>852.0795408</v>
          </cell>
        </row>
        <row r="32">
          <cell r="A32" t="str">
            <v>郑州公司</v>
          </cell>
          <cell r="B32">
            <v>2304.45672478019</v>
          </cell>
          <cell r="C32">
            <v>2133.83758522037</v>
          </cell>
          <cell r="D32">
            <v>3044.03875507258</v>
          </cell>
          <cell r="E32">
            <v>2766.78265328787</v>
          </cell>
          <cell r="F32">
            <v>3679.54811610362</v>
          </cell>
          <cell r="G32">
            <v>3266.32988748217</v>
          </cell>
          <cell r="H32">
            <v>4554.89715962078</v>
          </cell>
          <cell r="I32">
            <v>4001.71791807917</v>
          </cell>
          <cell r="J32">
            <v>5104.30554133377</v>
          </cell>
          <cell r="K32">
            <v>4420.49602106667</v>
          </cell>
          <cell r="L32">
            <v>5497.0550943143</v>
          </cell>
          <cell r="M32">
            <v>4666.61975098797</v>
          </cell>
          <cell r="N32">
            <v>7637.22586044935</v>
          </cell>
          <cell r="O32">
            <v>6680.15912448097</v>
          </cell>
          <cell r="P32">
            <v>8459.32825081072</v>
          </cell>
          <cell r="Q32">
            <v>7374.29716017247</v>
          </cell>
          <cell r="R32">
            <v>9128.31273450394</v>
          </cell>
          <cell r="S32">
            <v>7908.65247905677</v>
          </cell>
          <cell r="T32">
            <v>10039.5182358121</v>
          </cell>
          <cell r="U32">
            <v>8686.56177758377</v>
          </cell>
          <cell r="V32">
            <v>10604.2758749726</v>
          </cell>
          <cell r="W32">
            <v>9131.35283424127</v>
          </cell>
          <cell r="X32">
            <v>10990.9131168459</v>
          </cell>
          <cell r="Y32">
            <v>9391.35868347257</v>
          </cell>
        </row>
        <row r="33">
          <cell r="A33" t="str">
            <v>合肥望江花园</v>
          </cell>
          <cell r="B33">
            <v>59.296245752</v>
          </cell>
          <cell r="C33">
            <v>47.309809992</v>
          </cell>
          <cell r="D33">
            <v>78.6152206</v>
          </cell>
          <cell r="E33">
            <v>59.13726249</v>
          </cell>
          <cell r="F33">
            <v>99.99436409425</v>
          </cell>
          <cell r="G33">
            <v>70.964714988</v>
          </cell>
          <cell r="H33">
            <v>121.654439676625</v>
          </cell>
          <cell r="I33">
            <v>82.792167486</v>
          </cell>
          <cell r="J33">
            <v>142.659007053375</v>
          </cell>
          <cell r="K33">
            <v>94.619619984</v>
          </cell>
          <cell r="L33">
            <v>164.787302782625</v>
          </cell>
          <cell r="M33">
            <v>106.447072482</v>
          </cell>
          <cell r="N33">
            <v>220.99329556525</v>
          </cell>
          <cell r="O33">
            <v>153.756882474</v>
          </cell>
          <cell r="P33">
            <v>241.81057488325</v>
          </cell>
          <cell r="Q33">
            <v>165.584334972</v>
          </cell>
          <cell r="R33">
            <v>263.096074348125</v>
          </cell>
          <cell r="S33">
            <v>177.41178747</v>
          </cell>
          <cell r="T33">
            <v>284.287929783625</v>
          </cell>
          <cell r="U33">
            <v>189.239239968</v>
          </cell>
          <cell r="V33">
            <v>304.543344925375</v>
          </cell>
          <cell r="W33">
            <v>201.066692466</v>
          </cell>
          <cell r="X33">
            <v>325.266980214</v>
          </cell>
          <cell r="Y33">
            <v>212.894144964</v>
          </cell>
        </row>
        <row r="34">
          <cell r="A34" t="str">
            <v>济南城市之家</v>
          </cell>
          <cell r="B34">
            <v>10.5672590891089</v>
          </cell>
          <cell r="C34">
            <v>9.831180627</v>
          </cell>
          <cell r="D34">
            <v>13.517094851627</v>
          </cell>
          <cell r="E34">
            <v>12.3209673507</v>
          </cell>
          <cell r="F34">
            <v>15.6238260371201</v>
          </cell>
          <cell r="G34">
            <v>13.8411360117</v>
          </cell>
          <cell r="H34">
            <v>26.0588210275688</v>
          </cell>
          <cell r="I34">
            <v>23.6723166387</v>
          </cell>
          <cell r="J34">
            <v>29.112167823821</v>
          </cell>
          <cell r="K34">
            <v>26.1621033624</v>
          </cell>
          <cell r="L34">
            <v>31.2649039131958</v>
          </cell>
          <cell r="M34">
            <v>27.6822720234</v>
          </cell>
          <cell r="N34">
            <v>41.6423927737923</v>
          </cell>
          <cell r="O34">
            <v>37.5134526504</v>
          </cell>
          <cell r="P34">
            <v>44.684238344074</v>
          </cell>
          <cell r="Q34">
            <v>40.0032393741</v>
          </cell>
          <cell r="R34">
            <v>46.7852189165818</v>
          </cell>
          <cell r="S34">
            <v>41.5234080351</v>
          </cell>
          <cell r="T34">
            <v>57.1914608421044</v>
          </cell>
          <cell r="U34">
            <v>51.3545886621</v>
          </cell>
          <cell r="V34">
            <v>60.1988027344748</v>
          </cell>
          <cell r="W34">
            <v>53.8443753858</v>
          </cell>
          <cell r="X34">
            <v>62.2652796290712</v>
          </cell>
          <cell r="Y34">
            <v>55.3645440468</v>
          </cell>
        </row>
        <row r="35">
          <cell r="A35" t="str">
            <v>济南碧水尚景</v>
          </cell>
          <cell r="B35">
            <v>43.9484930472614</v>
          </cell>
          <cell r="C35">
            <v>41.4321079344</v>
          </cell>
          <cell r="D35">
            <v>62.1616287565597</v>
          </cell>
          <cell r="E35">
            <v>58.07250294816</v>
          </cell>
          <cell r="F35">
            <v>72.5433638502512</v>
          </cell>
          <cell r="G35">
            <v>66.44899365504</v>
          </cell>
          <cell r="H35">
            <v>82.9840767200253</v>
          </cell>
          <cell r="I35">
            <v>74.82548436192</v>
          </cell>
          <cell r="J35">
            <v>89.1552226254997</v>
          </cell>
          <cell r="K35">
            <v>79.07002291536</v>
          </cell>
          <cell r="L35">
            <v>92.256717912553</v>
          </cell>
          <cell r="M35">
            <v>80.008999746048</v>
          </cell>
          <cell r="N35">
            <v>135.556455422905</v>
          </cell>
          <cell r="O35">
            <v>121.441107680448</v>
          </cell>
          <cell r="P35">
            <v>154.084139271311</v>
          </cell>
          <cell r="Q35">
            <v>138.081502694208</v>
          </cell>
          <cell r="R35">
            <v>164.446215106308</v>
          </cell>
          <cell r="S35">
            <v>146.457993401088</v>
          </cell>
          <cell r="T35">
            <v>174.788631682611</v>
          </cell>
          <cell r="U35">
            <v>154.834484107968</v>
          </cell>
          <cell r="V35">
            <v>180.802503518532</v>
          </cell>
          <cell r="W35">
            <v>159.079022661408</v>
          </cell>
          <cell r="X35">
            <v>183.609109925171</v>
          </cell>
          <cell r="Y35">
            <v>160.017999492096</v>
          </cell>
        </row>
        <row r="36">
          <cell r="A36" t="str">
            <v>济南国际城市花园</v>
          </cell>
          <cell r="B36">
            <v>135.035359938924</v>
          </cell>
          <cell r="C36">
            <v>129.265593</v>
          </cell>
          <cell r="D36">
            <v>190.544882025751</v>
          </cell>
          <cell r="E36">
            <v>181.16901075</v>
          </cell>
          <cell r="F36">
            <v>221.258691055206</v>
          </cell>
          <cell r="G36">
            <v>207.28503675</v>
          </cell>
          <cell r="H36">
            <v>252.107728997293</v>
          </cell>
          <cell r="I36">
            <v>233.40106275</v>
          </cell>
          <cell r="J36">
            <v>269.747536934906</v>
          </cell>
          <cell r="K36">
            <v>246.623392875</v>
          </cell>
          <cell r="L36">
            <v>280.192042998044</v>
          </cell>
          <cell r="M36">
            <v>252.109505475</v>
          </cell>
          <cell r="N36">
            <v>413.739884898027</v>
          </cell>
          <cell r="O36">
            <v>381.375098475</v>
          </cell>
          <cell r="P36">
            <v>469.97062785222</v>
          </cell>
          <cell r="Q36">
            <v>433.278516225</v>
          </cell>
          <cell r="R36">
            <v>500.639360577464</v>
          </cell>
          <cell r="S36">
            <v>459.394542225</v>
          </cell>
          <cell r="T36">
            <v>531.263016998499</v>
          </cell>
          <cell r="U36">
            <v>485.510568225</v>
          </cell>
          <cell r="V36">
            <v>548.54221450243</v>
          </cell>
          <cell r="W36">
            <v>498.73289835</v>
          </cell>
          <cell r="X36">
            <v>558.310576002412</v>
          </cell>
          <cell r="Y36">
            <v>504.21901095</v>
          </cell>
        </row>
        <row r="37">
          <cell r="A37" t="str">
            <v>济南鑫苑名家一二期</v>
          </cell>
          <cell r="B37">
            <v>132.0908617616</v>
          </cell>
          <cell r="C37">
            <v>117.30359828</v>
          </cell>
          <cell r="D37">
            <v>165.0606562936</v>
          </cell>
          <cell r="E37">
            <v>141.031353136</v>
          </cell>
          <cell r="F37">
            <v>200.5720117365</v>
          </cell>
          <cell r="G37">
            <v>164.759107992</v>
          </cell>
          <cell r="H37">
            <v>236.42994366725</v>
          </cell>
          <cell r="I37">
            <v>188.486862848</v>
          </cell>
          <cell r="J37">
            <v>271.47919712635</v>
          </cell>
          <cell r="K37">
            <v>212.214617704</v>
          </cell>
          <cell r="L37">
            <v>293.87838002325</v>
          </cell>
          <cell r="M37">
            <v>221.9059960464</v>
          </cell>
          <cell r="N37">
            <v>424.5547130735</v>
          </cell>
          <cell r="O37">
            <v>341.6074069814</v>
          </cell>
          <cell r="P37">
            <v>459.8524780717</v>
          </cell>
          <cell r="Q37">
            <v>365.8147243684</v>
          </cell>
          <cell r="R37">
            <v>495.72787054965</v>
          </cell>
          <cell r="S37">
            <v>390.0220417554</v>
          </cell>
          <cell r="T37">
            <v>531.48773753165</v>
          </cell>
          <cell r="U37">
            <v>414.2293591424</v>
          </cell>
          <cell r="V37">
            <v>566.09234955415</v>
          </cell>
          <cell r="W37">
            <v>438.4366765294</v>
          </cell>
          <cell r="X37">
            <v>586.9504750242</v>
          </cell>
          <cell r="Y37">
            <v>448.3198798842</v>
          </cell>
        </row>
        <row r="38">
          <cell r="A38" t="str">
            <v>济南鑫苑名家三期南</v>
          </cell>
          <cell r="B38">
            <v>66.3259279029333</v>
          </cell>
          <cell r="C38">
            <v>59.76322776</v>
          </cell>
          <cell r="D38">
            <v>82.3802610442667</v>
          </cell>
          <cell r="E38">
            <v>71.715873312</v>
          </cell>
          <cell r="F38">
            <v>99.5625582726667</v>
          </cell>
          <cell r="G38">
            <v>83.668518864</v>
          </cell>
          <cell r="H38">
            <v>116.898668785667</v>
          </cell>
          <cell r="I38">
            <v>95.621164416</v>
          </cell>
          <cell r="J38">
            <v>133.8758816346</v>
          </cell>
          <cell r="K38">
            <v>107.573809968</v>
          </cell>
          <cell r="L38">
            <v>145.492024845933</v>
          </cell>
          <cell r="M38">
            <v>113.550132744</v>
          </cell>
          <cell r="N38">
            <v>210.126006618267</v>
          </cell>
          <cell r="O38">
            <v>173.313360504</v>
          </cell>
          <cell r="P38">
            <v>227.000677277467</v>
          </cell>
          <cell r="Q38">
            <v>185.266006056</v>
          </cell>
          <cell r="R38">
            <v>244.131703411</v>
          </cell>
          <cell r="S38">
            <v>197.218651608</v>
          </cell>
          <cell r="T38">
            <v>261.211458449667</v>
          </cell>
          <cell r="U38">
            <v>209.17129716</v>
          </cell>
          <cell r="V38">
            <v>277.778502539667</v>
          </cell>
          <cell r="W38">
            <v>221.123942712</v>
          </cell>
          <cell r="X38">
            <v>294.338781704</v>
          </cell>
          <cell r="Y38">
            <v>232.813467864</v>
          </cell>
        </row>
        <row r="39">
          <cell r="A39" t="str">
            <v>济南鑫苑名家三期北</v>
          </cell>
          <cell r="B39">
            <v>80.0203608458</v>
          </cell>
          <cell r="C39">
            <v>74.146532673</v>
          </cell>
          <cell r="D39">
            <v>98.5208099884</v>
          </cell>
          <cell r="E39">
            <v>88.9758392076</v>
          </cell>
          <cell r="F39">
            <v>118.0308233482</v>
          </cell>
          <cell r="G39">
            <v>103.8051457422</v>
          </cell>
          <cell r="H39">
            <v>137.6785045558</v>
          </cell>
          <cell r="I39">
            <v>118.6344522768</v>
          </cell>
          <cell r="J39">
            <v>157.0049607852</v>
          </cell>
          <cell r="K39">
            <v>133.4637588114</v>
          </cell>
          <cell r="L39">
            <v>169.4674351385</v>
          </cell>
          <cell r="M39">
            <v>140.8784120787</v>
          </cell>
          <cell r="N39">
            <v>249.5041324135</v>
          </cell>
          <cell r="O39">
            <v>216.5556275067</v>
          </cell>
          <cell r="P39">
            <v>269.0449466287</v>
          </cell>
          <cell r="Q39">
            <v>231.6910705923</v>
          </cell>
          <cell r="R39">
            <v>288.8152072569</v>
          </cell>
          <cell r="S39">
            <v>246.8265136779</v>
          </cell>
          <cell r="T39">
            <v>308.5395786025</v>
          </cell>
          <cell r="U39">
            <v>261.9619567635</v>
          </cell>
          <cell r="V39">
            <v>327.8050571221</v>
          </cell>
          <cell r="W39">
            <v>277.0973998491</v>
          </cell>
          <cell r="X39">
            <v>339.7322605119</v>
          </cell>
          <cell r="Y39">
            <v>284.6651213919</v>
          </cell>
        </row>
        <row r="40">
          <cell r="A40" t="str">
            <v>济南世家公馆</v>
          </cell>
          <cell r="B40">
            <v>191.7921183896</v>
          </cell>
          <cell r="C40">
            <v>188.395215196</v>
          </cell>
          <cell r="D40">
            <v>242.7988223248</v>
          </cell>
          <cell r="E40">
            <v>237.2788546352</v>
          </cell>
          <cell r="F40">
            <v>304.85273717816</v>
          </cell>
          <cell r="G40">
            <v>296.62586225616</v>
          </cell>
          <cell r="H40">
            <v>358.65623221836</v>
          </cell>
          <cell r="I40">
            <v>347.64283514536</v>
          </cell>
          <cell r="J40">
            <v>394.83501214556</v>
          </cell>
          <cell r="K40">
            <v>381.22086106496</v>
          </cell>
          <cell r="L40">
            <v>440.136060535</v>
          </cell>
          <cell r="M40">
            <v>423.6026957724</v>
          </cell>
          <cell r="N40">
            <v>652.03827367</v>
          </cell>
          <cell r="O40">
            <v>632.9837698184</v>
          </cell>
          <cell r="P40">
            <v>720.2432074344</v>
          </cell>
          <cell r="Q40">
            <v>698.6410261876</v>
          </cell>
          <cell r="R40">
            <v>800.90008205556</v>
          </cell>
          <cell r="S40">
            <v>776.61753188256</v>
          </cell>
          <cell r="T40">
            <v>875.30459204476</v>
          </cell>
          <cell r="U40">
            <v>848.36821125176</v>
          </cell>
          <cell r="V40">
            <v>926.92478176236</v>
          </cell>
          <cell r="W40">
            <v>897.59995341136</v>
          </cell>
          <cell r="X40">
            <v>985.8638538948</v>
          </cell>
          <cell r="Y40">
            <v>954.0178864548</v>
          </cell>
        </row>
        <row r="41">
          <cell r="A41" t="str">
            <v>济南鑫中心</v>
          </cell>
          <cell r="B41">
            <v>173.9602143332</v>
          </cell>
          <cell r="C41">
            <v>167.7117789412</v>
          </cell>
          <cell r="D41">
            <v>245.75832446968</v>
          </cell>
          <cell r="E41">
            <v>235.60461695768</v>
          </cell>
          <cell r="F41">
            <v>287.34004318274</v>
          </cell>
          <cell r="G41">
            <v>272.20711371774</v>
          </cell>
          <cell r="H41">
            <v>325.10293149666</v>
          </cell>
          <cell r="I41">
            <v>304.84433237416</v>
          </cell>
          <cell r="J41">
            <v>347.87025739778</v>
          </cell>
          <cell r="K41">
            <v>322.82769992828</v>
          </cell>
          <cell r="L41">
            <v>359.50029323506</v>
          </cell>
          <cell r="M41">
            <v>329.08798660056</v>
          </cell>
          <cell r="N41">
            <v>535.45863814092</v>
          </cell>
          <cell r="O41">
            <v>500.40882086392</v>
          </cell>
          <cell r="P41">
            <v>609.481424830264</v>
          </cell>
          <cell r="Q41">
            <v>569.745281009264</v>
          </cell>
          <cell r="R41">
            <v>651.194780407932</v>
          </cell>
          <cell r="S41">
            <v>606.528230535432</v>
          </cell>
          <cell r="T41">
            <v>689.976758577108</v>
          </cell>
          <cell r="U41">
            <v>640.428618554608</v>
          </cell>
          <cell r="V41">
            <v>712.714462798444</v>
          </cell>
          <cell r="W41">
            <v>658.772891640944</v>
          </cell>
          <cell r="X41">
            <v>723.251354581008</v>
          </cell>
          <cell r="Y41">
            <v>664.672272781008</v>
          </cell>
        </row>
        <row r="42">
          <cell r="A42" t="str">
            <v>济南公司</v>
          </cell>
          <cell r="B42">
            <v>833.740595308428</v>
          </cell>
          <cell r="C42">
            <v>787.8492344116</v>
          </cell>
          <cell r="D42">
            <v>1100.74247975469</v>
          </cell>
          <cell r="E42">
            <v>1026.16901829734</v>
          </cell>
          <cell r="F42">
            <v>1319.78405466084</v>
          </cell>
          <cell r="G42">
            <v>1208.64091498884</v>
          </cell>
          <cell r="H42">
            <v>1535.91690746862</v>
          </cell>
          <cell r="I42">
            <v>1387.12851081094</v>
          </cell>
          <cell r="J42">
            <v>1693.08023647372</v>
          </cell>
          <cell r="K42">
            <v>1509.1562666294</v>
          </cell>
          <cell r="L42">
            <v>1812.18785860154</v>
          </cell>
          <cell r="M42">
            <v>1588.82600048651</v>
          </cell>
          <cell r="N42">
            <v>2662.62049701091</v>
          </cell>
          <cell r="O42">
            <v>2405.19864448027</v>
          </cell>
          <cell r="P42">
            <v>2954.36173971014</v>
          </cell>
          <cell r="Q42">
            <v>2662.52136650687</v>
          </cell>
          <cell r="R42">
            <v>3192.6404382814</v>
          </cell>
          <cell r="S42">
            <v>2864.58891312048</v>
          </cell>
          <cell r="T42">
            <v>3429.7632347289</v>
          </cell>
          <cell r="U42">
            <v>3065.85908386734</v>
          </cell>
          <cell r="V42">
            <v>3600.85867453216</v>
          </cell>
          <cell r="W42">
            <v>3204.68716054001</v>
          </cell>
          <cell r="X42">
            <v>3734.32169127256</v>
          </cell>
          <cell r="Y42">
            <v>3304.0901828648</v>
          </cell>
        </row>
        <row r="43">
          <cell r="A43" t="str">
            <v>成都鑫苑名家</v>
          </cell>
          <cell r="B43">
            <v>210.15270981559</v>
          </cell>
          <cell r="C43">
            <v>197.077884770256</v>
          </cell>
          <cell r="D43">
            <v>291.166754148923</v>
          </cell>
          <cell r="E43">
            <v>269.920163450256</v>
          </cell>
          <cell r="F43">
            <v>350.147274476923</v>
          </cell>
          <cell r="G43">
            <v>318.481682570256</v>
          </cell>
          <cell r="H43">
            <v>409.434236016923</v>
          </cell>
          <cell r="I43">
            <v>367.043201690256</v>
          </cell>
          <cell r="J43">
            <v>468.006168062256</v>
          </cell>
          <cell r="K43">
            <v>415.604720810256</v>
          </cell>
          <cell r="L43">
            <v>527.80386495559</v>
          </cell>
          <cell r="M43">
            <v>464.166239930256</v>
          </cell>
          <cell r="N43">
            <v>731.753913148923</v>
          </cell>
          <cell r="O43">
            <v>658.412316410256</v>
          </cell>
          <cell r="P43">
            <v>814.402310612923</v>
          </cell>
          <cell r="Q43">
            <v>731.254595090256</v>
          </cell>
          <cell r="R43">
            <v>873.280683870256</v>
          </cell>
          <cell r="S43">
            <v>779.816114210257</v>
          </cell>
          <cell r="T43">
            <v>932.056910056923</v>
          </cell>
          <cell r="U43">
            <v>828.377633330256</v>
          </cell>
          <cell r="V43">
            <v>989.811665536923</v>
          </cell>
          <cell r="W43">
            <v>876.939152450256</v>
          </cell>
          <cell r="X43">
            <v>1007.59907582364</v>
          </cell>
          <cell r="Y43">
            <v>885.022591023639</v>
          </cell>
        </row>
        <row r="44">
          <cell r="A44" t="str">
            <v>成都鑫都汇</v>
          </cell>
          <cell r="B44">
            <v>116.371897674667</v>
          </cell>
          <cell r="C44">
            <v>113.507556</v>
          </cell>
          <cell r="D44">
            <v>160.727444721333</v>
          </cell>
          <cell r="E44">
            <v>156.0728895</v>
          </cell>
          <cell r="F44">
            <v>205.575300493333</v>
          </cell>
          <cell r="G44">
            <v>198.638223</v>
          </cell>
          <cell r="H44">
            <v>236.301844773333</v>
          </cell>
          <cell r="I44">
            <v>227.015112</v>
          </cell>
          <cell r="J44">
            <v>266.871745368</v>
          </cell>
          <cell r="K44">
            <v>255.392001</v>
          </cell>
          <cell r="L44">
            <v>286.359422394667</v>
          </cell>
          <cell r="M44">
            <v>272.4181344</v>
          </cell>
          <cell r="N44">
            <v>430.369745981333</v>
          </cell>
          <cell r="O44">
            <v>414.3025794</v>
          </cell>
          <cell r="P44">
            <v>460.894891237333</v>
          </cell>
          <cell r="Q44">
            <v>442.6794684</v>
          </cell>
          <cell r="R44">
            <v>491.53192484</v>
          </cell>
          <cell r="S44">
            <v>471.0563574</v>
          </cell>
          <cell r="T44">
            <v>522.146580773333</v>
          </cell>
          <cell r="U44">
            <v>499.4332464</v>
          </cell>
          <cell r="V44">
            <v>552.537460013333</v>
          </cell>
          <cell r="W44">
            <v>527.8101354</v>
          </cell>
          <cell r="X44">
            <v>580.399162</v>
          </cell>
          <cell r="Y44">
            <v>553.5459588</v>
          </cell>
        </row>
        <row r="45">
          <cell r="A45" t="str">
            <v>徐州景园</v>
          </cell>
          <cell r="B45">
            <v>42.6746055744</v>
          </cell>
          <cell r="C45">
            <v>32.777604</v>
          </cell>
          <cell r="D45">
            <v>57.0546325584</v>
          </cell>
          <cell r="E45">
            <v>40.972005</v>
          </cell>
          <cell r="F45">
            <v>73.135706688</v>
          </cell>
          <cell r="G45">
            <v>49.166406</v>
          </cell>
          <cell r="H45">
            <v>89.448741792</v>
          </cell>
          <cell r="I45">
            <v>57.360807</v>
          </cell>
          <cell r="J45">
            <v>105.2205346224</v>
          </cell>
          <cell r="K45">
            <v>65.555208</v>
          </cell>
          <cell r="L45">
            <v>120.2812911504</v>
          </cell>
          <cell r="M45">
            <v>72.1107288</v>
          </cell>
          <cell r="N45">
            <v>160.4043260064</v>
          </cell>
          <cell r="O45">
            <v>104.8883328</v>
          </cell>
          <cell r="P45">
            <v>176.0214781872</v>
          </cell>
          <cell r="Q45">
            <v>113.0827338</v>
          </cell>
          <cell r="R45">
            <v>192.025231992</v>
          </cell>
          <cell r="S45">
            <v>121.2771348</v>
          </cell>
          <cell r="T45">
            <v>207.951665472</v>
          </cell>
          <cell r="U45">
            <v>129.4715358</v>
          </cell>
          <cell r="V45">
            <v>223.104895704</v>
          </cell>
          <cell r="W45">
            <v>137.6659368</v>
          </cell>
          <cell r="X45">
            <v>237.00584736</v>
          </cell>
          <cell r="Y45">
            <v>144.2214576</v>
          </cell>
        </row>
        <row r="46">
          <cell r="A46" t="str">
            <v>徐州景城</v>
          </cell>
          <cell r="B46">
            <v>47.7391015418667</v>
          </cell>
          <cell r="C46">
            <v>44.06745108</v>
          </cell>
          <cell r="D46">
            <v>61.0507458505333</v>
          </cell>
          <cell r="E46">
            <v>55.08431385</v>
          </cell>
          <cell r="F46">
            <v>74.9934550823333</v>
          </cell>
          <cell r="G46">
            <v>66.10117662</v>
          </cell>
          <cell r="H46">
            <v>89.0222186218333</v>
          </cell>
          <cell r="I46">
            <v>77.11803939</v>
          </cell>
          <cell r="J46">
            <v>102.8501887767</v>
          </cell>
          <cell r="K46">
            <v>88.13490216</v>
          </cell>
          <cell r="L46">
            <v>117.022376162367</v>
          </cell>
          <cell r="M46">
            <v>99.15176493</v>
          </cell>
          <cell r="N46">
            <v>163.814880319533</v>
          </cell>
          <cell r="O46">
            <v>143.21921601</v>
          </cell>
          <cell r="P46">
            <v>177.585480935933</v>
          </cell>
          <cell r="Q46">
            <v>154.23607878</v>
          </cell>
          <cell r="R46">
            <v>191.4995053985</v>
          </cell>
          <cell r="S46">
            <v>165.25294155</v>
          </cell>
          <cell r="T46">
            <v>205.384845091833</v>
          </cell>
          <cell r="U46">
            <v>176.26980432</v>
          </cell>
          <cell r="V46">
            <v>218.983337092833</v>
          </cell>
          <cell r="W46">
            <v>187.28666709</v>
          </cell>
          <cell r="X46">
            <v>232.72525294</v>
          </cell>
          <cell r="Y46">
            <v>198.30352986</v>
          </cell>
        </row>
        <row r="47">
          <cell r="A47" t="str">
            <v>苏州湖岸名家</v>
          </cell>
          <cell r="B47">
            <v>68.0000075573333</v>
          </cell>
          <cell r="C47">
            <v>63.52245688</v>
          </cell>
          <cell r="D47">
            <v>83.7317681066667</v>
          </cell>
          <cell r="E47">
            <v>76.455748256</v>
          </cell>
          <cell r="F47">
            <v>100.233107678667</v>
          </cell>
          <cell r="G47">
            <v>89.389039632</v>
          </cell>
          <cell r="H47">
            <v>116.839389844667</v>
          </cell>
          <cell r="I47">
            <v>102.322331008</v>
          </cell>
          <cell r="J47">
            <v>133.200805958</v>
          </cell>
          <cell r="K47">
            <v>115.255622384</v>
          </cell>
          <cell r="L47">
            <v>146.187805034533</v>
          </cell>
          <cell r="M47">
            <v>124.3947263472</v>
          </cell>
          <cell r="N47">
            <v>213.033444057867</v>
          </cell>
          <cell r="O47">
            <v>187.9171832272</v>
          </cell>
          <cell r="P47">
            <v>229.324898441867</v>
          </cell>
          <cell r="Q47">
            <v>200.8504746032</v>
          </cell>
          <cell r="R47">
            <v>245.7912571492</v>
          </cell>
          <cell r="S47">
            <v>213.7837659792</v>
          </cell>
          <cell r="T47">
            <v>262.222634991867</v>
          </cell>
          <cell r="U47">
            <v>226.7170573552</v>
          </cell>
          <cell r="V47">
            <v>278.304204187867</v>
          </cell>
          <cell r="W47">
            <v>239.6503487312</v>
          </cell>
          <cell r="X47">
            <v>290.7664902944</v>
          </cell>
          <cell r="Y47">
            <v>248.7894526944</v>
          </cell>
        </row>
        <row r="48">
          <cell r="A48" t="str">
            <v>苏州景园</v>
          </cell>
          <cell r="B48">
            <v>22.6674170026667</v>
          </cell>
          <cell r="C48">
            <v>21.386592</v>
          </cell>
          <cell r="D48">
            <v>31.4879046293333</v>
          </cell>
          <cell r="E48">
            <v>29.406564</v>
          </cell>
          <cell r="F48">
            <v>40.5285340533333</v>
          </cell>
          <cell r="G48">
            <v>37.426536</v>
          </cell>
          <cell r="H48">
            <v>46.9258588133333</v>
          </cell>
          <cell r="I48">
            <v>42.773184</v>
          </cell>
          <cell r="J48">
            <v>53.253138456</v>
          </cell>
          <cell r="K48">
            <v>48.119832</v>
          </cell>
          <cell r="L48">
            <v>58.0965010426667</v>
          </cell>
          <cell r="M48">
            <v>51.8624856</v>
          </cell>
          <cell r="N48">
            <v>85.7803533493333</v>
          </cell>
          <cell r="O48">
            <v>78.5957256</v>
          </cell>
          <cell r="P48">
            <v>92.0876201013333</v>
          </cell>
          <cell r="Q48">
            <v>83.9423736</v>
          </cell>
          <cell r="R48">
            <v>98.44491908</v>
          </cell>
          <cell r="S48">
            <v>89.2890216</v>
          </cell>
          <cell r="T48">
            <v>104.792211613333</v>
          </cell>
          <cell r="U48">
            <v>94.6356696</v>
          </cell>
          <cell r="V48">
            <v>111.039439693333</v>
          </cell>
          <cell r="W48">
            <v>99.9823176</v>
          </cell>
          <cell r="X48">
            <v>115.7327056</v>
          </cell>
          <cell r="Y48">
            <v>103.7249712</v>
          </cell>
        </row>
        <row r="49">
          <cell r="A49" t="str">
            <v>苏州国际城市花园</v>
          </cell>
          <cell r="B49">
            <v>133.509621145777</v>
          </cell>
          <cell r="C49">
            <v>128.678319</v>
          </cell>
          <cell r="D49">
            <v>162.264848786887</v>
          </cell>
          <cell r="E49">
            <v>154.4139828</v>
          </cell>
          <cell r="F49">
            <v>191.850456484303</v>
          </cell>
          <cell r="G49">
            <v>180.1496466</v>
          </cell>
          <cell r="H49">
            <v>221.549297825761</v>
          </cell>
          <cell r="I49">
            <v>205.8853104</v>
          </cell>
          <cell r="J49">
            <v>250.983927331121</v>
          </cell>
          <cell r="K49">
            <v>231.6209742</v>
          </cell>
          <cell r="L49">
            <v>273.150792272648</v>
          </cell>
          <cell r="M49">
            <v>249.63593886</v>
          </cell>
          <cell r="N49">
            <v>405.414843333966</v>
          </cell>
          <cell r="O49">
            <v>378.31425786</v>
          </cell>
          <cell r="P49">
            <v>447.641815643299</v>
          </cell>
          <cell r="Q49">
            <v>416.91775356</v>
          </cell>
          <cell r="R49">
            <v>477.189678792701</v>
          </cell>
          <cell r="S49">
            <v>442.65341736</v>
          </cell>
          <cell r="T49">
            <v>506.699797394089</v>
          </cell>
          <cell r="U49">
            <v>468.38908116</v>
          </cell>
          <cell r="V49">
            <v>525.538204995338</v>
          </cell>
          <cell r="W49">
            <v>483.83047944</v>
          </cell>
          <cell r="X49">
            <v>544.565335336657</v>
          </cell>
          <cell r="Y49">
            <v>499.27187772</v>
          </cell>
        </row>
        <row r="50">
          <cell r="A50" t="str">
            <v>苏州鑫城</v>
          </cell>
          <cell r="B50">
            <v>70.250044256</v>
          </cell>
          <cell r="C50">
            <v>62.173713696</v>
          </cell>
          <cell r="D50">
            <v>90.84117928</v>
          </cell>
          <cell r="E50">
            <v>77.71714212</v>
          </cell>
          <cell r="F50">
            <v>120.592147831</v>
          </cell>
          <cell r="G50">
            <v>101.032284756</v>
          </cell>
          <cell r="H50">
            <v>142.7606911675</v>
          </cell>
          <cell r="I50">
            <v>116.57571318</v>
          </cell>
          <cell r="J50">
            <v>164.4875601765</v>
          </cell>
          <cell r="K50">
            <v>132.119141604</v>
          </cell>
          <cell r="L50">
            <v>179.1998709635</v>
          </cell>
          <cell r="M50">
            <v>139.890855816</v>
          </cell>
          <cell r="N50">
            <v>247.367736247</v>
          </cell>
          <cell r="O50">
            <v>202.064569512</v>
          </cell>
          <cell r="P50">
            <v>268.968412591</v>
          </cell>
          <cell r="Q50">
            <v>217.607997936</v>
          </cell>
          <cell r="R50">
            <v>298.6562848095</v>
          </cell>
          <cell r="S50">
            <v>240.923140572</v>
          </cell>
          <cell r="T50">
            <v>320.5093464835</v>
          </cell>
          <cell r="U50">
            <v>256.466568996</v>
          </cell>
          <cell r="V50">
            <v>341.7314448325</v>
          </cell>
          <cell r="W50">
            <v>272.00999742</v>
          </cell>
          <cell r="X50">
            <v>355.497310632</v>
          </cell>
          <cell r="Y50">
            <v>279.781711632</v>
          </cell>
        </row>
        <row r="51">
          <cell r="A51" t="str">
            <v>苏州湖居世家</v>
          </cell>
          <cell r="B51">
            <v>129.1518111772</v>
          </cell>
          <cell r="C51">
            <v>123.52969287</v>
          </cell>
          <cell r="D51">
            <v>157.3715736932</v>
          </cell>
          <cell r="E51">
            <v>148.235631444</v>
          </cell>
          <cell r="F51">
            <v>186.55763779325</v>
          </cell>
          <cell r="G51">
            <v>172.941570018</v>
          </cell>
          <cell r="H51">
            <v>215.875470291125</v>
          </cell>
          <cell r="I51">
            <v>197.647508592</v>
          </cell>
          <cell r="J51">
            <v>244.885843194075</v>
          </cell>
          <cell r="K51">
            <v>222.353447166</v>
          </cell>
          <cell r="L51">
            <v>259.599726543925</v>
          </cell>
          <cell r="M51">
            <v>232.2358225956</v>
          </cell>
          <cell r="N51">
            <v>387.30208534505</v>
          </cell>
          <cell r="O51">
            <v>355.7655154656</v>
          </cell>
          <cell r="P51">
            <v>416.22461264945</v>
          </cell>
          <cell r="Q51">
            <v>380.4714540396</v>
          </cell>
          <cell r="R51">
            <v>445.366753950225</v>
          </cell>
          <cell r="S51">
            <v>405.1773926136</v>
          </cell>
          <cell r="T51">
            <v>474.464972451725</v>
          </cell>
          <cell r="U51">
            <v>429.8833311876</v>
          </cell>
          <cell r="V51">
            <v>503.123962960475</v>
          </cell>
          <cell r="W51">
            <v>454.5892697616</v>
          </cell>
          <cell r="X51">
            <v>517.1790043212</v>
          </cell>
          <cell r="Y51">
            <v>464.4716451912</v>
          </cell>
        </row>
        <row r="52">
          <cell r="A52" t="str">
            <v>苏州公司</v>
          </cell>
          <cell r="B52">
            <v>423.578901138977</v>
          </cell>
          <cell r="C52">
            <v>399.290774446</v>
          </cell>
          <cell r="D52">
            <v>525.697274496087</v>
          </cell>
          <cell r="E52">
            <v>486.22906862</v>
          </cell>
          <cell r="F52">
            <v>639.761883840553</v>
          </cell>
          <cell r="G52">
            <v>580.939077006</v>
          </cell>
          <cell r="H52">
            <v>743.950707942386</v>
          </cell>
          <cell r="I52">
            <v>665.20404718</v>
          </cell>
          <cell r="J52">
            <v>846.811275115696</v>
          </cell>
          <cell r="K52">
            <v>749.469017354</v>
          </cell>
          <cell r="L52">
            <v>916.234695857273</v>
          </cell>
          <cell r="M52">
            <v>798.0198292188</v>
          </cell>
          <cell r="N52">
            <v>1338.89846233322</v>
          </cell>
          <cell r="O52">
            <v>1202.6572516648</v>
          </cell>
          <cell r="P52">
            <v>1454.24735942695</v>
          </cell>
          <cell r="Q52">
            <v>1299.7900537388</v>
          </cell>
          <cell r="R52">
            <v>1565.44889378163</v>
          </cell>
          <cell r="S52">
            <v>1391.8267381248</v>
          </cell>
          <cell r="T52">
            <v>1668.68896293451</v>
          </cell>
          <cell r="U52">
            <v>1476.0917082988</v>
          </cell>
          <cell r="V52">
            <v>1759.73725666951</v>
          </cell>
          <cell r="W52">
            <v>1550.0624129528</v>
          </cell>
          <cell r="X52">
            <v>1823.74084618426</v>
          </cell>
          <cell r="Y52">
            <v>1596.0396584376</v>
          </cell>
        </row>
        <row r="53">
          <cell r="A53" t="str">
            <v>昆山国际城市花园</v>
          </cell>
          <cell r="B53">
            <v>240.840717296</v>
          </cell>
          <cell r="C53">
            <v>229.15478184</v>
          </cell>
          <cell r="D53">
            <v>293.975383324</v>
          </cell>
          <cell r="E53">
            <v>274.985738208</v>
          </cell>
          <cell r="F53">
            <v>349.1185695085</v>
          </cell>
          <cell r="G53">
            <v>320.816694576</v>
          </cell>
          <cell r="H53">
            <v>404.53564480525</v>
          </cell>
          <cell r="I53">
            <v>366.647650944</v>
          </cell>
          <cell r="J53">
            <v>459.31364550675</v>
          </cell>
          <cell r="K53">
            <v>412.478607312</v>
          </cell>
          <cell r="L53">
            <v>496.85482011005</v>
          </cell>
          <cell r="M53">
            <v>439.9771811328</v>
          </cell>
          <cell r="N53">
            <v>734.6827571713</v>
          </cell>
          <cell r="O53">
            <v>669.1319629728</v>
          </cell>
          <cell r="P53">
            <v>789.2781651313</v>
          </cell>
          <cell r="Q53">
            <v>714.9629193408</v>
          </cell>
          <cell r="R53">
            <v>844.33005494505</v>
          </cell>
          <cell r="S53">
            <v>760.7938757088</v>
          </cell>
          <cell r="T53">
            <v>899.29064838805</v>
          </cell>
          <cell r="U53">
            <v>806.6248320768</v>
          </cell>
          <cell r="V53">
            <v>953.33827812355</v>
          </cell>
          <cell r="W53">
            <v>852.4557884448</v>
          </cell>
          <cell r="X53">
            <v>989.5100071656</v>
          </cell>
          <cell r="Y53">
            <v>879.9543622656</v>
          </cell>
        </row>
        <row r="54">
          <cell r="A54" t="str">
            <v>昆山水岸世家</v>
          </cell>
          <cell r="B54">
            <v>148.079472688664</v>
          </cell>
          <cell r="C54">
            <v>140.011834368</v>
          </cell>
          <cell r="D54">
            <v>188.124705231079</v>
          </cell>
          <cell r="E54">
            <v>175.01479296</v>
          </cell>
          <cell r="F54">
            <v>247.058042405858</v>
          </cell>
          <cell r="G54">
            <v>227.519230848</v>
          </cell>
          <cell r="H54">
            <v>288.678985557777</v>
          </cell>
          <cell r="I54">
            <v>262.52218944</v>
          </cell>
          <cell r="J54">
            <v>329.858729739035</v>
          </cell>
          <cell r="K54">
            <v>297.525148032</v>
          </cell>
          <cell r="L54">
            <v>371.794815012856</v>
          </cell>
          <cell r="M54">
            <v>332.528106624</v>
          </cell>
          <cell r="N54">
            <v>517.794349696974</v>
          </cell>
          <cell r="O54">
            <v>472.539940992</v>
          </cell>
          <cell r="P54">
            <v>558.848037029471</v>
          </cell>
          <cell r="Q54">
            <v>507.542899584</v>
          </cell>
          <cell r="R54">
            <v>617.71834577987</v>
          </cell>
          <cell r="S54">
            <v>560.047337472</v>
          </cell>
          <cell r="T54">
            <v>659.024146809889</v>
          </cell>
          <cell r="U54">
            <v>595.050296064</v>
          </cell>
          <cell r="V54">
            <v>699.699663596106</v>
          </cell>
          <cell r="W54">
            <v>630.053254656</v>
          </cell>
          <cell r="X54">
            <v>740.690322504223</v>
          </cell>
          <cell r="Y54">
            <v>665.056213248001</v>
          </cell>
        </row>
        <row r="55">
          <cell r="A55" t="str">
            <v>上海壹品世家</v>
          </cell>
          <cell r="B55">
            <v>38.5316650776267</v>
          </cell>
          <cell r="C55">
            <v>33.73644285</v>
          </cell>
          <cell r="D55">
            <v>55.0232561098933</v>
          </cell>
          <cell r="E55">
            <v>47.23101999</v>
          </cell>
          <cell r="F55">
            <v>73.6884836765333</v>
          </cell>
          <cell r="G55">
            <v>62.075054844</v>
          </cell>
          <cell r="H55">
            <v>111.358507260133</v>
          </cell>
          <cell r="I55">
            <v>95.811497694</v>
          </cell>
          <cell r="J55">
            <v>128.52442641816</v>
          </cell>
          <cell r="K55">
            <v>109.306074834</v>
          </cell>
          <cell r="L55">
            <v>147.489355374027</v>
          </cell>
          <cell r="M55">
            <v>124.150109688</v>
          </cell>
          <cell r="N55">
            <v>184.784752221093</v>
          </cell>
          <cell r="O55">
            <v>157.886552538</v>
          </cell>
          <cell r="P55">
            <v>201.875746031813</v>
          </cell>
          <cell r="Q55">
            <v>171.381129678</v>
          </cell>
          <cell r="R55">
            <v>220.5035109248</v>
          </cell>
          <cell r="S55">
            <v>186.225164532</v>
          </cell>
          <cell r="T55">
            <v>257.986221140133</v>
          </cell>
          <cell r="U55">
            <v>219.961607382</v>
          </cell>
          <cell r="V55">
            <v>274.852438908933</v>
          </cell>
          <cell r="W55">
            <v>233.456184522</v>
          </cell>
          <cell r="X55">
            <v>293.25542776</v>
          </cell>
          <cell r="Y55">
            <v>248.300219376</v>
          </cell>
        </row>
        <row r="56">
          <cell r="A56" t="str">
            <v>昆山鑫都汇</v>
          </cell>
          <cell r="B56">
            <v>70.5682279392</v>
          </cell>
          <cell r="C56">
            <v>69.242215728</v>
          </cell>
          <cell r="D56">
            <v>88.7075395032</v>
          </cell>
          <cell r="E56">
            <v>86.55276966</v>
          </cell>
          <cell r="F56">
            <v>107.074759416</v>
          </cell>
          <cell r="G56">
            <v>103.863323592</v>
          </cell>
          <cell r="H56">
            <v>125.47305774</v>
          </cell>
          <cell r="I56">
            <v>121.173877524</v>
          </cell>
          <cell r="J56">
            <v>143.7988397712</v>
          </cell>
          <cell r="K56">
            <v>138.484431456</v>
          </cell>
          <cell r="L56">
            <v>170.9042124132</v>
          </cell>
          <cell r="M56">
            <v>164.450262354</v>
          </cell>
          <cell r="N56">
            <v>241.1305778292</v>
          </cell>
          <cell r="O56">
            <v>233.692478082</v>
          </cell>
          <cell r="P56">
            <v>259.4356409196</v>
          </cell>
          <cell r="Q56">
            <v>251.003032014</v>
          </cell>
          <cell r="R56">
            <v>277.792501362</v>
          </cell>
          <cell r="S56">
            <v>268.313585946</v>
          </cell>
          <cell r="T56">
            <v>296.139002334</v>
          </cell>
          <cell r="U56">
            <v>285.624139878</v>
          </cell>
          <cell r="V56">
            <v>314.381908602001</v>
          </cell>
          <cell r="W56">
            <v>302.934693810001</v>
          </cell>
          <cell r="X56">
            <v>341.331889188001</v>
          </cell>
          <cell r="Y56">
            <v>328.900524708</v>
          </cell>
        </row>
        <row r="57">
          <cell r="A57" t="str">
            <v>昆山陆家山水江南</v>
          </cell>
          <cell r="B57">
            <v>37.3497954704</v>
          </cell>
          <cell r="C57">
            <v>33.4493334</v>
          </cell>
          <cell r="D57">
            <v>48.1499176144</v>
          </cell>
          <cell r="E57">
            <v>41.81166675</v>
          </cell>
          <cell r="F57">
            <v>59.62043167675</v>
          </cell>
          <cell r="G57">
            <v>50.1740001</v>
          </cell>
          <cell r="H57">
            <v>71.182362818875</v>
          </cell>
          <cell r="I57">
            <v>58.53633345</v>
          </cell>
          <cell r="J57">
            <v>82.530987441525</v>
          </cell>
          <cell r="K57">
            <v>66.8986668</v>
          </cell>
          <cell r="L57">
            <v>94.245280383275</v>
          </cell>
          <cell r="M57">
            <v>75.26100015</v>
          </cell>
          <cell r="N57">
            <v>130.58948797615</v>
          </cell>
          <cell r="O57">
            <v>108.71033355</v>
          </cell>
          <cell r="P57">
            <v>141.87716787895</v>
          </cell>
          <cell r="Q57">
            <v>117.0726669</v>
          </cell>
          <cell r="R57">
            <v>153.317209581375</v>
          </cell>
          <cell r="S57">
            <v>125.43500025</v>
          </cell>
          <cell r="T57">
            <v>164.726778923875</v>
          </cell>
          <cell r="U57">
            <v>133.7973336</v>
          </cell>
          <cell r="V57">
            <v>175.831624667125</v>
          </cell>
          <cell r="W57">
            <v>142.15966695</v>
          </cell>
          <cell r="X57">
            <v>187.08883221</v>
          </cell>
          <cell r="Y57">
            <v>150.5220003</v>
          </cell>
        </row>
        <row r="58">
          <cell r="A58" t="str">
            <v>北京鑫都汇</v>
          </cell>
          <cell r="B58">
            <v>161.8352700656</v>
          </cell>
          <cell r="C58">
            <v>160.308176808</v>
          </cell>
          <cell r="D58">
            <v>175.1211015676</v>
          </cell>
          <cell r="E58">
            <v>172.639575024</v>
          </cell>
          <cell r="F58">
            <v>188.66940222325</v>
          </cell>
          <cell r="G58">
            <v>184.97097324</v>
          </cell>
          <cell r="H58">
            <v>214.584892343125</v>
          </cell>
          <cell r="I58">
            <v>209.633769672</v>
          </cell>
          <cell r="J58">
            <v>228.085471334475</v>
          </cell>
          <cell r="K58">
            <v>221.965167888</v>
          </cell>
          <cell r="L58">
            <v>249.128054248325</v>
          </cell>
          <cell r="M58">
            <v>241.6954050336</v>
          </cell>
          <cell r="N58">
            <v>373.57542593545</v>
          </cell>
          <cell r="O58">
            <v>365.0093871936</v>
          </cell>
          <cell r="P58">
            <v>424.04633874265</v>
          </cell>
          <cell r="Q58">
            <v>414.3349800576</v>
          </cell>
          <cell r="R58">
            <v>449.914107198225</v>
          </cell>
          <cell r="S58">
            <v>438.9977764896</v>
          </cell>
          <cell r="T58">
            <v>475.769945237725</v>
          </cell>
          <cell r="U58">
            <v>463.6605729216</v>
          </cell>
          <cell r="V58">
            <v>489.175080900475</v>
          </cell>
          <cell r="W58">
            <v>475.9919711376</v>
          </cell>
          <cell r="X58">
            <v>497.97392922972</v>
          </cell>
          <cell r="Y58">
            <v>483.65742993972</v>
          </cell>
        </row>
        <row r="59">
          <cell r="A59" t="str">
            <v>天津汤泉世家</v>
          </cell>
          <cell r="B59">
            <v>122.406035630933</v>
          </cell>
          <cell r="C59">
            <v>121.3795928</v>
          </cell>
          <cell r="D59">
            <v>148.130415360267</v>
          </cell>
          <cell r="E59">
            <v>146.46244576</v>
          </cell>
          <cell r="F59">
            <v>174.031214951167</v>
          </cell>
          <cell r="G59">
            <v>171.54529872</v>
          </cell>
          <cell r="H59">
            <v>199.956071795917</v>
          </cell>
          <cell r="I59">
            <v>196.62815168</v>
          </cell>
          <cell r="J59">
            <v>213.78770256835</v>
          </cell>
          <cell r="K59">
            <v>209.67391216</v>
          </cell>
          <cell r="L59">
            <v>227.715562356183</v>
          </cell>
          <cell r="M59">
            <v>222.71967264</v>
          </cell>
          <cell r="N59">
            <v>349.856968194767</v>
          </cell>
          <cell r="O59">
            <v>344.09926544</v>
          </cell>
          <cell r="P59">
            <v>375.709653277967</v>
          </cell>
          <cell r="Q59">
            <v>369.1821184</v>
          </cell>
          <cell r="R59">
            <v>401.60243378425</v>
          </cell>
          <cell r="S59">
            <v>394.26497136</v>
          </cell>
          <cell r="T59">
            <v>427.487195205917</v>
          </cell>
          <cell r="U59">
            <v>419.34782432</v>
          </cell>
          <cell r="V59">
            <v>466.410753301417</v>
          </cell>
          <cell r="W59">
            <v>457.5496648</v>
          </cell>
          <cell r="X59">
            <v>505.37440682</v>
          </cell>
          <cell r="Y59">
            <v>495.75150528</v>
          </cell>
        </row>
        <row r="60">
          <cell r="A60" t="str">
            <v>长沙梅溪鑫苑名家</v>
          </cell>
          <cell r="B60">
            <v>131.052044274133</v>
          </cell>
          <cell r="C60">
            <v>110.97787752</v>
          </cell>
          <cell r="D60">
            <v>217.583850175467</v>
          </cell>
          <cell r="E60">
            <v>184.9633292</v>
          </cell>
          <cell r="F60">
            <v>270.573237647667</v>
          </cell>
          <cell r="G60">
            <v>221.95611504</v>
          </cell>
          <cell r="H60">
            <v>324.033073403167</v>
          </cell>
          <cell r="I60">
            <v>258.94886088</v>
          </cell>
          <cell r="J60">
            <v>376.3950631643</v>
          </cell>
          <cell r="K60">
            <v>295.94156672</v>
          </cell>
          <cell r="L60">
            <v>412.142653138633</v>
          </cell>
          <cell r="M60">
            <v>314.43791964</v>
          </cell>
          <cell r="N60">
            <v>538.019686296466</v>
          </cell>
          <cell r="O60">
            <v>425.41615716</v>
          </cell>
          <cell r="P60">
            <v>627.060803042066</v>
          </cell>
          <cell r="Q60">
            <v>499.40164884</v>
          </cell>
          <cell r="R60">
            <v>679.8933210865</v>
          </cell>
          <cell r="S60">
            <v>536.39439468</v>
          </cell>
          <cell r="T60">
            <v>732.569009703166</v>
          </cell>
          <cell r="U60">
            <v>573.38714052</v>
          </cell>
          <cell r="V60">
            <v>783.676404042166</v>
          </cell>
          <cell r="W60">
            <v>610.37988636</v>
          </cell>
          <cell r="X60">
            <v>817.0715726</v>
          </cell>
          <cell r="Y60">
            <v>628.87625928</v>
          </cell>
        </row>
        <row r="61">
          <cell r="A61" t="str">
            <v>长沙鑫苑木莲世家</v>
          </cell>
          <cell r="B61">
            <v>39.7209724709333</v>
          </cell>
          <cell r="C61">
            <v>35.675386776</v>
          </cell>
          <cell r="D61">
            <v>66.0330547142667</v>
          </cell>
          <cell r="E61">
            <v>59.45897796</v>
          </cell>
          <cell r="F61">
            <v>81.1486764069167</v>
          </cell>
          <cell r="G61">
            <v>71.350773552</v>
          </cell>
          <cell r="H61">
            <v>96.3591165142917</v>
          </cell>
          <cell r="I61">
            <v>83.242569144</v>
          </cell>
          <cell r="J61">
            <v>111.348313653975</v>
          </cell>
          <cell r="K61">
            <v>95.134364736</v>
          </cell>
          <cell r="L61">
            <v>120.770886656558</v>
          </cell>
          <cell r="M61">
            <v>101.080262532</v>
          </cell>
          <cell r="N61">
            <v>161.678568239017</v>
          </cell>
          <cell r="O61">
            <v>138.9853609815</v>
          </cell>
          <cell r="P61">
            <v>189.982823143217</v>
          </cell>
          <cell r="Q61">
            <v>164.2554266145</v>
          </cell>
          <cell r="R61">
            <v>205.810075922125</v>
          </cell>
          <cell r="S61">
            <v>176.890459431</v>
          </cell>
          <cell r="T61">
            <v>221.605722562792</v>
          </cell>
          <cell r="U61">
            <v>189.5254922475</v>
          </cell>
          <cell r="V61">
            <v>237.085307821042</v>
          </cell>
          <cell r="W61">
            <v>202.160525064</v>
          </cell>
          <cell r="X61">
            <v>246.40540736225</v>
          </cell>
          <cell r="Y61">
            <v>208.47804147225</v>
          </cell>
        </row>
        <row r="62">
          <cell r="A62" t="str">
            <v>西安大都汇</v>
          </cell>
          <cell r="B62">
            <v>130.7971045134</v>
          </cell>
          <cell r="C62">
            <v>127.314000342733</v>
          </cell>
          <cell r="D62">
            <v>159.8631277386</v>
          </cell>
          <cell r="E62">
            <v>154.203083461267</v>
          </cell>
          <cell r="F62">
            <v>188.9291509638</v>
          </cell>
          <cell r="G62">
            <v>180.493508050467</v>
          </cell>
          <cell r="H62">
            <v>229.288050992333</v>
          </cell>
          <cell r="I62">
            <v>217.995174189</v>
          </cell>
          <cell r="J62">
            <v>261.0208258482</v>
          </cell>
          <cell r="K62">
            <v>247.0611974142</v>
          </cell>
          <cell r="L62">
            <v>293.080141720067</v>
          </cell>
          <cell r="M62">
            <v>276.1272206394</v>
          </cell>
          <cell r="N62">
            <v>426.462362610133</v>
          </cell>
          <cell r="O62">
            <v>406.9243251528</v>
          </cell>
          <cell r="P62">
            <v>458.140713963333</v>
          </cell>
          <cell r="Q62">
            <v>435.990348378</v>
          </cell>
          <cell r="R62">
            <v>489.9551240732</v>
          </cell>
          <cell r="S62">
            <v>465.0563716032</v>
          </cell>
          <cell r="T62">
            <v>521.742322431733</v>
          </cell>
          <cell r="U62">
            <v>494.1223948284</v>
          </cell>
          <cell r="V62">
            <v>553.257403276933</v>
          </cell>
          <cell r="W62">
            <v>523.1884180536</v>
          </cell>
          <cell r="X62">
            <v>584.9085428788</v>
          </cell>
          <cell r="Y62">
            <v>552.2544412788</v>
          </cell>
        </row>
        <row r="63">
          <cell r="A63" t="str">
            <v>西安鑫苑中心</v>
          </cell>
          <cell r="B63">
            <v>236.7475674</v>
          </cell>
          <cell r="C63">
            <v>220.65337476</v>
          </cell>
          <cell r="D63">
            <v>290.937112752</v>
          </cell>
          <cell r="E63">
            <v>264.784049712</v>
          </cell>
          <cell r="F63">
            <v>347.892847464</v>
          </cell>
          <cell r="G63">
            <v>308.914724664</v>
          </cell>
          <cell r="H63">
            <v>405.225789816</v>
          </cell>
          <cell r="I63">
            <v>353.045399616</v>
          </cell>
          <cell r="J63">
            <v>493.200491688</v>
          </cell>
          <cell r="K63">
            <v>428.697985248</v>
          </cell>
          <cell r="L63">
            <v>708.77166684</v>
          </cell>
          <cell r="M63">
            <v>630.4382136</v>
          </cell>
          <cell r="N63">
            <v>941.3699502</v>
          </cell>
          <cell r="O63">
            <v>851.09158836</v>
          </cell>
          <cell r="P63">
            <v>997.571269632</v>
          </cell>
          <cell r="Q63">
            <v>895.222263312</v>
          </cell>
          <cell r="R63">
            <v>1054.401268464</v>
          </cell>
          <cell r="S63">
            <v>939.352938264</v>
          </cell>
          <cell r="T63">
            <v>1111.105531416</v>
          </cell>
          <cell r="U63">
            <v>983.483613216</v>
          </cell>
          <cell r="V63">
            <v>1198.074346248</v>
          </cell>
          <cell r="W63">
            <v>1059.136198848</v>
          </cell>
          <cell r="X63">
            <v>1411.7594832</v>
          </cell>
          <cell r="Y63">
            <v>1260.8764272</v>
          </cell>
        </row>
        <row r="64">
          <cell r="A64" t="str">
            <v>三亚崖州湾</v>
          </cell>
          <cell r="B64">
            <v>101.9695523328</v>
          </cell>
          <cell r="C64">
            <v>91.50670344</v>
          </cell>
          <cell r="D64">
            <v>144.5035434528</v>
          </cell>
          <cell r="E64">
            <v>127.501414002</v>
          </cell>
          <cell r="F64">
            <v>175.71780202425</v>
          </cell>
          <cell r="G64">
            <v>150.378089862</v>
          </cell>
          <cell r="H64">
            <v>207.177283616625</v>
          </cell>
          <cell r="I64">
            <v>173.254765722</v>
          </cell>
          <cell r="J64">
            <v>238.064578160175</v>
          </cell>
          <cell r="K64">
            <v>196.131441582</v>
          </cell>
          <cell r="L64">
            <v>269.932764787425</v>
          </cell>
          <cell r="M64">
            <v>219.008117442</v>
          </cell>
          <cell r="N64">
            <v>369.20486389005</v>
          </cell>
          <cell r="O64">
            <v>310.514820882</v>
          </cell>
          <cell r="P64">
            <v>404.35979592165</v>
          </cell>
          <cell r="Q64">
            <v>337.822616244</v>
          </cell>
          <cell r="R64">
            <v>435.492313486125</v>
          </cell>
          <cell r="S64">
            <v>360.699292104</v>
          </cell>
          <cell r="T64">
            <v>466.543090043625</v>
          </cell>
          <cell r="U64">
            <v>383.575967964</v>
          </cell>
          <cell r="V64">
            <v>496.776456531375</v>
          </cell>
          <cell r="W64">
            <v>406.452643824</v>
          </cell>
          <cell r="X64">
            <v>527.418528054</v>
          </cell>
          <cell r="Y64">
            <v>429.329319684</v>
          </cell>
        </row>
        <row r="65">
          <cell r="A65" t="str">
            <v>三门峡博丰明钻</v>
          </cell>
          <cell r="B65">
            <v>67.6372821453303</v>
          </cell>
          <cell r="C65">
            <v>63.746820144</v>
          </cell>
          <cell r="D65">
            <v>86.0055259321618</v>
          </cell>
          <cell r="E65">
            <v>79.68352518</v>
          </cell>
          <cell r="F65">
            <v>105.042442875472</v>
          </cell>
          <cell r="G65">
            <v>95.620230216</v>
          </cell>
          <cell r="H65">
            <v>124.170542521938</v>
          </cell>
          <cell r="I65">
            <v>111.556935252</v>
          </cell>
          <cell r="J65">
            <v>143.085882527707</v>
          </cell>
          <cell r="K65">
            <v>127.493640288</v>
          </cell>
          <cell r="L65">
            <v>162.3659533461</v>
          </cell>
          <cell r="M65">
            <v>143.430345324</v>
          </cell>
          <cell r="N65">
            <v>229.000225756712</v>
          </cell>
          <cell r="O65">
            <v>207.177165468</v>
          </cell>
          <cell r="P65">
            <v>247.85477729371</v>
          </cell>
          <cell r="Q65">
            <v>223.113870504</v>
          </cell>
          <cell r="R65">
            <v>266.861300002635</v>
          </cell>
          <cell r="S65">
            <v>239.05057554</v>
          </cell>
          <cell r="T65">
            <v>285.837428477174</v>
          </cell>
          <cell r="U65">
            <v>254.987280576</v>
          </cell>
          <cell r="V65">
            <v>304.509614607859</v>
          </cell>
          <cell r="W65">
            <v>270.923985612</v>
          </cell>
          <cell r="X65">
            <v>323.333771910472</v>
          </cell>
          <cell r="Y65">
            <v>286.860690648</v>
          </cell>
        </row>
        <row r="66">
          <cell r="A66" t="str">
            <v>三门峡灵宝锦悦华庭</v>
          </cell>
          <cell r="B66">
            <v>33.5855125896098</v>
          </cell>
          <cell r="C66">
            <v>32.72296356</v>
          </cell>
          <cell r="D66">
            <v>42.305346623116</v>
          </cell>
          <cell r="E66">
            <v>40.90370445</v>
          </cell>
          <cell r="F66">
            <v>51.1734312710864</v>
          </cell>
          <cell r="G66">
            <v>49.08444534</v>
          </cell>
          <cell r="H66">
            <v>60.0617319119382</v>
          </cell>
          <cell r="I66">
            <v>57.26518623</v>
          </cell>
          <cell r="J66">
            <v>68.9028619027332</v>
          </cell>
          <cell r="K66">
            <v>65.44592712</v>
          </cell>
          <cell r="L66">
            <v>77.8248558650542</v>
          </cell>
          <cell r="M66">
            <v>73.62666801</v>
          </cell>
          <cell r="N66">
            <v>111.187992532968</v>
          </cell>
          <cell r="O66">
            <v>106.34963157</v>
          </cell>
          <cell r="P66">
            <v>120.015645195175</v>
          </cell>
          <cell r="Q66">
            <v>114.53037246</v>
          </cell>
          <cell r="R66">
            <v>128.876991178852</v>
          </cell>
          <cell r="S66">
            <v>122.71111335</v>
          </cell>
          <cell r="T66">
            <v>137.731598498234</v>
          </cell>
          <cell r="U66">
            <v>130.89185424</v>
          </cell>
          <cell r="V66">
            <v>146.518819174679</v>
          </cell>
          <cell r="W66">
            <v>139.07259513</v>
          </cell>
          <cell r="X66">
            <v>155.339733172592</v>
          </cell>
          <cell r="Y66">
            <v>147.25333602</v>
          </cell>
        </row>
        <row r="67">
          <cell r="A67" t="str">
            <v>三门峡书香苑</v>
          </cell>
          <cell r="B67">
            <v>22.4750619871087</v>
          </cell>
          <cell r="C67">
            <v>17.059934616</v>
          </cell>
          <cell r="D67">
            <v>38.6544675560516</v>
          </cell>
          <cell r="E67">
            <v>29.854885578</v>
          </cell>
          <cell r="F67">
            <v>51.4996144879038</v>
          </cell>
          <cell r="G67">
            <v>38.384852886</v>
          </cell>
          <cell r="H67">
            <v>68.2307642675164</v>
          </cell>
          <cell r="I67">
            <v>50.673905994</v>
          </cell>
          <cell r="J67">
            <v>82.7862313690215</v>
          </cell>
          <cell r="K67">
            <v>61.083416202</v>
          </cell>
          <cell r="L67">
            <v>97.849366661568</v>
          </cell>
          <cell r="M67">
            <v>71.49292641</v>
          </cell>
          <cell r="N67">
            <v>126.039783823313</v>
          </cell>
          <cell r="O67">
            <v>95.664303726</v>
          </cell>
          <cell r="P67">
            <v>150.007523013644</v>
          </cell>
          <cell r="Q67">
            <v>115.570697388</v>
          </cell>
          <cell r="R67">
            <v>167.30585706291</v>
          </cell>
          <cell r="S67">
            <v>128.596157496</v>
          </cell>
          <cell r="T67">
            <v>184.561885429588</v>
          </cell>
          <cell r="U67">
            <v>141.621617604</v>
          </cell>
          <cell r="V67">
            <v>199.515314070399</v>
          </cell>
          <cell r="W67">
            <v>152.767534812</v>
          </cell>
          <cell r="X67">
            <v>214.680271124144</v>
          </cell>
          <cell r="Y67">
            <v>163.91345202</v>
          </cell>
        </row>
        <row r="68">
          <cell r="A68" t="str">
            <v>三门峡滨河湾</v>
          </cell>
          <cell r="B68">
            <v>47.0937603980784</v>
          </cell>
          <cell r="C68">
            <v>40.68166734</v>
          </cell>
          <cell r="D68">
            <v>64.6618743393774</v>
          </cell>
          <cell r="E68">
            <v>54.24222312</v>
          </cell>
          <cell r="F68">
            <v>83.3320667750337</v>
          </cell>
          <cell r="G68">
            <v>67.8027789</v>
          </cell>
          <cell r="H68">
            <v>102.152542641739</v>
          </cell>
          <cell r="I68">
            <v>81.36333468</v>
          </cell>
          <cell r="J68">
            <v>120.62235716933</v>
          </cell>
          <cell r="K68">
            <v>94.92389046</v>
          </cell>
          <cell r="L68">
            <v>139.693305421116</v>
          </cell>
          <cell r="M68">
            <v>108.48444624</v>
          </cell>
          <cell r="N68">
            <v>211.264188077659</v>
          </cell>
          <cell r="O68">
            <v>175.29635358</v>
          </cell>
          <cell r="P68">
            <v>239.432653651218</v>
          </cell>
          <cell r="Q68">
            <v>198.65574936</v>
          </cell>
          <cell r="R68">
            <v>264.585311609858</v>
          </cell>
          <cell r="S68">
            <v>218.74886514</v>
          </cell>
          <cell r="T68">
            <v>286.421595091481</v>
          </cell>
          <cell r="U68">
            <v>235.57570092</v>
          </cell>
          <cell r="V68">
            <v>307.756933802943</v>
          </cell>
          <cell r="W68">
            <v>252.4025367</v>
          </cell>
          <cell r="X68">
            <v>329.342744899485</v>
          </cell>
          <cell r="Y68">
            <v>269.22937248</v>
          </cell>
        </row>
        <row r="69">
          <cell r="A69" t="str">
            <v>三门峡滨河花城</v>
          </cell>
          <cell r="B69">
            <v>40.890749108141</v>
          </cell>
          <cell r="C69">
            <v>37.4139864</v>
          </cell>
          <cell r="D69">
            <v>52.417139900729</v>
          </cell>
          <cell r="E69">
            <v>46.7674005</v>
          </cell>
          <cell r="F69">
            <v>64.5411817837789</v>
          </cell>
          <cell r="G69">
            <v>56.1208971</v>
          </cell>
          <cell r="H69">
            <v>76.7467102928007</v>
          </cell>
          <cell r="I69">
            <v>65.4743937</v>
          </cell>
          <cell r="J69">
            <v>88.7621033412211</v>
          </cell>
          <cell r="K69">
            <v>74.8278903</v>
          </cell>
          <cell r="L69">
            <v>96.4266945935298</v>
          </cell>
          <cell r="M69">
            <v>79.5046386</v>
          </cell>
          <cell r="N69">
            <v>136.421051215978</v>
          </cell>
          <cell r="O69">
            <v>116.9185854</v>
          </cell>
          <cell r="P69">
            <v>148.382109947084</v>
          </cell>
          <cell r="Q69">
            <v>126.2720721</v>
          </cell>
          <cell r="R69">
            <v>160.478979721476</v>
          </cell>
          <cell r="S69">
            <v>135.6255588</v>
          </cell>
          <cell r="T69">
            <v>172.548687287211</v>
          </cell>
          <cell r="U69">
            <v>144.9790455</v>
          </cell>
          <cell r="V69">
            <v>184.346772766373</v>
          </cell>
          <cell r="W69">
            <v>154.3325322</v>
          </cell>
          <cell r="X69">
            <v>191.603925938821</v>
          </cell>
          <cell r="Y69">
            <v>159.00927555</v>
          </cell>
        </row>
        <row r="70">
          <cell r="A70" t="str">
            <v>三门峡熙龙湾</v>
          </cell>
          <cell r="B70">
            <v>5.34203034204066</v>
          </cell>
          <cell r="C70">
            <v>4.859028</v>
          </cell>
          <cell r="D70">
            <v>7.26358280581607</v>
          </cell>
          <cell r="E70">
            <v>6.478704</v>
          </cell>
          <cell r="F70">
            <v>9.26815129712972</v>
          </cell>
          <cell r="G70">
            <v>8.09838</v>
          </cell>
          <cell r="H70">
            <v>11.2840401558349</v>
          </cell>
          <cell r="I70">
            <v>9.718056</v>
          </cell>
          <cell r="J70">
            <v>13.2735148239598</v>
          </cell>
          <cell r="K70">
            <v>11.337732</v>
          </cell>
          <cell r="L70">
            <v>14.498432961651</v>
          </cell>
          <cell r="M70">
            <v>12.14757</v>
          </cell>
          <cell r="N70">
            <v>25.8920272623843</v>
          </cell>
          <cell r="O70">
            <v>23.182686</v>
          </cell>
          <cell r="P70">
            <v>34.0500430189148</v>
          </cell>
          <cell r="Q70">
            <v>30.97845</v>
          </cell>
          <cell r="R70">
            <v>39.1388820544313</v>
          </cell>
          <cell r="S70">
            <v>35.68617</v>
          </cell>
          <cell r="T70">
            <v>44.2239476341505</v>
          </cell>
          <cell r="U70">
            <v>40.39389</v>
          </cell>
          <cell r="V70">
            <v>49.2712786558979</v>
          </cell>
          <cell r="W70">
            <v>45.10161</v>
          </cell>
          <cell r="X70">
            <v>53.5276389566312</v>
          </cell>
          <cell r="Y70">
            <v>48.999492</v>
          </cell>
        </row>
        <row r="71">
          <cell r="A71" t="str">
            <v>焦作鹿港小镇</v>
          </cell>
          <cell r="B71">
            <v>41.7428688609434</v>
          </cell>
          <cell r="C71">
            <v>29.871853704</v>
          </cell>
          <cell r="D71">
            <v>63.446366670033</v>
          </cell>
          <cell r="E71">
            <v>44.15596704</v>
          </cell>
          <cell r="F71">
            <v>82.2808973132222</v>
          </cell>
          <cell r="G71">
            <v>53.53078248</v>
          </cell>
          <cell r="H71">
            <v>101.393654874152</v>
          </cell>
          <cell r="I71">
            <v>62.90559792</v>
          </cell>
          <cell r="J71">
            <v>124.295019813687</v>
          </cell>
          <cell r="K71">
            <v>76.71821688</v>
          </cell>
          <cell r="L71">
            <v>141.402982944185</v>
          </cell>
          <cell r="M71">
            <v>83.62452636</v>
          </cell>
          <cell r="N71">
            <v>174.390174525979</v>
          </cell>
          <cell r="O71">
            <v>107.80119888</v>
          </cell>
          <cell r="P71">
            <v>198.095292973687</v>
          </cell>
          <cell r="Q71">
            <v>122.60305596</v>
          </cell>
          <cell r="R71">
            <v>217.576715230962</v>
          </cell>
          <cell r="S71">
            <v>132.71750532</v>
          </cell>
          <cell r="T71">
            <v>236.965395182324</v>
          </cell>
          <cell r="U71">
            <v>142.83195468</v>
          </cell>
          <cell r="V71">
            <v>255.42665207455</v>
          </cell>
          <cell r="W71">
            <v>152.94640404</v>
          </cell>
          <cell r="X71">
            <v>269.664212776344</v>
          </cell>
          <cell r="Y71">
            <v>158.37344568</v>
          </cell>
        </row>
        <row r="72">
          <cell r="A72" t="str">
            <v>焦作中弘名瑞城</v>
          </cell>
          <cell r="B72">
            <v>36.763208089528</v>
          </cell>
          <cell r="C72">
            <v>29.18975664</v>
          </cell>
          <cell r="D72">
            <v>51.483668717483</v>
          </cell>
          <cell r="E72">
            <v>39.176810112</v>
          </cell>
          <cell r="F72">
            <v>64.0871937213257</v>
          </cell>
          <cell r="G72">
            <v>45.745240992</v>
          </cell>
          <cell r="H72">
            <v>76.8682214935166</v>
          </cell>
          <cell r="I72">
            <v>52.313671872</v>
          </cell>
          <cell r="J72">
            <v>91.9232191795615</v>
          </cell>
          <cell r="K72">
            <v>61.570245792</v>
          </cell>
          <cell r="L72">
            <v>103.731976739</v>
          </cell>
          <cell r="M72">
            <v>66.870568512</v>
          </cell>
          <cell r="N72">
            <v>127.118046456696</v>
          </cell>
          <cell r="O72">
            <v>84.635717232</v>
          </cell>
          <cell r="P72">
            <v>150.012614683842</v>
          </cell>
          <cell r="Q72">
            <v>101.850196872</v>
          </cell>
          <cell r="R72">
            <v>166.909924518235</v>
          </cell>
          <cell r="S72">
            <v>112.771580172</v>
          </cell>
          <cell r="T72">
            <v>183.748066763179</v>
          </cell>
          <cell r="U72">
            <v>123.692963472</v>
          </cell>
          <cell r="V72">
            <v>198.991572813629</v>
          </cell>
          <cell r="W72">
            <v>133.611386472</v>
          </cell>
          <cell r="X72">
            <v>210.574665611325</v>
          </cell>
          <cell r="Y72">
            <v>139.573558272</v>
          </cell>
        </row>
        <row r="73">
          <cell r="A73" t="str">
            <v>驻马店泌阳尚东第一城</v>
          </cell>
          <cell r="B73">
            <v>121.3171284688</v>
          </cell>
          <cell r="C73">
            <v>111.47119884</v>
          </cell>
          <cell r="D73">
            <v>155.3386341968</v>
          </cell>
          <cell r="E73">
            <v>139.33899855</v>
          </cell>
          <cell r="F73">
            <v>191.05240907975</v>
          </cell>
          <cell r="G73">
            <v>167.20679826</v>
          </cell>
          <cell r="H73">
            <v>226.996947938375</v>
          </cell>
          <cell r="I73">
            <v>195.07459797</v>
          </cell>
          <cell r="J73">
            <v>262.403037520425</v>
          </cell>
          <cell r="K73">
            <v>222.94239768</v>
          </cell>
          <cell r="L73">
            <v>284.798283150175</v>
          </cell>
          <cell r="M73">
            <v>236.876297535</v>
          </cell>
          <cell r="N73">
            <v>403.57700788655</v>
          </cell>
          <cell r="O73">
            <v>348.347496375</v>
          </cell>
          <cell r="P73">
            <v>438.82925481815</v>
          </cell>
          <cell r="Q73">
            <v>376.215296085</v>
          </cell>
          <cell r="R73">
            <v>474.466108375875</v>
          </cell>
          <cell r="S73">
            <v>404.083095795</v>
          </cell>
          <cell r="T73">
            <v>510.026040608375</v>
          </cell>
          <cell r="U73">
            <v>431.950895505</v>
          </cell>
          <cell r="V73">
            <v>544.816759588625</v>
          </cell>
          <cell r="W73">
            <v>459.818695215</v>
          </cell>
          <cell r="X73">
            <v>566.05818534</v>
          </cell>
          <cell r="Y73">
            <v>473.75259507</v>
          </cell>
        </row>
        <row r="74">
          <cell r="A74" t="str">
            <v>漯河天翼星公馆</v>
          </cell>
          <cell r="B74">
            <v>10.0336454399333</v>
          </cell>
          <cell r="C74">
            <v>7.154036625</v>
          </cell>
          <cell r="D74">
            <v>16.1258229242667</v>
          </cell>
          <cell r="E74">
            <v>11.4464586</v>
          </cell>
          <cell r="F74">
            <v>21.2821258486667</v>
          </cell>
          <cell r="G74">
            <v>14.30807325</v>
          </cell>
          <cell r="H74">
            <v>26.5059196046667</v>
          </cell>
          <cell r="I74">
            <v>17.1696879</v>
          </cell>
          <cell r="J74">
            <v>31.5722347536</v>
          </cell>
          <cell r="K74">
            <v>20.03130255</v>
          </cell>
          <cell r="L74">
            <v>35.4777059039333</v>
          </cell>
          <cell r="M74">
            <v>21.462109875</v>
          </cell>
          <cell r="N74">
            <v>44.7689521962667</v>
          </cell>
          <cell r="O74">
            <v>28.6161465</v>
          </cell>
          <cell r="P74">
            <v>51.2210807824667</v>
          </cell>
          <cell r="Q74">
            <v>32.908568475</v>
          </cell>
          <cell r="R74">
            <v>56.354886763</v>
          </cell>
          <cell r="S74">
            <v>35.770183125</v>
          </cell>
          <cell r="T74">
            <v>61.4661957996667</v>
          </cell>
          <cell r="U74">
            <v>38.631797775</v>
          </cell>
          <cell r="V74">
            <v>66.3525353976667</v>
          </cell>
          <cell r="W74">
            <v>41.493412425</v>
          </cell>
          <cell r="X74">
            <v>69.92055239</v>
          </cell>
          <cell r="Y74">
            <v>42.92421975</v>
          </cell>
        </row>
        <row r="75">
          <cell r="A75" t="str">
            <v>漯河临颍绿城国际</v>
          </cell>
          <cell r="B75">
            <v>26.7854674861333</v>
          </cell>
          <cell r="C75">
            <v>22.66055766</v>
          </cell>
          <cell r="D75">
            <v>40.6938149574667</v>
          </cell>
          <cell r="E75">
            <v>33.99083649</v>
          </cell>
          <cell r="F75">
            <v>51.5343716951667</v>
          </cell>
          <cell r="G75">
            <v>41.54435571</v>
          </cell>
          <cell r="H75">
            <v>62.4716060069167</v>
          </cell>
          <cell r="I75">
            <v>49.09787493</v>
          </cell>
          <cell r="J75">
            <v>73.18325931255</v>
          </cell>
          <cell r="K75">
            <v>56.65139415</v>
          </cell>
          <cell r="L75">
            <v>80.5048633043833</v>
          </cell>
          <cell r="M75">
            <v>60.42815376</v>
          </cell>
          <cell r="N75">
            <v>106.226877475967</v>
          </cell>
          <cell r="O75">
            <v>83.08871142</v>
          </cell>
          <cell r="P75">
            <v>120.650838675567</v>
          </cell>
          <cell r="Q75">
            <v>94.41899025</v>
          </cell>
          <cell r="R75">
            <v>131.45916955525</v>
          </cell>
          <cell r="S75">
            <v>101.97250947</v>
          </cell>
          <cell r="T75">
            <v>142.235274576917</v>
          </cell>
          <cell r="U75">
            <v>109.52602869</v>
          </cell>
          <cell r="V75">
            <v>152.689121018417</v>
          </cell>
          <cell r="W75">
            <v>117.07954791</v>
          </cell>
          <cell r="X75">
            <v>159.52733714</v>
          </cell>
          <cell r="Y75">
            <v>120.85630752</v>
          </cell>
        </row>
        <row r="76">
          <cell r="A76" t="str">
            <v>漯河伯爵山</v>
          </cell>
          <cell r="B76">
            <v>35.5487476042667</v>
          </cell>
          <cell r="C76">
            <v>26.44191</v>
          </cell>
          <cell r="D76">
            <v>54.4614761069333</v>
          </cell>
          <cell r="E76">
            <v>39.662865</v>
          </cell>
          <cell r="F76">
            <v>70.5324573228333</v>
          </cell>
          <cell r="G76">
            <v>48.476835</v>
          </cell>
          <cell r="H76">
            <v>86.8168800450833</v>
          </cell>
          <cell r="I76">
            <v>57.290805</v>
          </cell>
          <cell r="J76">
            <v>98.19628758585</v>
          </cell>
          <cell r="K76">
            <v>61.69779</v>
          </cell>
          <cell r="L76">
            <v>110.429461152017</v>
          </cell>
          <cell r="M76">
            <v>66.104775</v>
          </cell>
          <cell r="N76">
            <v>143.630352186433</v>
          </cell>
          <cell r="O76">
            <v>92.546685</v>
          </cell>
          <cell r="P76">
            <v>163.681435389633</v>
          </cell>
          <cell r="Q76">
            <v>105.76764</v>
          </cell>
          <cell r="R76">
            <v>179.68126943675</v>
          </cell>
          <cell r="S76">
            <v>114.58161</v>
          </cell>
          <cell r="T76">
            <v>195.609956315083</v>
          </cell>
          <cell r="U76">
            <v>123.39558</v>
          </cell>
          <cell r="V76">
            <v>206.420186505583</v>
          </cell>
          <cell r="W76">
            <v>127.802565</v>
          </cell>
          <cell r="X76">
            <v>217.58615254</v>
          </cell>
          <cell r="Y76">
            <v>132.20955</v>
          </cell>
        </row>
        <row r="77">
          <cell r="A77" t="str">
            <v>漯河六和世家</v>
          </cell>
          <cell r="B77">
            <v>53.0529344405333</v>
          </cell>
          <cell r="C77">
            <v>49.736787552</v>
          </cell>
          <cell r="D77">
            <v>73.7768215778667</v>
          </cell>
          <cell r="E77">
            <v>68.388082884</v>
          </cell>
          <cell r="F77">
            <v>88.8535730176667</v>
          </cell>
          <cell r="G77">
            <v>80.822279772</v>
          </cell>
          <cell r="H77">
            <v>104.008046650167</v>
          </cell>
          <cell r="I77">
            <v>93.25647666</v>
          </cell>
          <cell r="J77">
            <v>118.9811684997</v>
          </cell>
          <cell r="K77">
            <v>105.690673548</v>
          </cell>
          <cell r="L77">
            <v>128.048080676033</v>
          </cell>
          <cell r="M77">
            <v>111.907771992</v>
          </cell>
          <cell r="N77">
            <v>180.246070996867</v>
          </cell>
          <cell r="O77">
            <v>161.644559544</v>
          </cell>
          <cell r="P77">
            <v>201.384476495267</v>
          </cell>
          <cell r="Q77">
            <v>180.295854876</v>
          </cell>
          <cell r="R77">
            <v>216.4353205375</v>
          </cell>
          <cell r="S77">
            <v>192.730051764</v>
          </cell>
          <cell r="T77">
            <v>231.460257182167</v>
          </cell>
          <cell r="U77">
            <v>205.164248652</v>
          </cell>
          <cell r="V77">
            <v>246.226119851167</v>
          </cell>
          <cell r="W77">
            <v>217.59844554</v>
          </cell>
          <cell r="X77">
            <v>254.904421064</v>
          </cell>
          <cell r="Y77">
            <v>223.815543984</v>
          </cell>
        </row>
        <row r="78">
          <cell r="A78" t="str">
            <v>漯河滨湖国际</v>
          </cell>
          <cell r="B78">
            <v>29.4931248613333</v>
          </cell>
          <cell r="C78">
            <v>26.237997</v>
          </cell>
          <cell r="D78">
            <v>44.6465782746667</v>
          </cell>
          <cell r="E78">
            <v>39.3569955</v>
          </cell>
          <cell r="F78">
            <v>58.2446821391667</v>
          </cell>
          <cell r="G78">
            <v>50.36116935</v>
          </cell>
          <cell r="H78">
            <v>71.9190780629167</v>
          </cell>
          <cell r="I78">
            <v>61.3653432</v>
          </cell>
          <cell r="J78">
            <v>85.41545918175</v>
          </cell>
          <cell r="K78">
            <v>72.36951705</v>
          </cell>
          <cell r="L78">
            <v>97.1021838875834</v>
          </cell>
          <cell r="M78">
            <v>81.25886625</v>
          </cell>
          <cell r="N78">
            <v>115.594309272167</v>
          </cell>
          <cell r="O78">
            <v>97.335076425</v>
          </cell>
          <cell r="P78">
            <v>127.767391393167</v>
          </cell>
          <cell r="Q78">
            <v>107.06681265</v>
          </cell>
          <cell r="R78">
            <v>134.56554002125</v>
          </cell>
          <cell r="S78">
            <v>111.29646195</v>
          </cell>
          <cell r="T78">
            <v>146.983695087917</v>
          </cell>
          <cell r="U78">
            <v>121.171548375</v>
          </cell>
          <cell r="V78">
            <v>155.760281015417</v>
          </cell>
          <cell r="W78">
            <v>127.659372525</v>
          </cell>
          <cell r="X78">
            <v>162.549195725</v>
          </cell>
          <cell r="Y78">
            <v>132.032372025</v>
          </cell>
        </row>
        <row r="79">
          <cell r="A79" t="str">
            <v>漯河世界贸易中心</v>
          </cell>
          <cell r="B79">
            <v>19.3695748474667</v>
          </cell>
          <cell r="C79">
            <v>18.6029274</v>
          </cell>
          <cell r="D79">
            <v>22.1641658021333</v>
          </cell>
          <cell r="E79">
            <v>20.9183637</v>
          </cell>
          <cell r="F79">
            <v>24.9625628868333</v>
          </cell>
          <cell r="G79">
            <v>23.1058386</v>
          </cell>
          <cell r="H79">
            <v>27.5230054710833</v>
          </cell>
          <cell r="I79">
            <v>25.0373907</v>
          </cell>
          <cell r="J79">
            <v>30.04152202305</v>
          </cell>
          <cell r="K79">
            <v>26.9689428</v>
          </cell>
          <cell r="L79">
            <v>31.6661357232167</v>
          </cell>
          <cell r="M79">
            <v>27.93471885</v>
          </cell>
          <cell r="N79">
            <v>39.9613402756333</v>
          </cell>
          <cell r="O79">
            <v>35.66092725</v>
          </cell>
          <cell r="P79">
            <v>45.2099079612333</v>
          </cell>
          <cell r="Q79">
            <v>40.33450935</v>
          </cell>
          <cell r="R79">
            <v>49.11740781275</v>
          </cell>
          <cell r="S79">
            <v>43.63707645</v>
          </cell>
          <cell r="T79">
            <v>52.5619132310833</v>
          </cell>
          <cell r="U79">
            <v>46.48263855</v>
          </cell>
          <cell r="V79">
            <v>55.4895193175833</v>
          </cell>
          <cell r="W79">
            <v>48.87119565</v>
          </cell>
          <cell r="X79">
            <v>57.48129652</v>
          </cell>
          <cell r="Y79">
            <v>50.2939767</v>
          </cell>
        </row>
        <row r="80">
          <cell r="A80" t="str">
            <v>漯河锦华国际</v>
          </cell>
          <cell r="B80">
            <v>10.5854743631847</v>
          </cell>
          <cell r="C80">
            <v>9.72857705438466</v>
          </cell>
          <cell r="D80">
            <v>13.5527991811847</v>
          </cell>
          <cell r="E80">
            <v>12.1603410543847</v>
          </cell>
          <cell r="F80">
            <v>16.6674032241347</v>
          </cell>
          <cell r="G80">
            <v>14.5921050543847</v>
          </cell>
          <cell r="H80">
            <v>19.8020907977597</v>
          </cell>
          <cell r="I80">
            <v>17.0238690543847</v>
          </cell>
          <cell r="J80">
            <v>21.6740347998097</v>
          </cell>
          <cell r="K80">
            <v>18.2397510543847</v>
          </cell>
          <cell r="L80">
            <v>23.6263129245597</v>
          </cell>
          <cell r="M80">
            <v>19.4556330543847</v>
          </cell>
          <cell r="N80">
            <v>33.9893473959347</v>
          </cell>
          <cell r="O80">
            <v>29.1826890543847</v>
          </cell>
          <cell r="P80">
            <v>37.0637843775347</v>
          </cell>
          <cell r="Q80">
            <v>31.6144530543847</v>
          </cell>
          <cell r="R80">
            <v>40.1716939102597</v>
          </cell>
          <cell r="S80">
            <v>34.0462170543847</v>
          </cell>
          <cell r="T80">
            <v>43.2729089327597</v>
          </cell>
          <cell r="U80">
            <v>36.4779810543847</v>
          </cell>
          <cell r="V80">
            <v>45.0912968530097</v>
          </cell>
          <cell r="W80">
            <v>37.6938630543847</v>
          </cell>
          <cell r="X80">
            <v>46.9431573243847</v>
          </cell>
          <cell r="Y80">
            <v>38.9097450543847</v>
          </cell>
        </row>
        <row r="81">
          <cell r="A81" t="str">
            <v>漯河尚书房</v>
          </cell>
          <cell r="B81">
            <v>160.658998859077</v>
          </cell>
          <cell r="C81">
            <v>160.123824443077</v>
          </cell>
          <cell r="D81">
            <v>166.998126285692</v>
          </cell>
          <cell r="E81">
            <v>166.128467859692</v>
          </cell>
          <cell r="F81">
            <v>173.429236815058</v>
          </cell>
          <cell r="G81">
            <v>172.133111276308</v>
          </cell>
          <cell r="H81">
            <v>177.87134268926</v>
          </cell>
          <cell r="I81">
            <v>176.136206887385</v>
          </cell>
          <cell r="J81">
            <v>182.284181212587</v>
          </cell>
          <cell r="K81">
            <v>180.139302498462</v>
          </cell>
          <cell r="L81">
            <v>182.744096726337</v>
          </cell>
          <cell r="M81">
            <v>180.139302498462</v>
          </cell>
          <cell r="N81">
            <v>183.141296488212</v>
          </cell>
          <cell r="O81">
            <v>180.139302498462</v>
          </cell>
          <cell r="P81">
            <v>183.542677300212</v>
          </cell>
          <cell r="Q81">
            <v>180.139302498462</v>
          </cell>
          <cell r="R81">
            <v>183.964963362837</v>
          </cell>
          <cell r="S81">
            <v>180.139302498462</v>
          </cell>
          <cell r="T81">
            <v>184.383068375337</v>
          </cell>
          <cell r="U81">
            <v>180.139302498462</v>
          </cell>
          <cell r="V81">
            <v>204.929999686587</v>
          </cell>
          <cell r="W81">
            <v>200.309939298462</v>
          </cell>
          <cell r="X81">
            <v>211.378390488462</v>
          </cell>
          <cell r="Y81">
            <v>206.361130338462</v>
          </cell>
        </row>
        <row r="82">
          <cell r="A82" t="str">
            <v>巩义天玺华府</v>
          </cell>
          <cell r="B82">
            <v>64.4254307013333</v>
          </cell>
          <cell r="C82">
            <v>61.2874674</v>
          </cell>
          <cell r="D82">
            <v>97.0303914646666</v>
          </cell>
          <cell r="E82">
            <v>91.9312011</v>
          </cell>
          <cell r="F82">
            <v>114.852822820417</v>
          </cell>
          <cell r="G82">
            <v>107.25306795</v>
          </cell>
          <cell r="H82">
            <v>132.748800191042</v>
          </cell>
          <cell r="I82">
            <v>122.5749348</v>
          </cell>
          <cell r="J82">
            <v>142.812236768625</v>
          </cell>
          <cell r="K82">
            <v>130.235868225</v>
          </cell>
          <cell r="L82">
            <v>153.169857405708</v>
          </cell>
          <cell r="M82">
            <v>137.89680165</v>
          </cell>
          <cell r="N82">
            <v>216.786281943417</v>
          </cell>
          <cell r="O82">
            <v>199.18426905</v>
          </cell>
          <cell r="P82">
            <v>249.783488119417</v>
          </cell>
          <cell r="Q82">
            <v>229.82800275</v>
          </cell>
          <cell r="R82">
            <v>267.581404136875</v>
          </cell>
          <cell r="S82">
            <v>245.1498696</v>
          </cell>
          <cell r="T82">
            <v>285.354804816042</v>
          </cell>
          <cell r="U82">
            <v>260.47173645</v>
          </cell>
          <cell r="V82">
            <v>295.222118687292</v>
          </cell>
          <cell r="W82">
            <v>268.132669875</v>
          </cell>
          <cell r="X82">
            <v>305.21200925</v>
          </cell>
          <cell r="Y82">
            <v>275.7936033</v>
          </cell>
        </row>
        <row r="83">
          <cell r="A83" t="str">
            <v>鹤壁聆海御园</v>
          </cell>
          <cell r="B83">
            <v>25.510121904</v>
          </cell>
          <cell r="C83">
            <v>23.9102276832</v>
          </cell>
          <cell r="D83">
            <v>32.4876127128</v>
          </cell>
          <cell r="E83">
            <v>29.887784604</v>
          </cell>
          <cell r="F83">
            <v>39.7400853408</v>
          </cell>
          <cell r="G83">
            <v>35.8653415248</v>
          </cell>
          <cell r="H83">
            <v>47.0300554896</v>
          </cell>
          <cell r="I83">
            <v>41.8428984456</v>
          </cell>
          <cell r="J83">
            <v>51.2437529628</v>
          </cell>
          <cell r="K83">
            <v>44.831676906</v>
          </cell>
          <cell r="L83">
            <v>55.6074405192</v>
          </cell>
          <cell r="M83">
            <v>47.8204553664</v>
          </cell>
          <cell r="N83">
            <v>76.5444036144</v>
          </cell>
          <cell r="O83">
            <v>67.5699969696</v>
          </cell>
          <cell r="P83">
            <v>82.6817096808</v>
          </cell>
          <cell r="Q83">
            <v>72.5073823704</v>
          </cell>
          <cell r="R83">
            <v>89.9216831352</v>
          </cell>
          <cell r="S83">
            <v>78.4849392912</v>
          </cell>
          <cell r="T83">
            <v>96.629071656</v>
          </cell>
          <cell r="U83">
            <v>83.942410452</v>
          </cell>
          <cell r="V83">
            <v>100.7427757404</v>
          </cell>
          <cell r="W83">
            <v>86.9311889124</v>
          </cell>
          <cell r="X83">
            <v>104.6589328128</v>
          </cell>
          <cell r="Y83">
            <v>89.6599244928</v>
          </cell>
        </row>
        <row r="84">
          <cell r="A84" t="str">
            <v>濮阳龙湖华苑</v>
          </cell>
          <cell r="B84">
            <v>75.8159259274667</v>
          </cell>
          <cell r="C84">
            <v>70.0114690666667</v>
          </cell>
          <cell r="D84">
            <v>81.1939981921334</v>
          </cell>
          <cell r="E84">
            <v>71.7617557933334</v>
          </cell>
          <cell r="F84">
            <v>87.56971147975</v>
          </cell>
          <cell r="G84">
            <v>73.51204252</v>
          </cell>
          <cell r="H84">
            <v>93.2063233617084</v>
          </cell>
          <cell r="I84">
            <v>74.3871858833334</v>
          </cell>
          <cell r="J84">
            <v>98.5255040090917</v>
          </cell>
          <cell r="K84">
            <v>75.2623292466667</v>
          </cell>
          <cell r="L84">
            <v>152.521737470508</v>
          </cell>
          <cell r="M84">
            <v>124.270357593333</v>
          </cell>
          <cell r="N84">
            <v>169.08173988355</v>
          </cell>
          <cell r="O84">
            <v>136.52236468</v>
          </cell>
          <cell r="P84">
            <v>179.561086072483</v>
          </cell>
          <cell r="Q84">
            <v>142.648368223333</v>
          </cell>
          <cell r="R84">
            <v>190.267168857542</v>
          </cell>
          <cell r="S84">
            <v>148.774371766667</v>
          </cell>
          <cell r="T84">
            <v>200.927904323375</v>
          </cell>
          <cell r="U84">
            <v>154.90037531</v>
          </cell>
          <cell r="V84">
            <v>211.135166596958</v>
          </cell>
          <cell r="W84">
            <v>161.026378853333</v>
          </cell>
          <cell r="X84">
            <v>221.569165466667</v>
          </cell>
          <cell r="Y84">
            <v>167.152382396667</v>
          </cell>
        </row>
        <row r="85">
          <cell r="A85" t="str">
            <v>濮阳翰林居</v>
          </cell>
          <cell r="B85">
            <v>19.270994005837</v>
          </cell>
          <cell r="C85">
            <v>19.07639208</v>
          </cell>
          <cell r="D85">
            <v>19.4919764182351</v>
          </cell>
          <cell r="E85">
            <v>19.17574828875</v>
          </cell>
          <cell r="F85">
            <v>19.7464060366364</v>
          </cell>
          <cell r="G85">
            <v>19.2751044975</v>
          </cell>
          <cell r="H85">
            <v>20.0053966376746</v>
          </cell>
          <cell r="I85">
            <v>19.37446070625</v>
          </cell>
          <cell r="J85">
            <v>20.2537449458935</v>
          </cell>
          <cell r="K85">
            <v>19.473816915</v>
          </cell>
          <cell r="L85">
            <v>32.9398632784096</v>
          </cell>
          <cell r="M85">
            <v>31.9926992175</v>
          </cell>
          <cell r="N85">
            <v>37.2572551627418</v>
          </cell>
          <cell r="O85">
            <v>36.165659985</v>
          </cell>
          <cell r="P85">
            <v>40.1851804521195</v>
          </cell>
          <cell r="Q85">
            <v>38.94763383</v>
          </cell>
          <cell r="R85">
            <v>43.1207073792252</v>
          </cell>
          <cell r="S85">
            <v>41.729607675</v>
          </cell>
          <cell r="T85">
            <v>44.6637270562854</v>
          </cell>
          <cell r="U85">
            <v>43.1205945975</v>
          </cell>
          <cell r="V85">
            <v>46.1915434578895</v>
          </cell>
          <cell r="W85">
            <v>44.51158152</v>
          </cell>
          <cell r="X85">
            <v>47.7269614972216</v>
          </cell>
          <cell r="Y85">
            <v>45.9025684425</v>
          </cell>
        </row>
        <row r="86">
          <cell r="A86" t="str">
            <v>濮阳银堤漫步</v>
          </cell>
          <cell r="B86">
            <v>43.1522509568</v>
          </cell>
          <cell r="C86">
            <v>40.44117744</v>
          </cell>
          <cell r="D86">
            <v>60.0121134448</v>
          </cell>
          <cell r="E86">
            <v>55.60661898</v>
          </cell>
          <cell r="F86">
            <v>72.2827945135</v>
          </cell>
          <cell r="G86">
            <v>65.71691334</v>
          </cell>
          <cell r="H86">
            <v>84.61701636775</v>
          </cell>
          <cell r="I86">
            <v>75.8272077</v>
          </cell>
          <cell r="J86">
            <v>96.80297638905</v>
          </cell>
          <cell r="K86">
            <v>85.93750206</v>
          </cell>
          <cell r="L86">
            <v>104.18795237255</v>
          </cell>
          <cell r="M86">
            <v>90.99264924</v>
          </cell>
          <cell r="N86">
            <v>146.6412546883</v>
          </cell>
          <cell r="O86">
            <v>131.43382668</v>
          </cell>
          <cell r="P86">
            <v>163.8400013659</v>
          </cell>
          <cell r="Q86">
            <v>146.59926822</v>
          </cell>
          <cell r="R86">
            <v>176.08950217275</v>
          </cell>
          <cell r="S86">
            <v>156.70956258</v>
          </cell>
          <cell r="T86">
            <v>188.31782271775</v>
          </cell>
          <cell r="U86">
            <v>166.81985694</v>
          </cell>
          <cell r="V86">
            <v>200.33434064425</v>
          </cell>
          <cell r="W86">
            <v>176.9301513</v>
          </cell>
          <cell r="X86">
            <v>207.4016127</v>
          </cell>
          <cell r="Y86">
            <v>181.98529848</v>
          </cell>
        </row>
        <row r="87">
          <cell r="A87" t="str">
            <v>信阳南湖燕园</v>
          </cell>
          <cell r="B87">
            <v>11.8188498376</v>
          </cell>
          <cell r="C87">
            <v>9.0400533</v>
          </cell>
          <cell r="D87">
            <v>17.8267639736</v>
          </cell>
          <cell r="E87">
            <v>13.3112196</v>
          </cell>
          <cell r="F87">
            <v>32.7483263645</v>
          </cell>
          <cell r="G87">
            <v>26.0184285</v>
          </cell>
          <cell r="H87">
            <v>39.29897419925</v>
          </cell>
          <cell r="I87">
            <v>30.2895948</v>
          </cell>
          <cell r="J87">
            <v>44.56562291835</v>
          </cell>
          <cell r="K87">
            <v>33.42872742</v>
          </cell>
          <cell r="L87">
            <v>57.33660466285</v>
          </cell>
          <cell r="M87">
            <v>43.81168089</v>
          </cell>
          <cell r="N87">
            <v>74.0992144181</v>
          </cell>
          <cell r="O87">
            <v>58.51190259</v>
          </cell>
          <cell r="P87">
            <v>79.3224444413</v>
          </cell>
          <cell r="Q87">
            <v>61.65103521</v>
          </cell>
          <cell r="R87">
            <v>93.09026380425</v>
          </cell>
          <cell r="S87">
            <v>73.22621043</v>
          </cell>
          <cell r="T87">
            <v>98.40033121925</v>
          </cell>
          <cell r="U87">
            <v>76.36534305</v>
          </cell>
          <cell r="V87">
            <v>103.49330515475</v>
          </cell>
          <cell r="W87">
            <v>79.50447567</v>
          </cell>
          <cell r="X87">
            <v>115.93864668</v>
          </cell>
          <cell r="Y87">
            <v>89.88742914</v>
          </cell>
        </row>
        <row r="88">
          <cell r="A88" t="str">
            <v>信阳博林国际广场</v>
          </cell>
          <cell r="B88">
            <v>56.0815561389129</v>
          </cell>
          <cell r="C88">
            <v>53.6479227543796</v>
          </cell>
          <cell r="D88">
            <v>71.0134777242462</v>
          </cell>
          <cell r="E88">
            <v>67.0588234743796</v>
          </cell>
          <cell r="F88">
            <v>86.3636800475462</v>
          </cell>
          <cell r="G88">
            <v>80.4697241943796</v>
          </cell>
          <cell r="H88">
            <v>101.770920653296</v>
          </cell>
          <cell r="I88">
            <v>93.8806249143796</v>
          </cell>
          <cell r="J88">
            <v>117.04507193333</v>
          </cell>
          <cell r="K88">
            <v>107.29152563438</v>
          </cell>
          <cell r="L88">
            <v>128.524106127163</v>
          </cell>
          <cell r="M88">
            <v>116.67915613838</v>
          </cell>
          <cell r="N88">
            <v>183.973921284746</v>
          </cell>
          <cell r="O88">
            <v>170.32275901838</v>
          </cell>
          <cell r="P88">
            <v>199.210047043146</v>
          </cell>
          <cell r="Q88">
            <v>183.73365973838</v>
          </cell>
          <cell r="R88">
            <v>214.54123660563</v>
          </cell>
          <cell r="S88">
            <v>197.14456045838</v>
          </cell>
          <cell r="T88">
            <v>229.853413407296</v>
          </cell>
          <cell r="U88">
            <v>210.55546117838</v>
          </cell>
          <cell r="V88">
            <v>244.975462600796</v>
          </cell>
          <cell r="W88">
            <v>223.96636189838</v>
          </cell>
          <cell r="X88">
            <v>256.16930538238</v>
          </cell>
          <cell r="Y88">
            <v>233.35399240238</v>
          </cell>
        </row>
        <row r="89">
          <cell r="A89" t="str">
            <v>新乡褐石公园</v>
          </cell>
          <cell r="B89">
            <v>21.9688436896</v>
          </cell>
          <cell r="C89">
            <v>21.655858224</v>
          </cell>
          <cell r="D89">
            <v>22.6926512696</v>
          </cell>
          <cell r="E89">
            <v>22.184049888</v>
          </cell>
          <cell r="F89">
            <v>23.4702532265</v>
          </cell>
          <cell r="G89">
            <v>22.712241552</v>
          </cell>
          <cell r="H89">
            <v>24.25519078025</v>
          </cell>
          <cell r="I89">
            <v>23.240433216</v>
          </cell>
          <cell r="J89">
            <v>25.02301194135</v>
          </cell>
          <cell r="K89">
            <v>23.76862488</v>
          </cell>
          <cell r="L89">
            <v>36.38400876985</v>
          </cell>
          <cell r="M89">
            <v>34.860649824</v>
          </cell>
          <cell r="N89">
            <v>42.1623151421</v>
          </cell>
          <cell r="O89">
            <v>40.406662296</v>
          </cell>
          <cell r="P89">
            <v>46.0943958893</v>
          </cell>
          <cell r="Q89">
            <v>44.104003944</v>
          </cell>
          <cell r="R89">
            <v>50.03870263125</v>
          </cell>
          <cell r="S89">
            <v>47.801345592</v>
          </cell>
          <cell r="T89">
            <v>52.13189335025</v>
          </cell>
          <cell r="U89">
            <v>49.650016416</v>
          </cell>
          <cell r="V89">
            <v>54.20063207975</v>
          </cell>
          <cell r="W89">
            <v>51.49868724</v>
          </cell>
          <cell r="X89">
            <v>56.281596804</v>
          </cell>
          <cell r="Y89">
            <v>53.347358064</v>
          </cell>
        </row>
        <row r="90">
          <cell r="A90" t="str">
            <v>新乡金谷东方广场</v>
          </cell>
          <cell r="B90">
            <v>30.81256032</v>
          </cell>
          <cell r="C90">
            <v>30.29596032</v>
          </cell>
          <cell r="D90">
            <v>39.0162444</v>
          </cell>
          <cell r="E90">
            <v>37.9830444</v>
          </cell>
          <cell r="F90">
            <v>47.21992848</v>
          </cell>
          <cell r="G90">
            <v>45.67012848</v>
          </cell>
          <cell r="H90">
            <v>55.42361256</v>
          </cell>
          <cell r="I90">
            <v>53.35721256</v>
          </cell>
          <cell r="J90">
            <v>63.62729664</v>
          </cell>
          <cell r="K90">
            <v>61.04429664</v>
          </cell>
          <cell r="L90">
            <v>68.06283468</v>
          </cell>
          <cell r="M90">
            <v>64.96323468</v>
          </cell>
          <cell r="N90">
            <v>98.875395</v>
          </cell>
          <cell r="O90">
            <v>95.259195</v>
          </cell>
          <cell r="P90">
            <v>107.07907908</v>
          </cell>
          <cell r="Q90">
            <v>102.94627908</v>
          </cell>
          <cell r="R90">
            <v>115.28276316</v>
          </cell>
          <cell r="S90">
            <v>110.63336316</v>
          </cell>
          <cell r="T90">
            <v>123.48644724</v>
          </cell>
          <cell r="U90">
            <v>118.32044724</v>
          </cell>
          <cell r="V90">
            <v>131.69013132</v>
          </cell>
          <cell r="W90">
            <v>126.00753132</v>
          </cell>
          <cell r="X90">
            <v>136.12566936</v>
          </cell>
          <cell r="Y90">
            <v>129.92646936</v>
          </cell>
        </row>
        <row r="91">
          <cell r="A91" t="str">
            <v>安阳水木兰亭</v>
          </cell>
          <cell r="B91">
            <v>40.0143369134667</v>
          </cell>
          <cell r="C91">
            <v>39.719962282</v>
          </cell>
          <cell r="D91">
            <v>43.2331259741333</v>
          </cell>
          <cell r="E91">
            <v>42.754767198</v>
          </cell>
          <cell r="F91">
            <v>45.2453381865833</v>
          </cell>
          <cell r="G91">
            <v>44.532399626</v>
          </cell>
          <cell r="H91">
            <v>46.5013508392583</v>
          </cell>
          <cell r="I91">
            <v>45.5469330888</v>
          </cell>
          <cell r="J91">
            <v>47.229600411675</v>
          </cell>
          <cell r="K91">
            <v>46.049802084</v>
          </cell>
          <cell r="L91">
            <v>47.4825786105917</v>
          </cell>
          <cell r="M91">
            <v>46.049802084</v>
          </cell>
          <cell r="N91">
            <v>47.7010597823833</v>
          </cell>
          <cell r="O91">
            <v>46.049802084</v>
          </cell>
          <cell r="P91">
            <v>53.4981972559833</v>
          </cell>
          <cell r="Q91">
            <v>51.626158584</v>
          </cell>
          <cell r="R91">
            <v>57.448048238625</v>
          </cell>
          <cell r="S91">
            <v>55.343729584</v>
          </cell>
          <cell r="T91">
            <v>63.3996091414583</v>
          </cell>
          <cell r="U91">
            <v>61.065310306</v>
          </cell>
          <cell r="V91">
            <v>68.0709995382083</v>
          </cell>
          <cell r="W91">
            <v>65.52971854</v>
          </cell>
          <cell r="X91">
            <v>70.476045948</v>
          </cell>
          <cell r="Y91">
            <v>67.716283778</v>
          </cell>
        </row>
        <row r="92">
          <cell r="A92" t="str">
            <v>夏邑联盟新城</v>
          </cell>
          <cell r="B92">
            <v>24.0683819220333</v>
          </cell>
          <cell r="C92">
            <v>22.1521218975</v>
          </cell>
          <cell r="D92">
            <v>29.3156746548667</v>
          </cell>
          <cell r="E92">
            <v>26.201752115</v>
          </cell>
          <cell r="F92">
            <v>37.2747495894167</v>
          </cell>
          <cell r="G92">
            <v>32.6338073425</v>
          </cell>
          <cell r="H92">
            <v>44.6118547852917</v>
          </cell>
          <cell r="I92">
            <v>38.398980487</v>
          </cell>
          <cell r="J92">
            <v>48.175328455575</v>
          </cell>
          <cell r="K92">
            <v>40.495317576</v>
          </cell>
          <cell r="L92">
            <v>62.9220058726583</v>
          </cell>
          <cell r="M92">
            <v>53.5952090345</v>
          </cell>
          <cell r="N92">
            <v>71.3513682931167</v>
          </cell>
          <cell r="O92">
            <v>60.602347218</v>
          </cell>
          <cell r="P92">
            <v>80.8897618225167</v>
          </cell>
          <cell r="Q92">
            <v>68.703545729</v>
          </cell>
          <cell r="R92">
            <v>88.310012292125</v>
          </cell>
          <cell r="S92">
            <v>74.611747273</v>
          </cell>
          <cell r="T92">
            <v>93.3812046897917</v>
          </cell>
          <cell r="U92">
            <v>78.1858615265</v>
          </cell>
          <cell r="V92">
            <v>96.8730435716417</v>
          </cell>
          <cell r="W92">
            <v>80.3303300786</v>
          </cell>
          <cell r="X92">
            <v>99.72491351</v>
          </cell>
          <cell r="Y92">
            <v>81.75997578</v>
          </cell>
        </row>
        <row r="93">
          <cell r="A93" t="str">
            <v>济南青岛金光大厦</v>
          </cell>
          <cell r="B93">
            <v>20.7313143744</v>
          </cell>
          <cell r="C93">
            <v>20.7313143744</v>
          </cell>
          <cell r="D93">
            <v>30.267718986624</v>
          </cell>
          <cell r="E93">
            <v>30.267718986624</v>
          </cell>
          <cell r="F93">
            <v>38.560244736384</v>
          </cell>
          <cell r="G93">
            <v>38.560244736384</v>
          </cell>
          <cell r="H93">
            <v>59.291559110784</v>
          </cell>
          <cell r="I93">
            <v>59.291559110784</v>
          </cell>
          <cell r="J93">
            <v>68.827963723008</v>
          </cell>
          <cell r="K93">
            <v>68.827963723008</v>
          </cell>
          <cell r="L93">
            <v>77.120489472768</v>
          </cell>
          <cell r="M93">
            <v>77.120489472768</v>
          </cell>
          <cell r="N93">
            <v>97.851803847168</v>
          </cell>
          <cell r="O93">
            <v>97.851803847168</v>
          </cell>
          <cell r="P93">
            <v>107.388208459392</v>
          </cell>
          <cell r="Q93">
            <v>107.388208459392</v>
          </cell>
          <cell r="R93">
            <v>115.680734209152</v>
          </cell>
          <cell r="S93">
            <v>115.680734209152</v>
          </cell>
          <cell r="T93">
            <v>136.412048583552</v>
          </cell>
          <cell r="U93">
            <v>136.412048583552</v>
          </cell>
          <cell r="V93">
            <v>145.948453195776</v>
          </cell>
          <cell r="W93">
            <v>145.948453195776</v>
          </cell>
          <cell r="X93">
            <v>154.240978945536</v>
          </cell>
          <cell r="Y93">
            <v>154.240978945536</v>
          </cell>
        </row>
        <row r="94">
          <cell r="A94" t="str">
            <v>郑州国际新城安置区</v>
          </cell>
          <cell r="B94">
            <v>0</v>
          </cell>
          <cell r="C94">
            <v>0</v>
          </cell>
          <cell r="D94">
            <v>26.39071585</v>
          </cell>
          <cell r="E94">
            <v>26.39071585</v>
          </cell>
          <cell r="F94">
            <v>79.17214755</v>
          </cell>
          <cell r="G94">
            <v>79.17214755</v>
          </cell>
          <cell r="H94">
            <v>131.95357925</v>
          </cell>
          <cell r="I94">
            <v>131.95357925</v>
          </cell>
          <cell r="J94">
            <v>184.73501095</v>
          </cell>
          <cell r="K94">
            <v>184.73501095</v>
          </cell>
          <cell r="L94">
            <v>242.84459625</v>
          </cell>
          <cell r="M94">
            <v>242.84459625</v>
          </cell>
          <cell r="N94">
            <v>340.51525011</v>
          </cell>
          <cell r="O94">
            <v>340.51525011</v>
          </cell>
          <cell r="P94">
            <v>374.84818593</v>
          </cell>
          <cell r="Q94">
            <v>374.84818593</v>
          </cell>
          <cell r="R94">
            <v>425.01555126</v>
          </cell>
          <cell r="S94">
            <v>425.01555126</v>
          </cell>
          <cell r="T94">
            <v>475.18291659</v>
          </cell>
          <cell r="U94">
            <v>475.18291659</v>
          </cell>
          <cell r="V94">
            <v>522.68620512</v>
          </cell>
          <cell r="W94">
            <v>522.68620512</v>
          </cell>
          <cell r="X94">
            <v>538.52063463</v>
          </cell>
          <cell r="Y94">
            <v>538.52063463</v>
          </cell>
        </row>
        <row r="95">
          <cell r="A95" t="str">
            <v>郑州中林嘉苑</v>
          </cell>
          <cell r="B95">
            <v>75.405792</v>
          </cell>
          <cell r="C95">
            <v>75.405792</v>
          </cell>
          <cell r="D95">
            <v>113.108688</v>
          </cell>
          <cell r="E95">
            <v>113.108688</v>
          </cell>
          <cell r="F95">
            <v>131.960136</v>
          </cell>
          <cell r="G95">
            <v>131.960136</v>
          </cell>
          <cell r="H95">
            <v>141.38586</v>
          </cell>
          <cell r="I95">
            <v>141.38586</v>
          </cell>
          <cell r="J95">
            <v>150.811584</v>
          </cell>
          <cell r="K95">
            <v>150.811584</v>
          </cell>
          <cell r="L95">
            <v>160.237308</v>
          </cell>
          <cell r="M95">
            <v>160.237308</v>
          </cell>
          <cell r="N95">
            <v>169.663032</v>
          </cell>
          <cell r="O95">
            <v>169.663032</v>
          </cell>
          <cell r="P95">
            <v>169.663032</v>
          </cell>
          <cell r="Q95">
            <v>169.663032</v>
          </cell>
          <cell r="R95">
            <v>169.663032</v>
          </cell>
          <cell r="S95">
            <v>169.663032</v>
          </cell>
          <cell r="T95">
            <v>169.663032</v>
          </cell>
          <cell r="U95">
            <v>169.663032</v>
          </cell>
          <cell r="V95">
            <v>169.663032</v>
          </cell>
          <cell r="W95">
            <v>169.663032</v>
          </cell>
          <cell r="X95">
            <v>169.663032</v>
          </cell>
          <cell r="Y95">
            <v>169.663032</v>
          </cell>
        </row>
        <row r="96">
          <cell r="A96" t="str">
            <v>郑州国际新城二期</v>
          </cell>
          <cell r="B96">
            <v>258.491444400002</v>
          </cell>
          <cell r="C96">
            <v>258.491444400002</v>
          </cell>
          <cell r="D96">
            <v>284.340588840002</v>
          </cell>
          <cell r="E96">
            <v>284.340588840002</v>
          </cell>
          <cell r="F96">
            <v>310.189733280002</v>
          </cell>
          <cell r="G96">
            <v>310.189733280002</v>
          </cell>
          <cell r="H96">
            <v>341.736318720002</v>
          </cell>
          <cell r="I96">
            <v>341.736318720002</v>
          </cell>
          <cell r="J96">
            <v>394.858967850002</v>
          </cell>
          <cell r="K96">
            <v>394.858967850002</v>
          </cell>
          <cell r="L96">
            <v>447.981616980003</v>
          </cell>
          <cell r="M96">
            <v>447.981616980003</v>
          </cell>
          <cell r="N96">
            <v>459.745635006003</v>
          </cell>
          <cell r="O96">
            <v>459.745635006003</v>
          </cell>
          <cell r="P96">
            <v>471.509653032003</v>
          </cell>
          <cell r="Q96">
            <v>471.509653032003</v>
          </cell>
          <cell r="R96">
            <v>482.703926958003</v>
          </cell>
          <cell r="S96">
            <v>482.703926958003</v>
          </cell>
          <cell r="T96">
            <v>493.898200884003</v>
          </cell>
          <cell r="U96">
            <v>493.898200884003</v>
          </cell>
          <cell r="V96">
            <v>499.637773872003</v>
          </cell>
          <cell r="W96">
            <v>499.637773872003</v>
          </cell>
          <cell r="X96">
            <v>505.377346860003</v>
          </cell>
          <cell r="Y96">
            <v>505.377346860003</v>
          </cell>
        </row>
        <row r="97">
          <cell r="A97" t="str">
            <v>驻马店湖滨新城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14.97810444</v>
          </cell>
          <cell r="I97">
            <v>14.97810444</v>
          </cell>
          <cell r="J97">
            <v>18.72263055</v>
          </cell>
          <cell r="K97">
            <v>18.72263055</v>
          </cell>
          <cell r="L97">
            <v>22.46715666</v>
          </cell>
          <cell r="M97">
            <v>22.46715666</v>
          </cell>
          <cell r="N97">
            <v>26.21168277</v>
          </cell>
          <cell r="O97">
            <v>26.21168277</v>
          </cell>
          <cell r="P97">
            <v>28.083945825</v>
          </cell>
          <cell r="Q97">
            <v>28.083945825</v>
          </cell>
          <cell r="R97">
            <v>29.95620888</v>
          </cell>
          <cell r="S97">
            <v>29.95620888</v>
          </cell>
          <cell r="T97">
            <v>31.828471935</v>
          </cell>
          <cell r="U97">
            <v>31.828471935</v>
          </cell>
          <cell r="V97">
            <v>33.70073499</v>
          </cell>
          <cell r="W97">
            <v>33.70073499</v>
          </cell>
          <cell r="X97">
            <v>33.70073499</v>
          </cell>
          <cell r="Y97">
            <v>33.70073499</v>
          </cell>
        </row>
        <row r="98">
          <cell r="A98" t="str">
            <v>郑州奥体公馆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28.16</v>
          </cell>
          <cell r="K98">
            <v>28.16</v>
          </cell>
          <cell r="L98">
            <v>42.24</v>
          </cell>
          <cell r="M98">
            <v>42.24</v>
          </cell>
          <cell r="N98">
            <v>49.28</v>
          </cell>
          <cell r="O98">
            <v>49.28</v>
          </cell>
          <cell r="P98">
            <v>56.32</v>
          </cell>
          <cell r="Q98">
            <v>56.32</v>
          </cell>
          <cell r="R98">
            <v>59.84</v>
          </cell>
          <cell r="S98">
            <v>59.84</v>
          </cell>
          <cell r="T98">
            <v>63.36</v>
          </cell>
          <cell r="U98">
            <v>63.36</v>
          </cell>
          <cell r="V98">
            <v>65.472</v>
          </cell>
          <cell r="W98">
            <v>65.472</v>
          </cell>
          <cell r="X98">
            <v>66.88</v>
          </cell>
          <cell r="Y98">
            <v>66.88</v>
          </cell>
        </row>
        <row r="99">
          <cell r="A99" t="str">
            <v>信阳淮滨福地华府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5.1640816</v>
          </cell>
          <cell r="Q99">
            <v>5.1640816</v>
          </cell>
          <cell r="R99">
            <v>22.55637775</v>
          </cell>
          <cell r="S99">
            <v>22.55637775</v>
          </cell>
          <cell r="T99">
            <v>39.9486739</v>
          </cell>
          <cell r="U99">
            <v>39.9486739</v>
          </cell>
          <cell r="V99">
            <v>57.34097005</v>
          </cell>
          <cell r="W99">
            <v>57.34097005</v>
          </cell>
          <cell r="X99">
            <v>74.7332662</v>
          </cell>
          <cell r="Y99">
            <v>74.7332662</v>
          </cell>
        </row>
        <row r="100">
          <cell r="A100" t="str">
            <v>航美国际智慧苑</v>
          </cell>
          <cell r="B100">
            <v>20.0985948</v>
          </cell>
          <cell r="C100">
            <v>20.0985948</v>
          </cell>
          <cell r="D100">
            <v>33.497658</v>
          </cell>
          <cell r="E100">
            <v>33.497658</v>
          </cell>
          <cell r="F100">
            <v>40.1971896</v>
          </cell>
          <cell r="G100">
            <v>40.1971896</v>
          </cell>
          <cell r="H100">
            <v>46.8967212</v>
          </cell>
          <cell r="I100">
            <v>46.8967212</v>
          </cell>
          <cell r="J100">
            <v>90.82794484</v>
          </cell>
          <cell r="K100">
            <v>90.82794484</v>
          </cell>
          <cell r="L100">
            <v>117.36711512</v>
          </cell>
          <cell r="M100">
            <v>117.36711512</v>
          </cell>
          <cell r="N100">
            <v>132.31158316</v>
          </cell>
          <cell r="O100">
            <v>132.31158316</v>
          </cell>
          <cell r="P100">
            <v>147.2560512</v>
          </cell>
          <cell r="Q100">
            <v>147.2560512</v>
          </cell>
          <cell r="R100">
            <v>158.85075344</v>
          </cell>
          <cell r="S100">
            <v>158.85075344</v>
          </cell>
          <cell r="T100">
            <v>161.169693888</v>
          </cell>
          <cell r="U100">
            <v>161.169693888</v>
          </cell>
          <cell r="V100">
            <v>163.488634336</v>
          </cell>
          <cell r="W100">
            <v>163.488634336</v>
          </cell>
          <cell r="X100">
            <v>164.64810456</v>
          </cell>
          <cell r="Y100">
            <v>164.64810456</v>
          </cell>
        </row>
        <row r="101">
          <cell r="A101" t="str">
            <v>郑西中房华纳龙熙湾</v>
          </cell>
          <cell r="B101">
            <v>0.9619670144</v>
          </cell>
          <cell r="C101">
            <v>0.9619670144</v>
          </cell>
          <cell r="D101">
            <v>1.5631963984</v>
          </cell>
          <cell r="E101">
            <v>1.5631963984</v>
          </cell>
          <cell r="F101">
            <v>13.8926258960561</v>
          </cell>
          <cell r="G101">
            <v>13.8926258960561</v>
          </cell>
          <cell r="H101">
            <v>14.6817394625561</v>
          </cell>
          <cell r="I101">
            <v>14.6817394625561</v>
          </cell>
          <cell r="J101">
            <v>15.4182454579561</v>
          </cell>
          <cell r="K101">
            <v>15.4182454579561</v>
          </cell>
          <cell r="L101">
            <v>27.8077978940121</v>
          </cell>
          <cell r="M101">
            <v>27.8077978940121</v>
          </cell>
          <cell r="N101">
            <v>38.1587129875121</v>
          </cell>
          <cell r="O101">
            <v>38.1587129875121</v>
          </cell>
          <cell r="P101">
            <v>41.2894270483121</v>
          </cell>
          <cell r="Q101">
            <v>41.2894270483121</v>
          </cell>
          <cell r="R101">
            <v>57.0255244099642</v>
          </cell>
          <cell r="S101">
            <v>57.0255244099642</v>
          </cell>
          <cell r="T101">
            <v>60.1862999399642</v>
          </cell>
          <cell r="U101">
            <v>60.1862999399642</v>
          </cell>
          <cell r="V101">
            <v>63.2719217969642</v>
          </cell>
          <cell r="W101">
            <v>63.2719217969642</v>
          </cell>
          <cell r="X101">
            <v>99.4211033806962</v>
          </cell>
          <cell r="Y101">
            <v>99.4211033806962</v>
          </cell>
        </row>
        <row r="102">
          <cell r="A102" t="str">
            <v>长沙鑫苑芙蓉鑫家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16.77511</v>
          </cell>
          <cell r="O102">
            <v>16.77511</v>
          </cell>
          <cell r="P102">
            <v>33.55022</v>
          </cell>
          <cell r="Q102">
            <v>33.55022</v>
          </cell>
          <cell r="R102">
            <v>50.32533</v>
          </cell>
          <cell r="S102">
            <v>50.32533</v>
          </cell>
          <cell r="T102">
            <v>67.10044</v>
          </cell>
          <cell r="U102">
            <v>67.10044</v>
          </cell>
          <cell r="V102">
            <v>83.87555</v>
          </cell>
          <cell r="W102">
            <v>83.87555</v>
          </cell>
          <cell r="X102">
            <v>100.65066</v>
          </cell>
          <cell r="Y102">
            <v>100.65066</v>
          </cell>
        </row>
        <row r="103">
          <cell r="A103" t="str">
            <v>濮阳中房锦绣龙城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43.2</v>
          </cell>
          <cell r="O103">
            <v>43.2</v>
          </cell>
          <cell r="P103">
            <v>54</v>
          </cell>
          <cell r="Q103">
            <v>54</v>
          </cell>
          <cell r="R103">
            <v>64.8</v>
          </cell>
          <cell r="S103">
            <v>64.8</v>
          </cell>
          <cell r="T103">
            <v>70.2</v>
          </cell>
          <cell r="U103">
            <v>70.2</v>
          </cell>
          <cell r="V103">
            <v>75.6</v>
          </cell>
          <cell r="W103">
            <v>75.6</v>
          </cell>
          <cell r="X103">
            <v>81</v>
          </cell>
          <cell r="Y103">
            <v>81</v>
          </cell>
        </row>
      </sheetData>
      <sheetData sheetId="1"/>
      <sheetData sheetId="2">
        <row r="1">
          <cell r="A1" t="str">
            <v>2020年预算物业费收费金额</v>
          </cell>
        </row>
        <row r="2">
          <cell r="A2" t="str">
            <v>项目</v>
          </cell>
          <cell r="B2" t="str">
            <v>1月物业费金额预算</v>
          </cell>
          <cell r="C2" t="str">
            <v>2月物业费金额预算</v>
          </cell>
          <cell r="D2" t="str">
            <v>3月物业费金额预算</v>
          </cell>
          <cell r="E2" t="str">
            <v>4月物业费金额预算</v>
          </cell>
          <cell r="F2" t="str">
            <v>5月物业费金额预算</v>
          </cell>
          <cell r="G2" t="str">
            <v>6月物业费金额预算</v>
          </cell>
          <cell r="H2" t="str">
            <v>7月物业费金额预算</v>
          </cell>
          <cell r="I2" t="str">
            <v>8月物业费金额预算</v>
          </cell>
          <cell r="J2" t="str">
            <v>9月物业费金额预算</v>
          </cell>
          <cell r="K2" t="str">
            <v>10月物业费金额预算</v>
          </cell>
          <cell r="L2" t="str">
            <v>11月物业费金额预算</v>
          </cell>
          <cell r="M2" t="str">
            <v>12月物业费金额预算</v>
          </cell>
        </row>
        <row r="3">
          <cell r="A3" t="str">
            <v>物业费合计</v>
          </cell>
          <cell r="B3">
            <v>463.237708950669</v>
          </cell>
          <cell r="C3">
            <v>752.955002044836</v>
          </cell>
          <cell r="D3">
            <v>1122.2024857399</v>
          </cell>
          <cell r="E3">
            <v>1502.294995426</v>
          </cell>
          <cell r="F3">
            <v>1857.08244446635</v>
          </cell>
          <cell r="G3">
            <v>2255.24999747083</v>
          </cell>
          <cell r="H3">
            <v>2599.19242052016</v>
          </cell>
          <cell r="I3">
            <v>2946.74985223316</v>
          </cell>
          <cell r="J3">
            <v>3312.38232726454</v>
          </cell>
          <cell r="K3">
            <v>3674.39979363225</v>
          </cell>
          <cell r="L3">
            <v>4000.26717336319</v>
          </cell>
          <cell r="M3">
            <v>4344.20959641252</v>
          </cell>
        </row>
        <row r="4">
          <cell r="A4" t="str">
            <v>郑州鑫苑名家</v>
          </cell>
          <cell r="B4">
            <v>4.78046013064937</v>
          </cell>
          <cell r="C4">
            <v>7.76824771230522</v>
          </cell>
          <cell r="D4">
            <v>11.5776768789164</v>
          </cell>
          <cell r="E4">
            <v>15.4991480798397</v>
          </cell>
          <cell r="F4">
            <v>19.1591878673682</v>
          </cell>
          <cell r="G4">
            <v>23.267395792145</v>
          </cell>
          <cell r="H4">
            <v>26.8153935453613</v>
          </cell>
          <cell r="I4">
            <v>30.4007386433483</v>
          </cell>
          <cell r="J4">
            <v>34.1728204651888</v>
          </cell>
          <cell r="K4">
            <v>37.9075549422586</v>
          </cell>
          <cell r="L4">
            <v>41.2688159716215</v>
          </cell>
          <cell r="M4">
            <v>44.8168137248378</v>
          </cell>
        </row>
        <row r="5">
          <cell r="A5" t="str">
            <v>郑州都市家园</v>
          </cell>
          <cell r="B5">
            <v>0.351381346537891</v>
          </cell>
          <cell r="C5">
            <v>0.570994688124073</v>
          </cell>
          <cell r="D5">
            <v>0.851001698646455</v>
          </cell>
          <cell r="E5">
            <v>1.13924420947832</v>
          </cell>
          <cell r="F5">
            <v>1.40827055292139</v>
          </cell>
          <cell r="G5">
            <v>1.71023889760239</v>
          </cell>
          <cell r="H5">
            <v>1.97102974073598</v>
          </cell>
          <cell r="I5">
            <v>2.2345657506394</v>
          </cell>
          <cell r="J5">
            <v>2.51182759439196</v>
          </cell>
          <cell r="K5">
            <v>2.78634427137468</v>
          </cell>
          <cell r="L5">
            <v>3.03340928065914</v>
          </cell>
          <cell r="M5">
            <v>3.29420012379273</v>
          </cell>
        </row>
        <row r="6">
          <cell r="A6" t="str">
            <v>郑州金融广场</v>
          </cell>
          <cell r="B6">
            <v>0.900080298361785</v>
          </cell>
          <cell r="C6">
            <v>1.4626304848379</v>
          </cell>
          <cell r="D6">
            <v>2.17988197259495</v>
          </cell>
          <cell r="E6">
            <v>2.91822909234485</v>
          </cell>
          <cell r="F6">
            <v>3.60735307077809</v>
          </cell>
          <cell r="G6">
            <v>4.38085957718275</v>
          </cell>
          <cell r="H6">
            <v>5.04888792362314</v>
          </cell>
          <cell r="I6">
            <v>5.72394814739448</v>
          </cell>
          <cell r="J6">
            <v>6.43416775782057</v>
          </cell>
          <cell r="K6">
            <v>7.13735549091572</v>
          </cell>
          <cell r="L6">
            <v>7.77022445070135</v>
          </cell>
          <cell r="M6">
            <v>8.43825279714174</v>
          </cell>
        </row>
        <row r="7">
          <cell r="A7" t="str">
            <v>郑州中央花园</v>
          </cell>
          <cell r="B7">
            <v>10.3356885287642</v>
          </cell>
          <cell r="C7">
            <v>16.7954938592418</v>
          </cell>
          <cell r="D7">
            <v>25.0317456556007</v>
          </cell>
          <cell r="E7">
            <v>33.5102401518525</v>
          </cell>
          <cell r="F7">
            <v>41.4235016816876</v>
          </cell>
          <cell r="G7">
            <v>50.3057340110943</v>
          </cell>
          <cell r="H7">
            <v>57.9767528410365</v>
          </cell>
          <cell r="I7">
            <v>65.7285192376096</v>
          </cell>
          <cell r="J7">
            <v>73.8840234673375</v>
          </cell>
          <cell r="K7">
            <v>81.9587801304345</v>
          </cell>
          <cell r="L7">
            <v>89.2260611272218</v>
          </cell>
          <cell r="M7">
            <v>96.897079957164</v>
          </cell>
        </row>
        <row r="8">
          <cell r="A8" t="str">
            <v>郑州伞花苑</v>
          </cell>
          <cell r="B8">
            <v>1.1319608608</v>
          </cell>
          <cell r="C8">
            <v>1.8394363988</v>
          </cell>
          <cell r="D8">
            <v>2.74146770975</v>
          </cell>
          <cell r="E8">
            <v>3.670029353375</v>
          </cell>
          <cell r="F8">
            <v>4.536686887425</v>
          </cell>
          <cell r="G8">
            <v>5.509465752175</v>
          </cell>
          <cell r="H8">
            <v>6.34959295355</v>
          </cell>
          <cell r="I8">
            <v>7.19856359915</v>
          </cell>
          <cell r="J8">
            <v>8.091751465875</v>
          </cell>
          <cell r="K8">
            <v>8.976095888375</v>
          </cell>
          <cell r="L8">
            <v>9.772005868625</v>
          </cell>
          <cell r="M8">
            <v>10.61213307</v>
          </cell>
        </row>
        <row r="9">
          <cell r="A9" t="str">
            <v>郑州古德佳苑</v>
          </cell>
          <cell r="B9">
            <v>0.849948918400001</v>
          </cell>
          <cell r="C9">
            <v>1.3811669924</v>
          </cell>
          <cell r="D9">
            <v>2.05847003675</v>
          </cell>
          <cell r="E9">
            <v>2.755693758875</v>
          </cell>
          <cell r="F9">
            <v>3.406435899525</v>
          </cell>
          <cell r="G9">
            <v>4.13686075127501</v>
          </cell>
          <cell r="H9">
            <v>4.76768221415001</v>
          </cell>
          <cell r="I9">
            <v>5.40514390295001</v>
          </cell>
          <cell r="J9">
            <v>6.07580672137501</v>
          </cell>
          <cell r="K9">
            <v>6.73982931387501</v>
          </cell>
          <cell r="L9">
            <v>7.33744964712501</v>
          </cell>
          <cell r="M9">
            <v>7.96827111000001</v>
          </cell>
        </row>
        <row r="10">
          <cell r="A10" t="str">
            <v>郑州正道和苑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郑州世纪东城</v>
          </cell>
          <cell r="B11">
            <v>13.506041232</v>
          </cell>
          <cell r="C11">
            <v>21.947317002</v>
          </cell>
          <cell r="D11">
            <v>32.70994360875</v>
          </cell>
          <cell r="E11">
            <v>43.789118056875</v>
          </cell>
          <cell r="F11">
            <v>54.129680875125</v>
          </cell>
          <cell r="G11">
            <v>65.736435058875</v>
          </cell>
          <cell r="H11">
            <v>75.76045003575</v>
          </cell>
          <cell r="I11">
            <v>85.88998095975</v>
          </cell>
          <cell r="J11">
            <v>96.547091619375</v>
          </cell>
          <cell r="K11">
            <v>107.098686331875</v>
          </cell>
          <cell r="L11">
            <v>116.595121573125</v>
          </cell>
          <cell r="M11">
            <v>126.61913655</v>
          </cell>
        </row>
        <row r="12">
          <cell r="A12" t="str">
            <v>郑州鑫苑鑫城</v>
          </cell>
          <cell r="B12">
            <v>3.3746857824</v>
          </cell>
          <cell r="C12">
            <v>5.4838643964</v>
          </cell>
          <cell r="D12">
            <v>8.17306712925001</v>
          </cell>
          <cell r="E12">
            <v>10.941364060125</v>
          </cell>
          <cell r="F12">
            <v>13.525107862275</v>
          </cell>
          <cell r="G12">
            <v>16.425228456525</v>
          </cell>
          <cell r="H12">
            <v>18.92987806065</v>
          </cell>
          <cell r="I12">
            <v>21.46089239745</v>
          </cell>
          <cell r="J12">
            <v>24.123730397625</v>
          </cell>
          <cell r="K12">
            <v>26.760203665125</v>
          </cell>
          <cell r="L12">
            <v>29.133029605875</v>
          </cell>
          <cell r="M12">
            <v>31.63767921</v>
          </cell>
        </row>
        <row r="13">
          <cell r="A13" t="str">
            <v>郑州逸品香山一期</v>
          </cell>
          <cell r="B13">
            <v>6.53206048126729</v>
          </cell>
          <cell r="C13">
            <v>10.6145982820593</v>
          </cell>
          <cell r="D13">
            <v>15.8198339780692</v>
          </cell>
          <cell r="E13">
            <v>21.1781648416088</v>
          </cell>
          <cell r="F13">
            <v>26.1792736475791</v>
          </cell>
          <cell r="G13">
            <v>31.7927631236681</v>
          </cell>
          <cell r="H13">
            <v>36.6407767621087</v>
          </cell>
          <cell r="I13">
            <v>41.5398221230592</v>
          </cell>
          <cell r="J13">
            <v>46.6940260965591</v>
          </cell>
          <cell r="K13">
            <v>51.7971983475492</v>
          </cell>
          <cell r="L13">
            <v>56.3900533734403</v>
          </cell>
          <cell r="M13">
            <v>61.2380670118808</v>
          </cell>
        </row>
        <row r="14">
          <cell r="A14" t="str">
            <v>郑州逸品香山二期</v>
          </cell>
          <cell r="B14">
            <v>21.8713106995327</v>
          </cell>
          <cell r="C14">
            <v>35.5408798867407</v>
          </cell>
          <cell r="D14">
            <v>52.9695806004308</v>
          </cell>
          <cell r="E14">
            <v>70.9108901586412</v>
          </cell>
          <cell r="F14">
            <v>87.656112412971</v>
          </cell>
          <cell r="G14">
            <v>106.451770045382</v>
          </cell>
          <cell r="H14">
            <v>122.684383455191</v>
          </cell>
          <cell r="I14">
            <v>139.087866479841</v>
          </cell>
          <cell r="J14">
            <v>156.345697578691</v>
          </cell>
          <cell r="K14">
            <v>173.432659062701</v>
          </cell>
          <cell r="L14">
            <v>188.81092439831</v>
          </cell>
          <cell r="M14">
            <v>205.043537808119</v>
          </cell>
        </row>
        <row r="15">
          <cell r="A15" t="str">
            <v>郑州鑫苑世家</v>
          </cell>
          <cell r="B15">
            <v>3.10743595645192</v>
          </cell>
          <cell r="C15">
            <v>5.04958342923437</v>
          </cell>
          <cell r="D15">
            <v>7.525821457032</v>
          </cell>
          <cell r="E15">
            <v>10.074890015059</v>
          </cell>
          <cell r="F15">
            <v>12.4540206692175</v>
          </cell>
          <cell r="G15">
            <v>15.1244734442933</v>
          </cell>
          <cell r="H15">
            <v>17.4307735682225</v>
          </cell>
          <cell r="I15">
            <v>19.7613505355614</v>
          </cell>
          <cell r="J15">
            <v>22.2133117199493</v>
          </cell>
          <cell r="K15">
            <v>24.6409960609274</v>
          </cell>
          <cell r="L15">
            <v>26.8259119678076</v>
          </cell>
          <cell r="M15">
            <v>29.1322120917368</v>
          </cell>
        </row>
        <row r="16">
          <cell r="A16" t="str">
            <v>郑州财智名座</v>
          </cell>
          <cell r="B16">
            <v>1.460070912</v>
          </cell>
          <cell r="C16">
            <v>2.372615232</v>
          </cell>
          <cell r="D16">
            <v>3.53610924</v>
          </cell>
          <cell r="E16">
            <v>4.73382366</v>
          </cell>
          <cell r="F16">
            <v>5.851690452</v>
          </cell>
          <cell r="G16">
            <v>7.106438892</v>
          </cell>
          <cell r="H16">
            <v>8.190085272</v>
          </cell>
          <cell r="I16">
            <v>9.285138456</v>
          </cell>
          <cell r="J16">
            <v>10.43722566</v>
          </cell>
          <cell r="K16">
            <v>11.57790606</v>
          </cell>
          <cell r="L16">
            <v>12.60451842</v>
          </cell>
          <cell r="M16">
            <v>13.6881648</v>
          </cell>
        </row>
        <row r="17">
          <cell r="A17" t="str">
            <v>郑州明天璀丽华庭</v>
          </cell>
          <cell r="B17">
            <v>1.5215469312</v>
          </cell>
          <cell r="C17">
            <v>2.4725137632</v>
          </cell>
          <cell r="D17">
            <v>3.684996474</v>
          </cell>
          <cell r="E17">
            <v>4.933140441</v>
          </cell>
          <cell r="F17">
            <v>6.0980748102</v>
          </cell>
          <cell r="G17">
            <v>7.4056542042</v>
          </cell>
          <cell r="H17">
            <v>8.5349273172</v>
          </cell>
          <cell r="I17">
            <v>9.6760875156</v>
          </cell>
          <cell r="J17">
            <v>10.876683141</v>
          </cell>
          <cell r="K17">
            <v>12.065391681</v>
          </cell>
          <cell r="L17">
            <v>13.135229367</v>
          </cell>
          <cell r="M17">
            <v>14.26450248</v>
          </cell>
        </row>
        <row r="18">
          <cell r="A18" t="str">
            <v>郑州国际新城</v>
          </cell>
          <cell r="B18">
            <v>2.7739533088</v>
          </cell>
          <cell r="C18">
            <v>4.5076741268</v>
          </cell>
          <cell r="D18">
            <v>6.71816816975</v>
          </cell>
          <cell r="E18">
            <v>8.993676743375</v>
          </cell>
          <cell r="F18">
            <v>11.117484745425</v>
          </cell>
          <cell r="G18">
            <v>13.501350870175</v>
          </cell>
          <cell r="H18">
            <v>15.56014434155</v>
          </cell>
          <cell r="I18">
            <v>17.64060932315</v>
          </cell>
          <cell r="J18">
            <v>19.829431855875</v>
          </cell>
          <cell r="K18">
            <v>21.996582878375</v>
          </cell>
          <cell r="L18">
            <v>23.947018798625</v>
          </cell>
          <cell r="M18">
            <v>26.00581227</v>
          </cell>
        </row>
        <row r="19">
          <cell r="A19" t="str">
            <v>郑州城市之家</v>
          </cell>
          <cell r="B19">
            <v>0.130154363364122</v>
          </cell>
          <cell r="C19">
            <v>0.211500840466698</v>
          </cell>
          <cell r="D19">
            <v>0.315217598772483</v>
          </cell>
          <cell r="E19">
            <v>0.421984849969615</v>
          </cell>
          <cell r="F19">
            <v>0.521634284420271</v>
          </cell>
          <cell r="G19">
            <v>0.633485690436313</v>
          </cell>
          <cell r="H19">
            <v>0.730084631995622</v>
          </cell>
          <cell r="I19">
            <v>0.827700404518714</v>
          </cell>
          <cell r="J19">
            <v>0.930400331860717</v>
          </cell>
          <cell r="K19">
            <v>1.03208342823894</v>
          </cell>
          <cell r="L19">
            <v>1.12359821497934</v>
          </cell>
          <cell r="M19">
            <v>1.22019715653864</v>
          </cell>
        </row>
        <row r="20">
          <cell r="A20" t="str">
            <v>郑州国际城市花园</v>
          </cell>
          <cell r="B20">
            <v>19.9079375789055</v>
          </cell>
          <cell r="C20">
            <v>32.3503985657215</v>
          </cell>
          <cell r="D20">
            <v>48.2145363239118</v>
          </cell>
          <cell r="E20">
            <v>64.5452663691077</v>
          </cell>
          <cell r="F20">
            <v>79.7872810779573</v>
          </cell>
          <cell r="G20">
            <v>96.8956649348292</v>
          </cell>
          <cell r="H20">
            <v>111.671087356673</v>
          </cell>
          <cell r="I20">
            <v>126.602040540852</v>
          </cell>
          <cell r="J20">
            <v>142.310647536707</v>
          </cell>
          <cell r="K20">
            <v>157.863723770227</v>
          </cell>
          <cell r="L20">
            <v>171.861492380395</v>
          </cell>
          <cell r="M20">
            <v>186.636914802239</v>
          </cell>
        </row>
        <row r="21">
          <cell r="A21" t="str">
            <v>郑州都市公寓</v>
          </cell>
          <cell r="B21">
            <v>1.19793949617214</v>
          </cell>
          <cell r="C21">
            <v>1.94665168127972</v>
          </cell>
          <cell r="D21">
            <v>2.90125971729189</v>
          </cell>
          <cell r="E21">
            <v>3.8839444602456</v>
          </cell>
          <cell r="F21">
            <v>4.80111688700239</v>
          </cell>
          <cell r="G21">
            <v>5.83059614152532</v>
          </cell>
          <cell r="H21">
            <v>6.71969186134058</v>
          </cell>
          <cell r="I21">
            <v>7.61814648346969</v>
          </cell>
          <cell r="J21">
            <v>8.56339561716801</v>
          </cell>
          <cell r="K21">
            <v>9.49928584855249</v>
          </cell>
          <cell r="L21">
            <v>10.3415870567985</v>
          </cell>
          <cell r="M21">
            <v>11.2306827766138</v>
          </cell>
        </row>
        <row r="22">
          <cell r="A22" t="str">
            <v>郑州国际广场</v>
          </cell>
          <cell r="B22">
            <v>0.115607347199999</v>
          </cell>
          <cell r="C22">
            <v>0.187861939199999</v>
          </cell>
          <cell r="D22">
            <v>0.279986543999999</v>
          </cell>
          <cell r="E22">
            <v>0.374820695999998</v>
          </cell>
          <cell r="F22">
            <v>0.463332571199998</v>
          </cell>
          <cell r="G22">
            <v>0.562682635199997</v>
          </cell>
          <cell r="H22">
            <v>0.648484963199997</v>
          </cell>
          <cell r="I22">
            <v>0.735190473599996</v>
          </cell>
          <cell r="J22">
            <v>0.826411895999996</v>
          </cell>
          <cell r="K22">
            <v>0.916730135999995</v>
          </cell>
          <cell r="L22">
            <v>0.998016551999995</v>
          </cell>
          <cell r="M22">
            <v>1.08381887999999</v>
          </cell>
        </row>
        <row r="23">
          <cell r="A23" t="str">
            <v>郑州景园</v>
          </cell>
          <cell r="B23">
            <v>5.28262809386667</v>
          </cell>
          <cell r="C23">
            <v>8.58427065253334</v>
          </cell>
          <cell r="D23">
            <v>12.7938649148333</v>
          </cell>
          <cell r="E23">
            <v>17.1272707730833</v>
          </cell>
          <cell r="F23">
            <v>21.17178290745</v>
          </cell>
          <cell r="G23">
            <v>25.7115414256167</v>
          </cell>
          <cell r="H23">
            <v>29.6322419640333</v>
          </cell>
          <cell r="I23">
            <v>33.5942130344333</v>
          </cell>
          <cell r="J23">
            <v>37.76253676475</v>
          </cell>
          <cell r="K23">
            <v>41.8895899630833</v>
          </cell>
          <cell r="L23">
            <v>45.6039378415833</v>
          </cell>
          <cell r="M23">
            <v>49.52463838</v>
          </cell>
        </row>
        <row r="24">
          <cell r="A24" t="str">
            <v>郑州都市领地</v>
          </cell>
          <cell r="B24">
            <v>0.696909931705003</v>
          </cell>
          <cell r="C24">
            <v>1.13247863902063</v>
          </cell>
          <cell r="D24">
            <v>1.68782874084805</v>
          </cell>
          <cell r="E24">
            <v>2.25951266919981</v>
          </cell>
          <cell r="F24">
            <v>2.79308433566146</v>
          </cell>
          <cell r="G24">
            <v>3.39199130822044</v>
          </cell>
          <cell r="H24">
            <v>3.90922914815775</v>
          </cell>
          <cell r="I24">
            <v>4.4319115969365</v>
          </cell>
          <cell r="J24">
            <v>4.98181708992248</v>
          </cell>
          <cell r="K24">
            <v>5.52627797406701</v>
          </cell>
          <cell r="L24">
            <v>6.01629276979709</v>
          </cell>
          <cell r="M24">
            <v>6.5335306097344</v>
          </cell>
        </row>
        <row r="25">
          <cell r="A25" t="str">
            <v>郑西鑫苑名家</v>
          </cell>
          <cell r="B25">
            <v>6.3684481408</v>
          </cell>
          <cell r="C25">
            <v>10.3487282288</v>
          </cell>
          <cell r="D25">
            <v>15.423585341</v>
          </cell>
          <cell r="E25">
            <v>20.6477029565</v>
          </cell>
          <cell r="F25">
            <v>25.5235460643</v>
          </cell>
          <cell r="G25">
            <v>30.9964311853</v>
          </cell>
          <cell r="H25">
            <v>35.7230137898</v>
          </cell>
          <cell r="I25">
            <v>40.4993498954</v>
          </cell>
          <cell r="J25">
            <v>45.5244535065</v>
          </cell>
          <cell r="K25">
            <v>50.4998036165</v>
          </cell>
          <cell r="L25">
            <v>54.9776187155</v>
          </cell>
          <cell r="M25">
            <v>59.70420132</v>
          </cell>
        </row>
        <row r="26">
          <cell r="A26" t="str">
            <v>郑州陇海星级花园</v>
          </cell>
          <cell r="B26">
            <v>0.994412837566903</v>
          </cell>
          <cell r="C26">
            <v>1.61592086104622</v>
          </cell>
          <cell r="D26">
            <v>2.40834359098234</v>
          </cell>
          <cell r="E26">
            <v>3.22407287179894</v>
          </cell>
          <cell r="F26">
            <v>3.9854202005611</v>
          </cell>
          <cell r="G26">
            <v>4.83999373284516</v>
          </cell>
          <cell r="H26">
            <v>5.57803451072685</v>
          </cell>
          <cell r="I26">
            <v>6.32384413890202</v>
          </cell>
          <cell r="J26">
            <v>7.10849801854466</v>
          </cell>
          <cell r="K26">
            <v>7.8853830478938</v>
          </cell>
          <cell r="L26">
            <v>8.58457957430803</v>
          </cell>
          <cell r="M26">
            <v>9.32262035218971</v>
          </cell>
        </row>
        <row r="27">
          <cell r="A27" t="str">
            <v>郑州现代城</v>
          </cell>
          <cell r="B27">
            <v>5.0798957622777</v>
          </cell>
          <cell r="C27">
            <v>8.25483061370126</v>
          </cell>
          <cell r="D27">
            <v>12.3028725492663</v>
          </cell>
          <cell r="E27">
            <v>16.4699745417597</v>
          </cell>
          <cell r="F27">
            <v>20.3592697347536</v>
          </cell>
          <cell r="G27">
            <v>24.724805155461</v>
          </cell>
          <cell r="H27">
            <v>28.4950402915264</v>
          </cell>
          <cell r="I27">
            <v>32.3049621132347</v>
          </cell>
          <cell r="J27">
            <v>36.313317363157</v>
          </cell>
          <cell r="K27">
            <v>40.2819859274364</v>
          </cell>
          <cell r="L27">
            <v>43.8537876352879</v>
          </cell>
          <cell r="M27">
            <v>47.6240227713534</v>
          </cell>
        </row>
        <row r="28">
          <cell r="A28" t="str">
            <v>郑州鑫苑名城</v>
          </cell>
          <cell r="B28">
            <v>10.3985799008</v>
          </cell>
          <cell r="C28">
            <v>16.8976923388</v>
          </cell>
          <cell r="D28">
            <v>25.18406069725</v>
          </cell>
          <cell r="E28">
            <v>33.714145772125</v>
          </cell>
          <cell r="F28">
            <v>41.675558508675</v>
          </cell>
          <cell r="G28">
            <v>50.611838110925</v>
          </cell>
          <cell r="H28">
            <v>58.32953413105</v>
          </cell>
          <cell r="I28">
            <v>66.12846905665</v>
          </cell>
          <cell r="J28">
            <v>74.333598509625</v>
          </cell>
          <cell r="K28">
            <v>82.457489057125</v>
          </cell>
          <cell r="L28">
            <v>89.768990549875</v>
          </cell>
          <cell r="M28">
            <v>97.48668657</v>
          </cell>
        </row>
        <row r="29">
          <cell r="A29" t="str">
            <v>郑州鑫家</v>
          </cell>
          <cell r="B29">
            <v>13.3626643104</v>
          </cell>
          <cell r="C29">
            <v>21.7143295044</v>
          </cell>
          <cell r="D29">
            <v>32.36270262675</v>
          </cell>
          <cell r="E29">
            <v>43.324263193875</v>
          </cell>
          <cell r="F29">
            <v>53.555053056525</v>
          </cell>
          <cell r="G29">
            <v>65.038592698275</v>
          </cell>
          <cell r="H29">
            <v>74.95619511615</v>
          </cell>
          <cell r="I29">
            <v>84.97819334895</v>
          </cell>
          <cell r="J29">
            <v>95.522170656375</v>
          </cell>
          <cell r="K29">
            <v>105.961752148875</v>
          </cell>
          <cell r="L29">
            <v>115.357375492125</v>
          </cell>
          <cell r="M29">
            <v>125.27497791</v>
          </cell>
        </row>
        <row r="30">
          <cell r="A30" t="str">
            <v>郑州都汇广场</v>
          </cell>
          <cell r="B30">
            <v>15.2638460768</v>
          </cell>
          <cell r="C30">
            <v>24.8037498748</v>
          </cell>
          <cell r="D30">
            <v>36.96712721725</v>
          </cell>
          <cell r="E30">
            <v>49.488250952125</v>
          </cell>
          <cell r="F30">
            <v>61.174633104675</v>
          </cell>
          <cell r="G30">
            <v>74.292000826925</v>
          </cell>
          <cell r="H30">
            <v>85.62063658705</v>
          </cell>
          <cell r="I30">
            <v>97.06852114465</v>
          </cell>
          <cell r="J30">
            <v>109.112649689625</v>
          </cell>
          <cell r="K30">
            <v>121.037529437125</v>
          </cell>
          <cell r="L30">
            <v>131.769921209875</v>
          </cell>
          <cell r="M30">
            <v>143.09855697</v>
          </cell>
        </row>
        <row r="31">
          <cell r="A31" t="str">
            <v>郑州鑫家二期</v>
          </cell>
          <cell r="B31">
            <v>19.3234903328</v>
          </cell>
          <cell r="C31">
            <v>31.4006717908</v>
          </cell>
          <cell r="D31">
            <v>46.79907814975</v>
          </cell>
          <cell r="E31">
            <v>62.650378813375</v>
          </cell>
          <cell r="F31">
            <v>77.444926099425</v>
          </cell>
          <cell r="G31">
            <v>94.051050604175</v>
          </cell>
          <cell r="H31">
            <v>108.39270358555</v>
          </cell>
          <cell r="I31">
            <v>122.88532133515</v>
          </cell>
          <cell r="J31">
            <v>138.132762925875</v>
          </cell>
          <cell r="K31">
            <v>153.229239748375</v>
          </cell>
          <cell r="L31">
            <v>166.816068888625</v>
          </cell>
          <cell r="M31">
            <v>181.15772187</v>
          </cell>
        </row>
        <row r="32">
          <cell r="A32" t="str">
            <v>郑州公司</v>
          </cell>
          <cell r="B32">
            <v>170.619139559823</v>
          </cell>
          <cell r="C32">
            <v>277.256101784713</v>
          </cell>
          <cell r="D32">
            <v>413.218228621447</v>
          </cell>
          <cell r="E32">
            <v>553.179241541614</v>
          </cell>
          <cell r="F32">
            <v>683.809520267104</v>
          </cell>
          <cell r="G32">
            <v>830.435343326327</v>
          </cell>
          <cell r="H32">
            <v>957.066735968383</v>
          </cell>
          <cell r="I32">
            <v>1085.03109063825</v>
          </cell>
          <cell r="J32">
            <v>1219.66025544717</v>
          </cell>
          <cell r="K32">
            <v>1352.95645822829</v>
          </cell>
          <cell r="L32">
            <v>1472.92304073129</v>
          </cell>
          <cell r="M32">
            <v>1599.55443337334</v>
          </cell>
        </row>
        <row r="33">
          <cell r="A33" t="str">
            <v>合肥望江花园</v>
          </cell>
          <cell r="B33">
            <v>11.98643576</v>
          </cell>
          <cell r="C33">
            <v>19.47795811</v>
          </cell>
          <cell r="D33">
            <v>29.02964910625</v>
          </cell>
          <cell r="E33">
            <v>38.862272190625</v>
          </cell>
          <cell r="F33">
            <v>48.039387069375</v>
          </cell>
          <cell r="G33">
            <v>58.340230300625</v>
          </cell>
          <cell r="H33">
            <v>67.23641309125</v>
          </cell>
          <cell r="I33">
            <v>76.22623991125</v>
          </cell>
          <cell r="J33">
            <v>85.684286878125</v>
          </cell>
          <cell r="K33">
            <v>95.048689815625</v>
          </cell>
          <cell r="L33">
            <v>103.476652459375</v>
          </cell>
          <cell r="M33">
            <v>112.37283525</v>
          </cell>
        </row>
        <row r="34">
          <cell r="A34" t="str">
            <v>济南城市之家</v>
          </cell>
          <cell r="B34">
            <v>0.736078462108932</v>
          </cell>
          <cell r="C34">
            <v>1.19612750092701</v>
          </cell>
          <cell r="D34">
            <v>1.78269002542007</v>
          </cell>
          <cell r="E34">
            <v>2.3865043888688</v>
          </cell>
          <cell r="F34">
            <v>2.95006446142095</v>
          </cell>
          <cell r="G34">
            <v>3.58263188979582</v>
          </cell>
          <cell r="H34">
            <v>4.12894012339229</v>
          </cell>
          <cell r="I34">
            <v>4.68099896997399</v>
          </cell>
          <cell r="J34">
            <v>5.26181088148182</v>
          </cell>
          <cell r="K34">
            <v>5.83687218000442</v>
          </cell>
          <cell r="L34">
            <v>6.35442734867476</v>
          </cell>
          <cell r="M34">
            <v>6.90073558227124</v>
          </cell>
        </row>
        <row r="35">
          <cell r="A35" t="str">
            <v>济南碧水尚景</v>
          </cell>
          <cell r="B35">
            <v>2.51638511286138</v>
          </cell>
          <cell r="C35">
            <v>4.08912580839974</v>
          </cell>
          <cell r="D35">
            <v>6.09437019521116</v>
          </cell>
          <cell r="E35">
            <v>8.15859235810526</v>
          </cell>
          <cell r="F35">
            <v>10.0851997101398</v>
          </cell>
          <cell r="G35">
            <v>12.247718166505</v>
          </cell>
          <cell r="H35">
            <v>14.1153477424568</v>
          </cell>
          <cell r="I35">
            <v>16.0026365771028</v>
          </cell>
          <cell r="J35">
            <v>17.98822170522</v>
          </cell>
          <cell r="K35">
            <v>19.954147574643</v>
          </cell>
          <cell r="L35">
            <v>21.7234808571236</v>
          </cell>
          <cell r="M35">
            <v>23.5911104330754</v>
          </cell>
        </row>
        <row r="36">
          <cell r="A36" t="str">
            <v>济南国际城市花园</v>
          </cell>
          <cell r="B36">
            <v>5.76976693892399</v>
          </cell>
          <cell r="C36">
            <v>9.37587127575148</v>
          </cell>
          <cell r="D36">
            <v>13.9736543052065</v>
          </cell>
          <cell r="E36">
            <v>18.7066662472926</v>
          </cell>
          <cell r="F36">
            <v>23.1241440599063</v>
          </cell>
          <cell r="G36">
            <v>28.0825375230441</v>
          </cell>
          <cell r="H36">
            <v>32.3647864230267</v>
          </cell>
          <cell r="I36">
            <v>36.6921116272197</v>
          </cell>
          <cell r="J36">
            <v>41.2448183524644</v>
          </cell>
          <cell r="K36">
            <v>45.7524487734988</v>
          </cell>
          <cell r="L36">
            <v>49.8093161524297</v>
          </cell>
          <cell r="M36">
            <v>54.0915650524124</v>
          </cell>
        </row>
        <row r="37">
          <cell r="A37" t="str">
            <v>济南鑫苑名家一二期</v>
          </cell>
          <cell r="B37">
            <v>14.7872634816</v>
          </cell>
          <cell r="C37">
            <v>24.0293031576</v>
          </cell>
          <cell r="D37">
            <v>35.8129037445</v>
          </cell>
          <cell r="E37">
            <v>47.94308081925</v>
          </cell>
          <cell r="F37">
            <v>59.26457942235</v>
          </cell>
          <cell r="G37">
            <v>71.97238397685</v>
          </cell>
          <cell r="H37">
            <v>82.9473060921</v>
          </cell>
          <cell r="I37">
            <v>94.0377537033</v>
          </cell>
          <cell r="J37">
            <v>105.70582879425</v>
          </cell>
          <cell r="K37">
            <v>117.25837838925</v>
          </cell>
          <cell r="L37">
            <v>127.65567302475</v>
          </cell>
          <cell r="M37">
            <v>138.63059514</v>
          </cell>
        </row>
        <row r="38">
          <cell r="A38" t="str">
            <v>济南鑫苑名家三期南</v>
          </cell>
          <cell r="B38">
            <v>6.56270014293333</v>
          </cell>
          <cell r="C38">
            <v>10.6643877322667</v>
          </cell>
          <cell r="D38">
            <v>15.8940394086667</v>
          </cell>
          <cell r="E38">
            <v>21.2775043696667</v>
          </cell>
          <cell r="F38">
            <v>26.3020716666</v>
          </cell>
          <cell r="G38">
            <v>31.9418921019333</v>
          </cell>
          <cell r="H38">
            <v>36.8126461142667</v>
          </cell>
          <cell r="I38">
            <v>41.7346712214667</v>
          </cell>
          <cell r="J38">
            <v>46.913051803</v>
          </cell>
          <cell r="K38">
            <v>52.0401612896667</v>
          </cell>
          <cell r="L38">
            <v>56.6545598276667</v>
          </cell>
          <cell r="M38">
            <v>61.52531384</v>
          </cell>
        </row>
        <row r="39">
          <cell r="A39" t="str">
            <v>济南鑫苑名家三期北</v>
          </cell>
          <cell r="B39">
            <v>5.8738281728</v>
          </cell>
          <cell r="C39">
            <v>9.5449707808</v>
          </cell>
          <cell r="D39">
            <v>14.225677606</v>
          </cell>
          <cell r="E39">
            <v>19.044052279</v>
          </cell>
          <cell r="F39">
            <v>23.5412019738</v>
          </cell>
          <cell r="G39">
            <v>28.5890230598</v>
          </cell>
          <cell r="H39">
            <v>32.9485049068</v>
          </cell>
          <cell r="I39">
            <v>37.3538760364</v>
          </cell>
          <cell r="J39">
            <v>41.988693579</v>
          </cell>
          <cell r="K39">
            <v>46.577621839</v>
          </cell>
          <cell r="L39">
            <v>50.707657273</v>
          </cell>
          <cell r="M39">
            <v>55.06713912</v>
          </cell>
        </row>
        <row r="40">
          <cell r="A40" t="str">
            <v>济南世家公馆</v>
          </cell>
          <cell r="B40">
            <v>3.3969031936</v>
          </cell>
          <cell r="C40">
            <v>5.5199676896</v>
          </cell>
          <cell r="D40">
            <v>8.226874922</v>
          </cell>
          <cell r="E40">
            <v>11.013397073</v>
          </cell>
          <cell r="F40">
            <v>13.6141510806</v>
          </cell>
          <cell r="G40">
            <v>16.5333647626</v>
          </cell>
          <cell r="H40">
            <v>19.0545038516</v>
          </cell>
          <cell r="I40">
            <v>21.6021812468</v>
          </cell>
          <cell r="J40">
            <v>24.282550173</v>
          </cell>
          <cell r="K40">
            <v>26.936380793</v>
          </cell>
          <cell r="L40">
            <v>29.324828351</v>
          </cell>
          <cell r="M40">
            <v>31.84596744</v>
          </cell>
        </row>
        <row r="41">
          <cell r="A41" t="str">
            <v>济南鑫中心</v>
          </cell>
          <cell r="B41">
            <v>6.248435392</v>
          </cell>
          <cell r="C41">
            <v>10.153707512</v>
          </cell>
          <cell r="D41">
            <v>15.132929465</v>
          </cell>
          <cell r="E41">
            <v>20.2585991225</v>
          </cell>
          <cell r="F41">
            <v>25.0425574695</v>
          </cell>
          <cell r="G41">
            <v>30.4123066345</v>
          </cell>
          <cell r="H41">
            <v>35.049817277</v>
          </cell>
          <cell r="I41">
            <v>39.736143821</v>
          </cell>
          <cell r="J41">
            <v>44.6665498725</v>
          </cell>
          <cell r="K41">
            <v>49.5481400225</v>
          </cell>
          <cell r="L41">
            <v>53.9415711575</v>
          </cell>
          <cell r="M41">
            <v>58.5790818</v>
          </cell>
        </row>
        <row r="42">
          <cell r="A42" t="str">
            <v>济南公司</v>
          </cell>
          <cell r="B42">
            <v>45.8913608968276</v>
          </cell>
          <cell r="C42">
            <v>74.5734614573449</v>
          </cell>
          <cell r="D42">
            <v>111.143139672004</v>
          </cell>
          <cell r="E42">
            <v>148.788396657683</v>
          </cell>
          <cell r="F42">
            <v>183.923969844317</v>
          </cell>
          <cell r="G42">
            <v>223.361858115028</v>
          </cell>
          <cell r="H42">
            <v>257.421852530643</v>
          </cell>
          <cell r="I42">
            <v>291.840373203263</v>
          </cell>
          <cell r="J42">
            <v>328.051525160916</v>
          </cell>
          <cell r="K42">
            <v>363.904150861563</v>
          </cell>
          <cell r="L42">
            <v>396.171513992145</v>
          </cell>
          <cell r="M42">
            <v>430.231508407759</v>
          </cell>
        </row>
        <row r="43">
          <cell r="A43" t="str">
            <v>成都鑫苑名家</v>
          </cell>
          <cell r="B43">
            <v>13.0748250453333</v>
          </cell>
          <cell r="C43">
            <v>21.2465906986667</v>
          </cell>
          <cell r="D43">
            <v>31.6655919066667</v>
          </cell>
          <cell r="E43">
            <v>42.3910343266667</v>
          </cell>
          <cell r="F43">
            <v>52.401447252</v>
          </cell>
          <cell r="G43">
            <v>63.6376250253333</v>
          </cell>
          <cell r="H43">
            <v>73.3415967386667</v>
          </cell>
          <cell r="I43">
            <v>83.1477155226667</v>
          </cell>
          <cell r="J43">
            <v>93.46456966</v>
          </cell>
          <cell r="K43">
            <v>103.679276726667</v>
          </cell>
          <cell r="L43">
            <v>112.872513086667</v>
          </cell>
          <cell r="M43">
            <v>122.5764848</v>
          </cell>
        </row>
        <row r="44">
          <cell r="A44" t="str">
            <v>成都鑫都汇</v>
          </cell>
          <cell r="B44">
            <v>2.86434167466667</v>
          </cell>
          <cell r="C44">
            <v>4.65455522133334</v>
          </cell>
          <cell r="D44">
            <v>6.93707749333335</v>
          </cell>
          <cell r="E44">
            <v>9.28673277333335</v>
          </cell>
          <cell r="F44">
            <v>11.479744368</v>
          </cell>
          <cell r="G44">
            <v>13.9412879946667</v>
          </cell>
          <cell r="H44">
            <v>16.0671665813334</v>
          </cell>
          <cell r="I44">
            <v>18.2154228373334</v>
          </cell>
          <cell r="J44">
            <v>20.47556744</v>
          </cell>
          <cell r="K44">
            <v>22.7133343733334</v>
          </cell>
          <cell r="L44">
            <v>24.7273246133334</v>
          </cell>
          <cell r="M44">
            <v>26.8532032</v>
          </cell>
        </row>
        <row r="45">
          <cell r="A45" t="str">
            <v>徐州景园</v>
          </cell>
          <cell r="B45">
            <v>9.8970015744</v>
          </cell>
          <cell r="C45">
            <v>16.0826275584</v>
          </cell>
          <cell r="D45">
            <v>23.969300688</v>
          </cell>
          <cell r="E45">
            <v>32.087934792</v>
          </cell>
          <cell r="F45">
            <v>39.6653266224</v>
          </cell>
          <cell r="G45">
            <v>48.1705623504</v>
          </cell>
          <cell r="H45">
            <v>55.5159932064</v>
          </cell>
          <cell r="I45">
            <v>62.9387443872</v>
          </cell>
          <cell r="J45">
            <v>70.748097192</v>
          </cell>
          <cell r="K45">
            <v>78.480129672</v>
          </cell>
          <cell r="L45">
            <v>85.438958904</v>
          </cell>
          <cell r="M45">
            <v>92.78438976</v>
          </cell>
        </row>
        <row r="46">
          <cell r="A46" t="str">
            <v>徐州景城</v>
          </cell>
          <cell r="B46">
            <v>3.67165046186667</v>
          </cell>
          <cell r="C46">
            <v>5.96643200053333</v>
          </cell>
          <cell r="D46">
            <v>8.89227846233333</v>
          </cell>
          <cell r="E46">
            <v>11.9041792318333</v>
          </cell>
          <cell r="F46">
            <v>14.7152866167</v>
          </cell>
          <cell r="G46">
            <v>17.8706112323667</v>
          </cell>
          <cell r="H46">
            <v>20.5956643095333</v>
          </cell>
          <cell r="I46">
            <v>23.3494021559333</v>
          </cell>
          <cell r="J46">
            <v>26.2465638485</v>
          </cell>
          <cell r="K46">
            <v>29.1150407718333</v>
          </cell>
          <cell r="L46">
            <v>31.6966700028333</v>
          </cell>
          <cell r="M46">
            <v>34.42172308</v>
          </cell>
        </row>
        <row r="47">
          <cell r="A47" t="str">
            <v>苏州湖岸名家</v>
          </cell>
          <cell r="B47">
            <v>4.47755067733334</v>
          </cell>
          <cell r="C47">
            <v>7.27601985066667</v>
          </cell>
          <cell r="D47">
            <v>10.8440680466667</v>
          </cell>
          <cell r="E47">
            <v>14.5170588366667</v>
          </cell>
          <cell r="F47">
            <v>17.945183574</v>
          </cell>
          <cell r="G47">
            <v>21.7930786873333</v>
          </cell>
          <cell r="H47">
            <v>25.1162608306667</v>
          </cell>
          <cell r="I47">
            <v>28.4744238386667</v>
          </cell>
          <cell r="J47">
            <v>32.00749117</v>
          </cell>
          <cell r="K47">
            <v>35.5055776366667</v>
          </cell>
          <cell r="L47">
            <v>38.6538554566667</v>
          </cell>
          <cell r="M47">
            <v>41.9770376</v>
          </cell>
        </row>
        <row r="48">
          <cell r="A48" t="str">
            <v>苏州景园</v>
          </cell>
          <cell r="B48">
            <v>1.28082500266667</v>
          </cell>
          <cell r="C48">
            <v>2.08134062933333</v>
          </cell>
          <cell r="D48">
            <v>3.10199805333333</v>
          </cell>
          <cell r="E48">
            <v>4.15267481333333</v>
          </cell>
          <cell r="F48">
            <v>5.133306456</v>
          </cell>
          <cell r="G48">
            <v>6.23401544266666</v>
          </cell>
          <cell r="H48">
            <v>7.18462774933333</v>
          </cell>
          <cell r="I48">
            <v>8.14524650133333</v>
          </cell>
          <cell r="J48">
            <v>9.15589747999999</v>
          </cell>
          <cell r="K48">
            <v>10.1565420133333</v>
          </cell>
          <cell r="L48">
            <v>11.0571220933333</v>
          </cell>
          <cell r="M48">
            <v>12.0077344</v>
          </cell>
        </row>
        <row r="49">
          <cell r="A49" t="str">
            <v>苏州国际城市花园</v>
          </cell>
          <cell r="B49">
            <v>4.83130214577676</v>
          </cell>
          <cell r="C49">
            <v>7.85086598688724</v>
          </cell>
          <cell r="D49">
            <v>11.7008098843031</v>
          </cell>
          <cell r="E49">
            <v>15.6639874257606</v>
          </cell>
          <cell r="F49">
            <v>19.3629531311209</v>
          </cell>
          <cell r="G49">
            <v>23.5148534126478</v>
          </cell>
          <cell r="H49">
            <v>27.1005854739665</v>
          </cell>
          <cell r="I49">
            <v>30.7240620832991</v>
          </cell>
          <cell r="J49">
            <v>34.5362614327011</v>
          </cell>
          <cell r="K49">
            <v>38.3107162340892</v>
          </cell>
          <cell r="L49">
            <v>41.7077255553385</v>
          </cell>
          <cell r="M49">
            <v>45.2934576166572</v>
          </cell>
        </row>
        <row r="50">
          <cell r="A50" t="str">
            <v>苏州鑫城</v>
          </cell>
          <cell r="B50">
            <v>8.07633056</v>
          </cell>
          <cell r="C50">
            <v>13.12403716</v>
          </cell>
          <cell r="D50">
            <v>19.559863075</v>
          </cell>
          <cell r="E50">
            <v>26.1849779875</v>
          </cell>
          <cell r="F50">
            <v>32.3684185725</v>
          </cell>
          <cell r="G50">
            <v>39.3090151475</v>
          </cell>
          <cell r="H50">
            <v>45.303166735</v>
          </cell>
          <cell r="I50">
            <v>51.360414655</v>
          </cell>
          <cell r="J50">
            <v>57.7331442375</v>
          </cell>
          <cell r="K50">
            <v>64.0427774875</v>
          </cell>
          <cell r="L50">
            <v>69.7214474125</v>
          </cell>
          <cell r="M50">
            <v>75.715599</v>
          </cell>
        </row>
        <row r="51">
          <cell r="A51" t="str">
            <v>苏州湖居世家</v>
          </cell>
          <cell r="B51">
            <v>5.6221183072</v>
          </cell>
          <cell r="C51">
            <v>9.13594224920001</v>
          </cell>
          <cell r="D51">
            <v>13.61606777525</v>
          </cell>
          <cell r="E51">
            <v>18.227961699125</v>
          </cell>
          <cell r="F51">
            <v>22.532396028075</v>
          </cell>
          <cell r="G51">
            <v>27.363903948325</v>
          </cell>
          <cell r="H51">
            <v>31.53656987945</v>
          </cell>
          <cell r="I51">
            <v>35.75315860985</v>
          </cell>
          <cell r="J51">
            <v>40.189361336625</v>
          </cell>
          <cell r="K51">
            <v>44.581641264125</v>
          </cell>
          <cell r="L51">
            <v>48.534693198875</v>
          </cell>
          <cell r="M51">
            <v>52.70735913</v>
          </cell>
        </row>
        <row r="52">
          <cell r="A52" t="str">
            <v>苏州公司</v>
          </cell>
          <cell r="B52">
            <v>24.2881266929768</v>
          </cell>
          <cell r="C52">
            <v>39.4682058760873</v>
          </cell>
          <cell r="D52">
            <v>58.8228068345531</v>
          </cell>
          <cell r="E52">
            <v>78.7466607623856</v>
          </cell>
          <cell r="F52">
            <v>97.342257761696</v>
          </cell>
          <cell r="G52">
            <v>118.214866638473</v>
          </cell>
          <cell r="H52">
            <v>136.241210668417</v>
          </cell>
          <cell r="I52">
            <v>154.457305688149</v>
          </cell>
          <cell r="J52">
            <v>173.622155656826</v>
          </cell>
          <cell r="K52">
            <v>192.597254635714</v>
          </cell>
          <cell r="L52">
            <v>209.674843716714</v>
          </cell>
          <cell r="M52">
            <v>227.701187746657</v>
          </cell>
        </row>
        <row r="53">
          <cell r="A53" t="str">
            <v>昆山国际城市花园</v>
          </cell>
          <cell r="B53">
            <v>11.685935456</v>
          </cell>
          <cell r="C53">
            <v>18.989645116</v>
          </cell>
          <cell r="D53">
            <v>28.3018749325</v>
          </cell>
          <cell r="E53">
            <v>37.88799386125</v>
          </cell>
          <cell r="F53">
            <v>46.83503819475</v>
          </cell>
          <cell r="G53">
            <v>56.87763897725</v>
          </cell>
          <cell r="H53">
            <v>65.5507941985</v>
          </cell>
          <cell r="I53">
            <v>74.3152457905</v>
          </cell>
          <cell r="J53">
            <v>83.53617923625</v>
          </cell>
          <cell r="K53">
            <v>92.66581631125</v>
          </cell>
          <cell r="L53">
            <v>100.88248967875</v>
          </cell>
          <cell r="M53">
            <v>109.5556449</v>
          </cell>
        </row>
        <row r="54">
          <cell r="A54" t="str">
            <v>昆山水岸世家</v>
          </cell>
          <cell r="B54">
            <v>8.06763832066378</v>
          </cell>
          <cell r="C54">
            <v>13.1099122710786</v>
          </cell>
          <cell r="D54">
            <v>19.5388115578576</v>
          </cell>
          <cell r="E54">
            <v>26.1567961177771</v>
          </cell>
          <cell r="F54">
            <v>32.3335817070353</v>
          </cell>
          <cell r="G54">
            <v>39.2667083888558</v>
          </cell>
          <cell r="H54">
            <v>45.2544087049734</v>
          </cell>
          <cell r="I54">
            <v>51.3051374454713</v>
          </cell>
          <cell r="J54">
            <v>57.67100830787</v>
          </cell>
          <cell r="K54">
            <v>63.9738507458886</v>
          </cell>
          <cell r="L54">
            <v>69.6464089401053</v>
          </cell>
          <cell r="M54">
            <v>75.634109256223</v>
          </cell>
        </row>
        <row r="55">
          <cell r="A55" t="str">
            <v>上海壹品世家</v>
          </cell>
          <cell r="B55">
            <v>4.79522222762667</v>
          </cell>
          <cell r="C55">
            <v>7.79223611989333</v>
          </cell>
          <cell r="D55">
            <v>11.6134288325333</v>
          </cell>
          <cell r="E55">
            <v>15.5470095661333</v>
          </cell>
          <cell r="F55">
            <v>19.21835158416</v>
          </cell>
          <cell r="G55">
            <v>23.3392456860267</v>
          </cell>
          <cell r="H55">
            <v>26.8981996830933</v>
          </cell>
          <cell r="I55">
            <v>30.4946163538133</v>
          </cell>
          <cell r="J55">
            <v>34.2783463928</v>
          </cell>
          <cell r="K55">
            <v>38.0246137581333</v>
          </cell>
          <cell r="L55">
            <v>41.3962543869333</v>
          </cell>
          <cell r="M55">
            <v>44.955208384</v>
          </cell>
        </row>
        <row r="56">
          <cell r="A56" t="str">
            <v>昆山鑫都汇</v>
          </cell>
          <cell r="B56">
            <v>1.3260122112</v>
          </cell>
          <cell r="C56">
            <v>2.1547698432</v>
          </cell>
          <cell r="D56">
            <v>3.21143582400001</v>
          </cell>
          <cell r="E56">
            <v>4.29918021600001</v>
          </cell>
          <cell r="F56">
            <v>5.31440831520001</v>
          </cell>
          <cell r="G56">
            <v>6.45395005920001</v>
          </cell>
          <cell r="H56">
            <v>7.43809974720001</v>
          </cell>
          <cell r="I56">
            <v>8.43260890560001</v>
          </cell>
          <cell r="J56">
            <v>9.47891541600002</v>
          </cell>
          <cell r="K56">
            <v>10.514862456</v>
          </cell>
          <cell r="L56">
            <v>11.447214792</v>
          </cell>
          <cell r="M56">
            <v>12.43136448</v>
          </cell>
        </row>
        <row r="57">
          <cell r="A57" t="str">
            <v>昆山陆家山水江南</v>
          </cell>
          <cell r="B57">
            <v>3.9004620704</v>
          </cell>
          <cell r="C57">
            <v>6.3382508644</v>
          </cell>
          <cell r="D57">
            <v>9.44643157675</v>
          </cell>
          <cell r="E57">
            <v>12.646029368875</v>
          </cell>
          <cell r="F57">
            <v>15.632320641525</v>
          </cell>
          <cell r="G57">
            <v>18.984280233275</v>
          </cell>
          <cell r="H57">
            <v>21.87915442615</v>
          </cell>
          <cell r="I57">
            <v>24.80450097895</v>
          </cell>
          <cell r="J57">
            <v>27.882209331375</v>
          </cell>
          <cell r="K57">
            <v>30.929445323875</v>
          </cell>
          <cell r="L57">
            <v>33.671957717125</v>
          </cell>
          <cell r="M57">
            <v>36.56683191</v>
          </cell>
        </row>
        <row r="58">
          <cell r="A58" t="str">
            <v>北京鑫都汇</v>
          </cell>
          <cell r="B58">
            <v>1.5270932576</v>
          </cell>
          <cell r="C58">
            <v>2.4815265436</v>
          </cell>
          <cell r="D58">
            <v>3.69842898324999</v>
          </cell>
          <cell r="E58">
            <v>4.95112267112499</v>
          </cell>
          <cell r="F58">
            <v>6.12030344647499</v>
          </cell>
          <cell r="G58">
            <v>7.43264921472499</v>
          </cell>
          <cell r="H58">
            <v>8.56603874184999</v>
          </cell>
          <cell r="I58">
            <v>9.71135868504999</v>
          </cell>
          <cell r="J58">
            <v>10.916330708625</v>
          </cell>
          <cell r="K58">
            <v>12.109372316125</v>
          </cell>
          <cell r="L58">
            <v>13.183109762875</v>
          </cell>
          <cell r="M58">
            <v>14.31649929</v>
          </cell>
        </row>
        <row r="59">
          <cell r="A59" t="str">
            <v>天津汤泉世家</v>
          </cell>
          <cell r="B59">
            <v>1.02644283093333</v>
          </cell>
          <cell r="C59">
            <v>1.66796960026667</v>
          </cell>
          <cell r="D59">
            <v>2.48591623116667</v>
          </cell>
          <cell r="E59">
            <v>3.32792011591667</v>
          </cell>
          <cell r="F59">
            <v>4.11379040835</v>
          </cell>
          <cell r="G59">
            <v>4.99588971618334</v>
          </cell>
          <cell r="H59">
            <v>5.75770275476667</v>
          </cell>
          <cell r="I59">
            <v>6.52753487796667</v>
          </cell>
          <cell r="J59">
            <v>7.33746242425001</v>
          </cell>
          <cell r="K59">
            <v>8.13937088591667</v>
          </cell>
          <cell r="L59">
            <v>8.86108850141667</v>
          </cell>
          <cell r="M59">
            <v>9.62290154000001</v>
          </cell>
        </row>
        <row r="60">
          <cell r="A60" t="str">
            <v>长沙梅溪鑫苑名家</v>
          </cell>
          <cell r="B60">
            <v>20.0741667541333</v>
          </cell>
          <cell r="C60">
            <v>32.6205209754667</v>
          </cell>
          <cell r="D60">
            <v>48.6171226076666</v>
          </cell>
          <cell r="E60">
            <v>65.0842125231666</v>
          </cell>
          <cell r="F60">
            <v>80.4534964443</v>
          </cell>
          <cell r="G60">
            <v>97.7047334986333</v>
          </cell>
          <cell r="H60">
            <v>112.603529136467</v>
          </cell>
          <cell r="I60">
            <v>127.659154202067</v>
          </cell>
          <cell r="J60">
            <v>143.4989264065</v>
          </cell>
          <cell r="K60">
            <v>159.181869183167</v>
          </cell>
          <cell r="L60">
            <v>173.296517682167</v>
          </cell>
          <cell r="M60">
            <v>188.19531332</v>
          </cell>
        </row>
        <row r="61">
          <cell r="A61" t="str">
            <v>长沙鑫苑木莲世家</v>
          </cell>
          <cell r="B61">
            <v>4.04558569493333</v>
          </cell>
          <cell r="C61">
            <v>6.57407675426667</v>
          </cell>
          <cell r="D61">
            <v>9.79790285491667</v>
          </cell>
          <cell r="E61">
            <v>13.1165473702917</v>
          </cell>
          <cell r="F61">
            <v>16.213948917975</v>
          </cell>
          <cell r="G61">
            <v>19.6906241245583</v>
          </cell>
          <cell r="H61">
            <v>22.6932072575167</v>
          </cell>
          <cell r="I61">
            <v>25.7273965287167</v>
          </cell>
          <cell r="J61">
            <v>28.919616491125</v>
          </cell>
          <cell r="K61">
            <v>32.0802303152917</v>
          </cell>
          <cell r="L61">
            <v>34.9247827570417</v>
          </cell>
          <cell r="M61">
            <v>37.92736589</v>
          </cell>
        </row>
        <row r="62">
          <cell r="A62" t="str">
            <v>西安大都汇</v>
          </cell>
          <cell r="B62">
            <v>3.48310417066667</v>
          </cell>
          <cell r="C62">
            <v>5.66004427733333</v>
          </cell>
          <cell r="D62">
            <v>8.43564291333334</v>
          </cell>
          <cell r="E62">
            <v>11.2928768033333</v>
          </cell>
          <cell r="F62">
            <v>13.959628434</v>
          </cell>
          <cell r="G62">
            <v>16.9529210806667</v>
          </cell>
          <cell r="H62">
            <v>19.5380374573333</v>
          </cell>
          <cell r="I62">
            <v>22.1503655853333</v>
          </cell>
          <cell r="J62">
            <v>24.89875247</v>
          </cell>
          <cell r="K62">
            <v>27.6199276033333</v>
          </cell>
          <cell r="L62">
            <v>30.0689852233333</v>
          </cell>
          <cell r="M62">
            <v>32.6541016</v>
          </cell>
        </row>
        <row r="63">
          <cell r="A63" t="str">
            <v>西安鑫苑中心</v>
          </cell>
          <cell r="B63">
            <v>16.09419264</v>
          </cell>
          <cell r="C63">
            <v>26.15306304</v>
          </cell>
          <cell r="D63">
            <v>38.9781228</v>
          </cell>
          <cell r="E63">
            <v>52.1803902</v>
          </cell>
          <cell r="F63">
            <v>64.50250644</v>
          </cell>
          <cell r="G63">
            <v>78.33345324</v>
          </cell>
          <cell r="H63">
            <v>90.27836184</v>
          </cell>
          <cell r="I63">
            <v>102.34900632</v>
          </cell>
          <cell r="J63">
            <v>115.0483302</v>
          </cell>
          <cell r="K63">
            <v>127.6219182</v>
          </cell>
          <cell r="L63">
            <v>138.9381474</v>
          </cell>
          <cell r="M63">
            <v>150.883056</v>
          </cell>
        </row>
        <row r="64">
          <cell r="A64" t="str">
            <v>三亚崖州湾</v>
          </cell>
          <cell r="B64">
            <v>10.4628488928</v>
          </cell>
          <cell r="C64">
            <v>17.0021294508</v>
          </cell>
          <cell r="D64">
            <v>25.33971216225</v>
          </cell>
          <cell r="E64">
            <v>33.922517894625</v>
          </cell>
          <cell r="F64">
            <v>41.933136578175</v>
          </cell>
          <cell r="G64">
            <v>50.924647345425</v>
          </cell>
          <cell r="H64">
            <v>58.69004300805</v>
          </cell>
          <cell r="I64">
            <v>66.53717967765</v>
          </cell>
          <cell r="J64">
            <v>74.793021382125</v>
          </cell>
          <cell r="K64">
            <v>82.967122079625</v>
          </cell>
          <cell r="L64">
            <v>90.323812707375</v>
          </cell>
          <cell r="M64">
            <v>98.08920837</v>
          </cell>
        </row>
        <row r="65">
          <cell r="A65" t="str">
            <v>三门峡博丰明钻</v>
          </cell>
          <cell r="B65">
            <v>3.89046200133033</v>
          </cell>
          <cell r="C65">
            <v>6.32200075216178</v>
          </cell>
          <cell r="D65">
            <v>9.42221265947189</v>
          </cell>
          <cell r="E65">
            <v>12.6136072699382</v>
          </cell>
          <cell r="F65">
            <v>15.5922422397067</v>
          </cell>
          <cell r="G65">
            <v>18.9356080221</v>
          </cell>
          <cell r="H65">
            <v>21.8230602887123</v>
          </cell>
          <cell r="I65">
            <v>24.74090678971</v>
          </cell>
          <cell r="J65">
            <v>27.8107244626348</v>
          </cell>
          <cell r="K65">
            <v>30.8501479011741</v>
          </cell>
          <cell r="L65">
            <v>33.5856289958595</v>
          </cell>
          <cell r="M65">
            <v>36.4730812624718</v>
          </cell>
        </row>
        <row r="66">
          <cell r="A66" t="str">
            <v>三门峡灵宝锦悦华庭</v>
          </cell>
          <cell r="B66">
            <v>0.862549029609846</v>
          </cell>
          <cell r="C66">
            <v>1.401642173116</v>
          </cell>
          <cell r="D66">
            <v>2.08898593108635</v>
          </cell>
          <cell r="E66">
            <v>2.79654568193817</v>
          </cell>
          <cell r="F66">
            <v>3.45693478273321</v>
          </cell>
          <cell r="G66">
            <v>4.19818785505417</v>
          </cell>
          <cell r="H66">
            <v>4.83836096296773</v>
          </cell>
          <cell r="I66">
            <v>5.48527273517511</v>
          </cell>
          <cell r="J66">
            <v>6.16587782885163</v>
          </cell>
          <cell r="K66">
            <v>6.83974425823432</v>
          </cell>
          <cell r="L66">
            <v>7.44622404467875</v>
          </cell>
          <cell r="M66">
            <v>8.0863971525923</v>
          </cell>
        </row>
        <row r="67">
          <cell r="A67" t="str">
            <v>三门峡书香苑</v>
          </cell>
          <cell r="B67">
            <v>5.41512737110867</v>
          </cell>
          <cell r="C67">
            <v>8.79958197805159</v>
          </cell>
          <cell r="D67">
            <v>13.1147616019038</v>
          </cell>
          <cell r="E67">
            <v>17.5568582735164</v>
          </cell>
          <cell r="F67">
            <v>21.7028151670215</v>
          </cell>
          <cell r="G67">
            <v>26.356440251568</v>
          </cell>
          <cell r="H67">
            <v>30.3754800973127</v>
          </cell>
          <cell r="I67">
            <v>34.4368256256442</v>
          </cell>
          <cell r="J67">
            <v>38.7096995669096</v>
          </cell>
          <cell r="K67">
            <v>42.9402678255883</v>
          </cell>
          <cell r="L67">
            <v>46.747779258399</v>
          </cell>
          <cell r="M67">
            <v>50.7668191041438</v>
          </cell>
        </row>
        <row r="68">
          <cell r="A68" t="str">
            <v>三门峡滨河湾</v>
          </cell>
          <cell r="B68">
            <v>6.41209305807843</v>
          </cell>
          <cell r="C68">
            <v>10.4196512193775</v>
          </cell>
          <cell r="D68">
            <v>15.5292878750337</v>
          </cell>
          <cell r="E68">
            <v>20.7892079617387</v>
          </cell>
          <cell r="F68">
            <v>25.69846670933</v>
          </cell>
          <cell r="G68">
            <v>31.2088591811161</v>
          </cell>
          <cell r="H68">
            <v>35.9678344976587</v>
          </cell>
          <cell r="I68">
            <v>40.7769042912175</v>
          </cell>
          <cell r="J68">
            <v>45.8364464698576</v>
          </cell>
          <cell r="K68">
            <v>50.8458941714813</v>
          </cell>
          <cell r="L68">
            <v>55.3543971029427</v>
          </cell>
          <cell r="M68">
            <v>60.1133724194853</v>
          </cell>
        </row>
        <row r="69">
          <cell r="A69" t="str">
            <v>三门峡滨河花城</v>
          </cell>
          <cell r="B69">
            <v>3.47676270814094</v>
          </cell>
          <cell r="C69">
            <v>5.64973940072903</v>
          </cell>
          <cell r="D69">
            <v>8.42028468377885</v>
          </cell>
          <cell r="E69">
            <v>11.2723165928007</v>
          </cell>
          <cell r="F69">
            <v>13.9342130412211</v>
          </cell>
          <cell r="G69">
            <v>16.9220559935298</v>
          </cell>
          <cell r="H69">
            <v>19.5024658159781</v>
          </cell>
          <cell r="I69">
            <v>22.1100378470838</v>
          </cell>
          <cell r="J69">
            <v>24.8534209214763</v>
          </cell>
          <cell r="K69">
            <v>27.5696417872114</v>
          </cell>
          <cell r="L69">
            <v>30.014240566373</v>
          </cell>
          <cell r="M69">
            <v>32.5946503888214</v>
          </cell>
        </row>
        <row r="70">
          <cell r="A70" t="str">
            <v>三门峡熙龙湾</v>
          </cell>
          <cell r="B70">
            <v>0.483002342040658</v>
          </cell>
          <cell r="C70">
            <v>0.784878805816069</v>
          </cell>
          <cell r="D70">
            <v>1.16977129712972</v>
          </cell>
          <cell r="E70">
            <v>1.56598415583495</v>
          </cell>
          <cell r="F70">
            <v>1.93578282395982</v>
          </cell>
          <cell r="G70">
            <v>2.35086296165101</v>
          </cell>
          <cell r="H70">
            <v>2.70934126238432</v>
          </cell>
          <cell r="I70">
            <v>3.07159301891481</v>
          </cell>
          <cell r="J70">
            <v>3.45271205443127</v>
          </cell>
          <cell r="K70">
            <v>3.83005763415053</v>
          </cell>
          <cell r="L70">
            <v>4.16966865589787</v>
          </cell>
          <cell r="M70">
            <v>4.52814695663117</v>
          </cell>
        </row>
        <row r="71">
          <cell r="A71" t="str">
            <v>焦作鹿港小镇</v>
          </cell>
          <cell r="B71">
            <v>11.8710151569434</v>
          </cell>
          <cell r="C71">
            <v>19.290399630033</v>
          </cell>
          <cell r="D71">
            <v>28.7501148332222</v>
          </cell>
          <cell r="E71">
            <v>38.4880569541523</v>
          </cell>
          <cell r="F71">
            <v>47.5768029336871</v>
          </cell>
          <cell r="G71">
            <v>57.7784565841853</v>
          </cell>
          <cell r="H71">
            <v>66.5889756459792</v>
          </cell>
          <cell r="I71">
            <v>75.4922370136868</v>
          </cell>
          <cell r="J71">
            <v>84.8592099109624</v>
          </cell>
          <cell r="K71">
            <v>94.1334405023244</v>
          </cell>
          <cell r="L71">
            <v>102.48024803455</v>
          </cell>
          <cell r="M71">
            <v>111.290767096344</v>
          </cell>
        </row>
        <row r="72">
          <cell r="A72" t="str">
            <v>焦作中弘名瑞城</v>
          </cell>
          <cell r="B72">
            <v>7.57345144952802</v>
          </cell>
          <cell r="C72">
            <v>12.306858605483</v>
          </cell>
          <cell r="D72">
            <v>18.3419527293257</v>
          </cell>
          <cell r="E72">
            <v>24.5545496215166</v>
          </cell>
          <cell r="F72">
            <v>30.3529733875615</v>
          </cell>
          <cell r="G72">
            <v>36.8614082269997</v>
          </cell>
          <cell r="H72">
            <v>42.4823292246962</v>
          </cell>
          <cell r="I72">
            <v>48.1624178118423</v>
          </cell>
          <cell r="J72">
            <v>54.1383443462355</v>
          </cell>
          <cell r="K72">
            <v>60.0551032911792</v>
          </cell>
          <cell r="L72">
            <v>65.3801863416286</v>
          </cell>
          <cell r="M72">
            <v>71.0011073393252</v>
          </cell>
        </row>
        <row r="73">
          <cell r="A73" t="str">
            <v>驻马店泌阳尚东第一城</v>
          </cell>
          <cell r="B73">
            <v>9.8459296288</v>
          </cell>
          <cell r="C73">
            <v>15.9996356468</v>
          </cell>
          <cell r="D73">
            <v>23.84561081975</v>
          </cell>
          <cell r="E73">
            <v>31.922349968375</v>
          </cell>
          <cell r="F73">
            <v>39.460639840425</v>
          </cell>
          <cell r="G73">
            <v>47.921985615175</v>
          </cell>
          <cell r="H73">
            <v>55.22951151155</v>
          </cell>
          <cell r="I73">
            <v>62.61395873315</v>
          </cell>
          <cell r="J73">
            <v>70.383012580875</v>
          </cell>
          <cell r="K73">
            <v>78.075145103375</v>
          </cell>
          <cell r="L73">
            <v>84.998064373625</v>
          </cell>
          <cell r="M73">
            <v>92.30559027</v>
          </cell>
        </row>
        <row r="74">
          <cell r="A74" t="str">
            <v>漯河天翼星公馆</v>
          </cell>
          <cell r="B74">
            <v>2.87960881493333</v>
          </cell>
          <cell r="C74">
            <v>4.67936432426667</v>
          </cell>
          <cell r="D74">
            <v>6.97405259866667</v>
          </cell>
          <cell r="E74">
            <v>9.33623170466667</v>
          </cell>
          <cell r="F74">
            <v>11.5409322036</v>
          </cell>
          <cell r="G74">
            <v>14.0155960289333</v>
          </cell>
          <cell r="H74">
            <v>16.1528056962667</v>
          </cell>
          <cell r="I74">
            <v>18.3125123074667</v>
          </cell>
          <cell r="J74">
            <v>20.584703638</v>
          </cell>
          <cell r="K74">
            <v>22.8343980246667</v>
          </cell>
          <cell r="L74">
            <v>24.8591229726667</v>
          </cell>
          <cell r="M74">
            <v>26.99633264</v>
          </cell>
        </row>
        <row r="75">
          <cell r="A75" t="str">
            <v>漯河临颍绿城国际</v>
          </cell>
          <cell r="B75">
            <v>4.12490982613333</v>
          </cell>
          <cell r="C75">
            <v>6.70297846746667</v>
          </cell>
          <cell r="D75">
            <v>9.99001598516667</v>
          </cell>
          <cell r="E75">
            <v>13.3737310769167</v>
          </cell>
          <cell r="F75">
            <v>16.53186516255</v>
          </cell>
          <cell r="G75">
            <v>20.0767095443833</v>
          </cell>
          <cell r="H75">
            <v>23.1381660559667</v>
          </cell>
          <cell r="I75">
            <v>26.2318484255667</v>
          </cell>
          <cell r="J75">
            <v>29.48666008525</v>
          </cell>
          <cell r="K75">
            <v>32.7092458869167</v>
          </cell>
          <cell r="L75">
            <v>35.6095731084167</v>
          </cell>
          <cell r="M75">
            <v>38.67102962</v>
          </cell>
        </row>
        <row r="76">
          <cell r="A76" t="str">
            <v>漯河伯爵山</v>
          </cell>
          <cell r="B76">
            <v>9.10683760426667</v>
          </cell>
          <cell r="C76">
            <v>14.7986111069333</v>
          </cell>
          <cell r="D76">
            <v>22.0556223228333</v>
          </cell>
          <cell r="E76">
            <v>29.5260750450833</v>
          </cell>
          <cell r="F76">
            <v>36.49849758585</v>
          </cell>
          <cell r="G76">
            <v>44.3246861520167</v>
          </cell>
          <cell r="H76">
            <v>51.0836671864333</v>
          </cell>
          <cell r="I76">
            <v>57.9137953896333</v>
          </cell>
          <cell r="J76">
            <v>65.09965943675</v>
          </cell>
          <cell r="K76">
            <v>72.2143763150833</v>
          </cell>
          <cell r="L76">
            <v>78.6176215055833</v>
          </cell>
          <cell r="M76">
            <v>85.37660254</v>
          </cell>
        </row>
        <row r="77">
          <cell r="A77" t="str">
            <v>漯河六和世家</v>
          </cell>
          <cell r="B77">
            <v>3.31614688853333</v>
          </cell>
          <cell r="C77">
            <v>5.38873869386667</v>
          </cell>
          <cell r="D77">
            <v>8.03129324566667</v>
          </cell>
          <cell r="E77">
            <v>10.7515699901667</v>
          </cell>
          <cell r="F77">
            <v>13.2904949517</v>
          </cell>
          <cell r="G77">
            <v>16.1403086840333</v>
          </cell>
          <cell r="H77">
            <v>18.6015114528667</v>
          </cell>
          <cell r="I77">
            <v>21.0886216192667</v>
          </cell>
          <cell r="J77">
            <v>23.7052687735</v>
          </cell>
          <cell r="K77">
            <v>26.2960085301667</v>
          </cell>
          <cell r="L77">
            <v>28.6276743111667</v>
          </cell>
          <cell r="M77">
            <v>31.08887708</v>
          </cell>
        </row>
        <row r="78">
          <cell r="A78" t="str">
            <v>漯河滨湖国际</v>
          </cell>
          <cell r="B78">
            <v>3.25512786133333</v>
          </cell>
          <cell r="C78">
            <v>5.28958277466667</v>
          </cell>
          <cell r="D78">
            <v>7.88351278916667</v>
          </cell>
          <cell r="E78">
            <v>10.5537348629167</v>
          </cell>
          <cell r="F78">
            <v>13.04594213175</v>
          </cell>
          <cell r="G78">
            <v>15.8433176375833</v>
          </cell>
          <cell r="H78">
            <v>18.2592328471667</v>
          </cell>
          <cell r="I78">
            <v>20.7005787431667</v>
          </cell>
          <cell r="J78">
            <v>23.26907807125</v>
          </cell>
          <cell r="K78">
            <v>25.8121467129167</v>
          </cell>
          <cell r="L78">
            <v>28.1009084904167</v>
          </cell>
          <cell r="M78">
            <v>30.5168237</v>
          </cell>
        </row>
        <row r="79">
          <cell r="A79" t="str">
            <v>漯河世界贸易中心</v>
          </cell>
          <cell r="B79">
            <v>0.766647447466667</v>
          </cell>
          <cell r="C79">
            <v>1.24580210213333</v>
          </cell>
          <cell r="D79">
            <v>1.85672428683333</v>
          </cell>
          <cell r="E79">
            <v>2.48561477108333</v>
          </cell>
          <cell r="F79">
            <v>3.07257922305</v>
          </cell>
          <cell r="G79">
            <v>3.73141687321667</v>
          </cell>
          <cell r="H79">
            <v>4.30041302563333</v>
          </cell>
          <cell r="I79">
            <v>4.87539861123333</v>
          </cell>
          <cell r="J79">
            <v>5.48033136275</v>
          </cell>
          <cell r="K79">
            <v>6.07927468108333</v>
          </cell>
          <cell r="L79">
            <v>6.61832366758333</v>
          </cell>
          <cell r="M79">
            <v>7.18731982</v>
          </cell>
        </row>
        <row r="80">
          <cell r="A80" t="str">
            <v>漯河锦华国际</v>
          </cell>
          <cell r="B80">
            <v>0.8568973088</v>
          </cell>
          <cell r="C80">
            <v>1.3924581268</v>
          </cell>
          <cell r="D80">
            <v>2.07529816975</v>
          </cell>
          <cell r="E80">
            <v>2.778221743375</v>
          </cell>
          <cell r="F80">
            <v>3.434283745425</v>
          </cell>
          <cell r="G80">
            <v>4.170679870175</v>
          </cell>
          <cell r="H80">
            <v>4.80665834155</v>
          </cell>
          <cell r="I80">
            <v>5.44933132315</v>
          </cell>
          <cell r="J80">
            <v>6.125476855875</v>
          </cell>
          <cell r="K80">
            <v>6.794927878375</v>
          </cell>
          <cell r="L80">
            <v>7.397433798625</v>
          </cell>
          <cell r="M80">
            <v>8.03341227</v>
          </cell>
        </row>
        <row r="81">
          <cell r="A81" t="str">
            <v>漯河尚书房</v>
          </cell>
          <cell r="B81">
            <v>0.535174416</v>
          </cell>
          <cell r="C81">
            <v>0.869658426</v>
          </cell>
          <cell r="D81">
            <v>1.29612553875</v>
          </cell>
          <cell r="E81">
            <v>1.735135801875</v>
          </cell>
          <cell r="F81">
            <v>2.144878714125</v>
          </cell>
          <cell r="G81">
            <v>2.604794227875</v>
          </cell>
          <cell r="H81">
            <v>3.00199398975</v>
          </cell>
          <cell r="I81">
            <v>3.40337480175</v>
          </cell>
          <cell r="J81">
            <v>3.825660864375</v>
          </cell>
          <cell r="K81">
            <v>4.243765876875</v>
          </cell>
          <cell r="L81">
            <v>4.620060388125</v>
          </cell>
          <cell r="M81">
            <v>5.01726015</v>
          </cell>
        </row>
        <row r="82">
          <cell r="A82" t="str">
            <v>巩义天玺华府</v>
          </cell>
          <cell r="B82">
            <v>3.13796330133333</v>
          </cell>
          <cell r="C82">
            <v>5.09919036466666</v>
          </cell>
          <cell r="D82">
            <v>7.59975487041666</v>
          </cell>
          <cell r="E82">
            <v>10.1738653910417</v>
          </cell>
          <cell r="F82">
            <v>12.576368543625</v>
          </cell>
          <cell r="G82">
            <v>15.2730557557083</v>
          </cell>
          <cell r="H82">
            <v>17.6020128934167</v>
          </cell>
          <cell r="I82">
            <v>19.9554853694167</v>
          </cell>
          <cell r="J82">
            <v>22.431534536875</v>
          </cell>
          <cell r="K82">
            <v>24.8830683660417</v>
          </cell>
          <cell r="L82">
            <v>27.0894488122917</v>
          </cell>
          <cell r="M82">
            <v>29.41840595</v>
          </cell>
        </row>
        <row r="83">
          <cell r="A83" t="str">
            <v>鹤壁聆海御园</v>
          </cell>
          <cell r="B83">
            <v>1.5998942208</v>
          </cell>
          <cell r="C83">
            <v>2.5998281088</v>
          </cell>
          <cell r="D83">
            <v>3.874743816</v>
          </cell>
          <cell r="E83">
            <v>5.187157044</v>
          </cell>
          <cell r="F83">
            <v>6.4120760568</v>
          </cell>
          <cell r="G83">
            <v>7.7869851528</v>
          </cell>
          <cell r="H83">
            <v>8.9744066448</v>
          </cell>
          <cell r="I83">
            <v>10.1743273104</v>
          </cell>
          <cell r="J83">
            <v>11.436743844</v>
          </cell>
          <cell r="K83">
            <v>12.686661204</v>
          </cell>
          <cell r="L83">
            <v>13.811586828</v>
          </cell>
          <cell r="M83">
            <v>14.99900832</v>
          </cell>
        </row>
        <row r="84">
          <cell r="A84" t="str">
            <v>濮阳龙湖华苑</v>
          </cell>
          <cell r="B84">
            <v>5.8044568608</v>
          </cell>
          <cell r="C84">
            <v>9.4322423988</v>
          </cell>
          <cell r="D84">
            <v>14.05766895975</v>
          </cell>
          <cell r="E84">
            <v>18.819137478375</v>
          </cell>
          <cell r="F84">
            <v>23.263174762425</v>
          </cell>
          <cell r="G84">
            <v>28.251379877175</v>
          </cell>
          <cell r="H84">
            <v>32.55937520355</v>
          </cell>
          <cell r="I84">
            <v>36.91271784915</v>
          </cell>
          <cell r="J84">
            <v>41.492797090875</v>
          </cell>
          <cell r="K84">
            <v>46.027529013375</v>
          </cell>
          <cell r="L84">
            <v>50.108787743625</v>
          </cell>
          <cell r="M84">
            <v>54.41678307</v>
          </cell>
        </row>
        <row r="85">
          <cell r="A85" t="str">
            <v>濮阳翰林居</v>
          </cell>
          <cell r="B85">
            <v>0.194601925836972</v>
          </cell>
          <cell r="C85">
            <v>0.316228129485079</v>
          </cell>
          <cell r="D85">
            <v>0.471301539136416</v>
          </cell>
          <cell r="E85">
            <v>0.630935931424558</v>
          </cell>
          <cell r="F85">
            <v>0.779928030893489</v>
          </cell>
          <cell r="G85">
            <v>0.947164060909637</v>
          </cell>
          <cell r="H85">
            <v>1.09159517774176</v>
          </cell>
          <cell r="I85">
            <v>1.23754662211949</v>
          </cell>
          <cell r="J85">
            <v>1.39109970422523</v>
          </cell>
          <cell r="K85">
            <v>1.54313245878536</v>
          </cell>
          <cell r="L85">
            <v>1.67996193788948</v>
          </cell>
          <cell r="M85">
            <v>1.82439305472161</v>
          </cell>
        </row>
        <row r="86">
          <cell r="A86" t="str">
            <v>濮阳银堤漫步</v>
          </cell>
          <cell r="B86">
            <v>2.7110735168</v>
          </cell>
          <cell r="C86">
            <v>4.4054944648</v>
          </cell>
          <cell r="D86">
            <v>6.5658811735</v>
          </cell>
          <cell r="E86">
            <v>8.78980866775</v>
          </cell>
          <cell r="F86">
            <v>10.86547432905</v>
          </cell>
          <cell r="G86">
            <v>13.19530313255</v>
          </cell>
          <cell r="H86">
            <v>15.2074280083</v>
          </cell>
          <cell r="I86">
            <v>17.2407331459</v>
          </cell>
          <cell r="J86">
            <v>19.37993959275</v>
          </cell>
          <cell r="K86">
            <v>21.49796577775</v>
          </cell>
          <cell r="L86">
            <v>23.40418934425</v>
          </cell>
          <cell r="M86">
            <v>25.41631422</v>
          </cell>
        </row>
        <row r="87">
          <cell r="A87" t="str">
            <v>信阳南湖燕园</v>
          </cell>
          <cell r="B87">
            <v>2.7787965376</v>
          </cell>
          <cell r="C87">
            <v>4.5155443736</v>
          </cell>
          <cell r="D87">
            <v>6.7298978645</v>
          </cell>
          <cell r="E87">
            <v>9.00937939925</v>
          </cell>
          <cell r="F87">
            <v>11.13689549835</v>
          </cell>
          <cell r="G87">
            <v>13.52492377285</v>
          </cell>
          <cell r="H87">
            <v>15.5873118281</v>
          </cell>
          <cell r="I87">
            <v>17.6714092313</v>
          </cell>
          <cell r="J87">
            <v>19.86405337425</v>
          </cell>
          <cell r="K87">
            <v>22.03498816925</v>
          </cell>
          <cell r="L87">
            <v>23.98882948475</v>
          </cell>
          <cell r="M87">
            <v>26.05121754</v>
          </cell>
        </row>
        <row r="88">
          <cell r="A88" t="str">
            <v>信阳博林国际广场</v>
          </cell>
          <cell r="B88">
            <v>2.43363338453333</v>
          </cell>
          <cell r="C88">
            <v>3.95465424986667</v>
          </cell>
          <cell r="D88">
            <v>5.89395585316667</v>
          </cell>
          <cell r="E88">
            <v>7.89029573891667</v>
          </cell>
          <cell r="F88">
            <v>9.75354629895</v>
          </cell>
          <cell r="G88">
            <v>11.8449499887833</v>
          </cell>
          <cell r="H88">
            <v>13.6511622663667</v>
          </cell>
          <cell r="I88">
            <v>15.4763873047667</v>
          </cell>
          <cell r="J88">
            <v>17.39667614725</v>
          </cell>
          <cell r="K88">
            <v>19.2979522289167</v>
          </cell>
          <cell r="L88">
            <v>21.0091007024167</v>
          </cell>
          <cell r="M88">
            <v>22.81531298</v>
          </cell>
        </row>
        <row r="89">
          <cell r="A89" t="str">
            <v>新乡褐石公园</v>
          </cell>
          <cell r="B89">
            <v>0.3129854656</v>
          </cell>
          <cell r="C89">
            <v>0.5086013816</v>
          </cell>
          <cell r="D89">
            <v>0.758011674500001</v>
          </cell>
          <cell r="E89">
            <v>1.01475756425</v>
          </cell>
          <cell r="F89">
            <v>1.25438706135</v>
          </cell>
          <cell r="G89">
            <v>1.52335894585</v>
          </cell>
          <cell r="H89">
            <v>1.7556528461</v>
          </cell>
          <cell r="I89">
            <v>1.9903919453</v>
          </cell>
          <cell r="J89">
            <v>2.23735703925</v>
          </cell>
          <cell r="K89">
            <v>2.48187693425</v>
          </cell>
          <cell r="L89">
            <v>2.70194483975</v>
          </cell>
          <cell r="M89">
            <v>2.93423874</v>
          </cell>
        </row>
        <row r="90">
          <cell r="A90" t="str">
            <v>新乡金谷东方广场</v>
          </cell>
          <cell r="B90">
            <v>0.5166</v>
          </cell>
          <cell r="C90">
            <v>1.0332</v>
          </cell>
          <cell r="D90">
            <v>1.5498</v>
          </cell>
          <cell r="E90">
            <v>2.0664</v>
          </cell>
          <cell r="F90">
            <v>2.583</v>
          </cell>
          <cell r="G90">
            <v>3.0996</v>
          </cell>
          <cell r="H90">
            <v>3.6162</v>
          </cell>
          <cell r="I90">
            <v>4.1328</v>
          </cell>
          <cell r="J90">
            <v>4.6494</v>
          </cell>
          <cell r="K90">
            <v>5.166</v>
          </cell>
          <cell r="L90">
            <v>5.6826</v>
          </cell>
          <cell r="M90">
            <v>6.1992</v>
          </cell>
        </row>
        <row r="91">
          <cell r="A91" t="str">
            <v>安阳水木兰亭</v>
          </cell>
          <cell r="B91">
            <v>0.294374631466667</v>
          </cell>
          <cell r="C91">
            <v>0.478358776133333</v>
          </cell>
          <cell r="D91">
            <v>0.712938560583333</v>
          </cell>
          <cell r="E91">
            <v>0.954417750458333</v>
          </cell>
          <cell r="F91">
            <v>1.179798327675</v>
          </cell>
          <cell r="G91">
            <v>1.43277652659167</v>
          </cell>
          <cell r="H91">
            <v>1.65125769838333</v>
          </cell>
          <cell r="I91">
            <v>1.87203867198333</v>
          </cell>
          <cell r="J91">
            <v>2.104318654625</v>
          </cell>
          <cell r="K91">
            <v>2.33429883545833</v>
          </cell>
          <cell r="L91">
            <v>2.54128099820833</v>
          </cell>
          <cell r="M91">
            <v>2.75976217</v>
          </cell>
        </row>
        <row r="92">
          <cell r="A92" t="str">
            <v>夏邑联盟新城</v>
          </cell>
          <cell r="B92">
            <v>1.91626002453333</v>
          </cell>
          <cell r="C92">
            <v>3.11392253986667</v>
          </cell>
          <cell r="D92">
            <v>4.64094224691667</v>
          </cell>
          <cell r="E92">
            <v>6.21287429829167</v>
          </cell>
          <cell r="F92">
            <v>7.680010879575</v>
          </cell>
          <cell r="G92">
            <v>9.32679683815834</v>
          </cell>
          <cell r="H92">
            <v>10.7490210751167</v>
          </cell>
          <cell r="I92">
            <v>12.1862160935167</v>
          </cell>
          <cell r="J92">
            <v>13.698265019125</v>
          </cell>
          <cell r="K92">
            <v>15.1953431632917</v>
          </cell>
          <cell r="L92">
            <v>16.5427134930417</v>
          </cell>
          <cell r="M92">
            <v>17.96493773</v>
          </cell>
        </row>
        <row r="93">
          <cell r="A93" t="str">
            <v>济南青岛金光大厦</v>
          </cell>
        </row>
        <row r="94">
          <cell r="A94" t="str">
            <v>郑州逸品香山一期</v>
          </cell>
          <cell r="B94">
            <v>6.53</v>
          </cell>
          <cell r="C94">
            <v>4.08</v>
          </cell>
          <cell r="D94">
            <v>5.21</v>
          </cell>
          <cell r="E94">
            <v>5.36</v>
          </cell>
          <cell r="F94">
            <v>5</v>
          </cell>
          <cell r="G94">
            <v>5.61</v>
          </cell>
          <cell r="H94">
            <v>4.85</v>
          </cell>
          <cell r="I94">
            <v>4.9</v>
          </cell>
          <cell r="J94">
            <v>5.15</v>
          </cell>
          <cell r="K94">
            <v>5.1</v>
          </cell>
          <cell r="L94">
            <v>4.59</v>
          </cell>
          <cell r="M94">
            <v>4.85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9物业费金额预算（含欠费）"/>
      <sheetName val="2019年清欠预算"/>
      <sheetName val="Sheet1"/>
      <sheetName val="2018物业费金额预算"/>
      <sheetName val="2018物业费户数收费率预算"/>
      <sheetName val="2012户数预算入住收费率"/>
      <sheetName val="2012户数预算空置收费率 "/>
    </sheetNames>
    <sheetDataSet>
      <sheetData sheetId="0">
        <row r="2">
          <cell r="B2" t="str">
            <v>项目</v>
          </cell>
          <cell r="C2" t="str">
            <v>1月物业费金额预算</v>
          </cell>
        </row>
        <row r="2">
          <cell r="E2" t="str">
            <v>2月物业费金额预算</v>
          </cell>
        </row>
        <row r="2">
          <cell r="G2" t="str">
            <v>3月物业费金额预算</v>
          </cell>
        </row>
        <row r="2">
          <cell r="I2" t="str">
            <v>4月物业费金额预算</v>
          </cell>
        </row>
        <row r="2">
          <cell r="K2" t="str">
            <v>5月物业费金额预算</v>
          </cell>
        </row>
        <row r="2">
          <cell r="M2" t="str">
            <v>6月物业费金额预算</v>
          </cell>
        </row>
        <row r="2">
          <cell r="O2" t="str">
            <v>7月物业费金额预算</v>
          </cell>
        </row>
        <row r="2">
          <cell r="Q2" t="str">
            <v>8月物业费金额预算</v>
          </cell>
        </row>
        <row r="2">
          <cell r="S2" t="str">
            <v>9月物业费金额预算</v>
          </cell>
        </row>
        <row r="2">
          <cell r="U2" t="str">
            <v>10月物业费金额预算</v>
          </cell>
        </row>
        <row r="2">
          <cell r="W2" t="str">
            <v>11月物业费金额预算</v>
          </cell>
        </row>
        <row r="2">
          <cell r="Y2" t="str">
            <v>12月物业费金额预算</v>
          </cell>
        </row>
        <row r="3">
          <cell r="B3" t="str">
            <v>物业费合计</v>
          </cell>
          <cell r="C3">
            <v>6997.14745829557</v>
          </cell>
          <cell r="D3">
            <v>6694.27876729457</v>
          </cell>
          <cell r="E3">
            <v>8760.07228127694</v>
          </cell>
          <cell r="F3">
            <v>8154.33489927494</v>
          </cell>
          <cell r="G3">
            <v>10300.275224969</v>
          </cell>
          <cell r="H3">
            <v>9391.66915196595</v>
          </cell>
          <cell r="I3">
            <v>12174.2686001933</v>
          </cell>
          <cell r="J3">
            <v>10962.7938361893</v>
          </cell>
          <cell r="K3">
            <v>13660.5204977684</v>
          </cell>
          <cell r="L3">
            <v>12146.1770427634</v>
          </cell>
          <cell r="M3">
            <v>14707.4968591026</v>
          </cell>
          <cell r="N3">
            <v>12890.2847130966</v>
          </cell>
          <cell r="O3">
            <v>20493.0370237869</v>
          </cell>
          <cell r="P3">
            <v>18372.9561867799</v>
          </cell>
          <cell r="Q3">
            <v>22275.9771090958</v>
          </cell>
          <cell r="R3">
            <v>19853.0275810878</v>
          </cell>
          <cell r="S3">
            <v>23837.9925326061</v>
          </cell>
          <cell r="T3">
            <v>21112.1743135971</v>
          </cell>
          <cell r="U3">
            <v>25682.3932081107</v>
          </cell>
          <cell r="V3">
            <v>22653.7062981007</v>
          </cell>
          <cell r="W3">
            <v>27089.6420426791</v>
          </cell>
          <cell r="X3">
            <v>23758.0864416681</v>
          </cell>
          <cell r="Y3">
            <v>27966.0924366581</v>
          </cell>
          <cell r="Z3">
            <v>24331.6681446461</v>
          </cell>
        </row>
        <row r="4">
          <cell r="B4" t="str">
            <v>郑州鑫苑名家</v>
          </cell>
          <cell r="C4">
            <v>93.5206880555583</v>
          </cell>
          <cell r="D4">
            <v>89.282947482225</v>
          </cell>
          <cell r="E4">
            <v>116.890488803654</v>
          </cell>
          <cell r="F4">
            <v>108.415007656987</v>
          </cell>
          <cell r="G4">
            <v>133.882909560162</v>
          </cell>
          <cell r="H4">
            <v>121.169687840162</v>
          </cell>
          <cell r="I4">
            <v>227.403543152221</v>
          </cell>
          <cell r="J4">
            <v>210.452580858888</v>
          </cell>
          <cell r="K4">
            <v>250.773332229567</v>
          </cell>
          <cell r="L4">
            <v>229.5846293629</v>
          </cell>
          <cell r="M4">
            <v>267.765771805575</v>
          </cell>
          <cell r="N4">
            <v>242.339328365575</v>
          </cell>
          <cell r="O4">
            <v>361.286405397633</v>
          </cell>
          <cell r="P4">
            <v>331.6222213843</v>
          </cell>
          <cell r="Q4">
            <v>384.656194474979</v>
          </cell>
          <cell r="R4">
            <v>350.754269888313</v>
          </cell>
          <cell r="S4">
            <v>401.648634050988</v>
          </cell>
          <cell r="T4">
            <v>363.508968890988</v>
          </cell>
          <cell r="U4">
            <v>495.169267643046</v>
          </cell>
          <cell r="V4">
            <v>452.791861909713</v>
          </cell>
          <cell r="W4">
            <v>518.539056720392</v>
          </cell>
          <cell r="X4">
            <v>471.923910413725</v>
          </cell>
          <cell r="Y4">
            <v>535.5314962964</v>
          </cell>
          <cell r="Z4">
            <v>484.6786094164</v>
          </cell>
        </row>
        <row r="5">
          <cell r="B5" t="str">
            <v>郑州都市家园</v>
          </cell>
          <cell r="C5">
            <v>9.3454875875</v>
          </cell>
          <cell r="D5">
            <v>9.08686128</v>
          </cell>
          <cell r="E5">
            <v>10.739971555</v>
          </cell>
          <cell r="F5">
            <v>10.22271894</v>
          </cell>
          <cell r="G5">
            <v>11.9072839905</v>
          </cell>
          <cell r="H5">
            <v>11.131405068</v>
          </cell>
          <cell r="I5">
            <v>21.252771578</v>
          </cell>
          <cell r="J5">
            <v>20.218266348</v>
          </cell>
          <cell r="K5">
            <v>22.6472555455</v>
          </cell>
          <cell r="L5">
            <v>21.354124008</v>
          </cell>
          <cell r="M5">
            <v>23.814567981</v>
          </cell>
          <cell r="N5">
            <v>22.262810136</v>
          </cell>
          <cell r="O5">
            <v>33.1600555685</v>
          </cell>
          <cell r="P5">
            <v>31.349671416</v>
          </cell>
          <cell r="Q5">
            <v>34.554539536</v>
          </cell>
          <cell r="R5">
            <v>32.485529076</v>
          </cell>
          <cell r="S5">
            <v>35.7218519715</v>
          </cell>
          <cell r="T5">
            <v>33.394215204</v>
          </cell>
          <cell r="U5">
            <v>45.067339559</v>
          </cell>
          <cell r="V5">
            <v>42.481076484</v>
          </cell>
          <cell r="W5">
            <v>46.4618235265</v>
          </cell>
          <cell r="X5">
            <v>43.616934144</v>
          </cell>
          <cell r="Y5">
            <v>47.629135962</v>
          </cell>
          <cell r="Z5">
            <v>44.525620272</v>
          </cell>
        </row>
        <row r="6">
          <cell r="B6" t="str">
            <v>郑州金融广场</v>
          </cell>
          <cell r="C6">
            <v>40.55798836</v>
          </cell>
          <cell r="D6">
            <v>39.9888534</v>
          </cell>
          <cell r="E6">
            <v>57.12266468</v>
          </cell>
          <cell r="F6">
            <v>55.98439476</v>
          </cell>
          <cell r="G6">
            <v>65.68957032</v>
          </cell>
          <cell r="H6">
            <v>63.98216544</v>
          </cell>
          <cell r="I6">
            <v>74.25647596</v>
          </cell>
          <cell r="J6">
            <v>71.97993612</v>
          </cell>
          <cell r="K6">
            <v>78.82449626</v>
          </cell>
          <cell r="L6">
            <v>75.97882146</v>
          </cell>
          <cell r="M6">
            <v>81.792962424</v>
          </cell>
          <cell r="N6">
            <v>78.378152664</v>
          </cell>
          <cell r="O6">
            <v>122.350950784</v>
          </cell>
          <cell r="P6">
            <v>118.367006064</v>
          </cell>
          <cell r="Q6">
            <v>138.915627104</v>
          </cell>
          <cell r="R6">
            <v>134.362547424</v>
          </cell>
          <cell r="S6">
            <v>147.482532744</v>
          </cell>
          <cell r="T6">
            <v>142.360318104</v>
          </cell>
          <cell r="U6">
            <v>156.049438384</v>
          </cell>
          <cell r="V6">
            <v>150.358088784</v>
          </cell>
          <cell r="W6">
            <v>160.617458684</v>
          </cell>
          <cell r="X6">
            <v>154.356974124</v>
          </cell>
          <cell r="Y6">
            <v>163.585924848</v>
          </cell>
          <cell r="Z6">
            <v>156.756305328</v>
          </cell>
        </row>
        <row r="7">
          <cell r="B7" t="str">
            <v>郑州逸品香山一期</v>
          </cell>
          <cell r="C7">
            <v>31.3012250833333</v>
          </cell>
          <cell r="D7">
            <v>25.98434025</v>
          </cell>
          <cell r="E7">
            <v>47.0118460166667</v>
          </cell>
          <cell r="F7">
            <v>36.37807635</v>
          </cell>
          <cell r="G7">
            <v>61.68309334</v>
          </cell>
          <cell r="H7">
            <v>45.73243884</v>
          </cell>
          <cell r="I7">
            <v>92.9843184233333</v>
          </cell>
          <cell r="J7">
            <v>71.71677909</v>
          </cell>
          <cell r="K7">
            <v>108.694939356667</v>
          </cell>
          <cell r="L7">
            <v>82.11051519</v>
          </cell>
          <cell r="M7">
            <v>123.36618668</v>
          </cell>
          <cell r="N7">
            <v>91.46487768</v>
          </cell>
          <cell r="O7">
            <v>154.667411763333</v>
          </cell>
          <cell r="P7">
            <v>117.44921793</v>
          </cell>
          <cell r="Q7">
            <v>170.378032696667</v>
          </cell>
          <cell r="R7">
            <v>127.84295403</v>
          </cell>
          <cell r="S7">
            <v>185.04928002</v>
          </cell>
          <cell r="T7">
            <v>137.19731652</v>
          </cell>
          <cell r="U7">
            <v>216.350505103333</v>
          </cell>
          <cell r="V7">
            <v>163.18165677</v>
          </cell>
          <cell r="W7">
            <v>232.061126036667</v>
          </cell>
          <cell r="X7">
            <v>173.57539287</v>
          </cell>
          <cell r="Y7">
            <v>246.73237336</v>
          </cell>
          <cell r="Z7">
            <v>182.92975536</v>
          </cell>
        </row>
        <row r="8">
          <cell r="B8" t="str">
            <v>郑州逸品香山二期</v>
          </cell>
          <cell r="C8">
            <v>105.277290605</v>
          </cell>
          <cell r="D8">
            <v>89.92201248</v>
          </cell>
          <cell r="E8">
            <v>142.29416785</v>
          </cell>
          <cell r="F8">
            <v>111.5836116</v>
          </cell>
          <cell r="G8">
            <v>179.311045095</v>
          </cell>
          <cell r="H8">
            <v>133.24521072</v>
          </cell>
          <cell r="I8">
            <v>216.32792234</v>
          </cell>
          <cell r="J8">
            <v>154.90680984</v>
          </cell>
          <cell r="K8">
            <v>253.344799585</v>
          </cell>
          <cell r="L8">
            <v>176.56840896</v>
          </cell>
          <cell r="M8">
            <v>279.53087727</v>
          </cell>
          <cell r="N8">
            <v>187.39920852</v>
          </cell>
          <cell r="O8">
            <v>384.808167875</v>
          </cell>
          <cell r="P8">
            <v>277.321221</v>
          </cell>
          <cell r="Q8">
            <v>421.82504512</v>
          </cell>
          <cell r="R8">
            <v>298.98282012</v>
          </cell>
          <cell r="S8">
            <v>458.841922365</v>
          </cell>
          <cell r="T8">
            <v>320.64441924</v>
          </cell>
          <cell r="U8">
            <v>495.85879961</v>
          </cell>
          <cell r="V8">
            <v>342.30601836</v>
          </cell>
          <cell r="W8">
            <v>532.875676855</v>
          </cell>
          <cell r="X8">
            <v>363.96761748</v>
          </cell>
          <cell r="Y8">
            <v>559.06175454</v>
          </cell>
          <cell r="Z8">
            <v>374.79841704</v>
          </cell>
        </row>
        <row r="9">
          <cell r="B9" t="str">
            <v>郑州鑫苑世家</v>
          </cell>
          <cell r="C9">
            <v>91.676237</v>
          </cell>
          <cell r="D9">
            <v>89.7367404</v>
          </cell>
          <cell r="E9">
            <v>128.67386176</v>
          </cell>
          <cell r="F9">
            <v>124.79486856</v>
          </cell>
          <cell r="G9">
            <v>148.14242244</v>
          </cell>
          <cell r="H9">
            <v>142.32393264</v>
          </cell>
          <cell r="I9">
            <v>167.61098312</v>
          </cell>
          <cell r="J9">
            <v>159.85299672</v>
          </cell>
          <cell r="K9">
            <v>178.31501176</v>
          </cell>
          <cell r="L9">
            <v>168.61752876</v>
          </cell>
          <cell r="M9">
            <v>185.513227584</v>
          </cell>
          <cell r="N9">
            <v>173.876247984</v>
          </cell>
          <cell r="O9">
            <v>277.189464584</v>
          </cell>
          <cell r="P9">
            <v>263.612988384</v>
          </cell>
          <cell r="Q9">
            <v>314.187089344</v>
          </cell>
          <cell r="R9">
            <v>298.671116544</v>
          </cell>
          <cell r="S9">
            <v>333.655650024</v>
          </cell>
          <cell r="T9">
            <v>316.200180624</v>
          </cell>
          <cell r="U9">
            <v>353.124210704</v>
          </cell>
          <cell r="V9">
            <v>333.729244704</v>
          </cell>
          <cell r="W9">
            <v>363.828239344</v>
          </cell>
          <cell r="X9">
            <v>342.493776744</v>
          </cell>
          <cell r="Y9">
            <v>371.026455168</v>
          </cell>
          <cell r="Z9">
            <v>347.752495968</v>
          </cell>
        </row>
        <row r="10">
          <cell r="B10" t="str">
            <v>郑州财智名座</v>
          </cell>
          <cell r="C10">
            <v>35.1085675333333</v>
          </cell>
          <cell r="D10">
            <v>33.4699632</v>
          </cell>
          <cell r="E10">
            <v>43.4411645066667</v>
          </cell>
          <cell r="F10">
            <v>40.16395584</v>
          </cell>
          <cell r="G10">
            <v>51.77376148</v>
          </cell>
          <cell r="H10">
            <v>46.85794848</v>
          </cell>
          <cell r="I10">
            <v>60.1063584533333</v>
          </cell>
          <cell r="J10">
            <v>53.55194112</v>
          </cell>
          <cell r="K10">
            <v>68.4389554266667</v>
          </cell>
          <cell r="L10">
            <v>60.24593376</v>
          </cell>
          <cell r="M10">
            <v>73.42455608</v>
          </cell>
          <cell r="N10">
            <v>63.59293008</v>
          </cell>
          <cell r="O10">
            <v>108.533123613333</v>
          </cell>
          <cell r="P10">
            <v>97.06289328</v>
          </cell>
          <cell r="Q10">
            <v>116.865720586667</v>
          </cell>
          <cell r="R10">
            <v>103.75688592</v>
          </cell>
          <cell r="S10">
            <v>125.19831756</v>
          </cell>
          <cell r="T10">
            <v>110.45087856</v>
          </cell>
          <cell r="U10">
            <v>133.530914533333</v>
          </cell>
          <cell r="V10">
            <v>117.1448712</v>
          </cell>
          <cell r="W10">
            <v>141.863511506667</v>
          </cell>
          <cell r="X10">
            <v>123.83886384</v>
          </cell>
          <cell r="Y10">
            <v>146.84911216</v>
          </cell>
          <cell r="Z10">
            <v>127.18586016</v>
          </cell>
        </row>
        <row r="11">
          <cell r="C11">
            <v>406.787484224725</v>
          </cell>
          <cell r="D11">
            <v>377.471718492225</v>
          </cell>
          <cell r="E11">
            <v>546.174165171988</v>
          </cell>
          <cell r="F11">
            <v>487.542633706988</v>
          </cell>
          <cell r="G11">
            <v>652.390086225662</v>
          </cell>
          <cell r="H11">
            <v>564.442789028162</v>
          </cell>
          <cell r="I11">
            <v>859.942373026887</v>
          </cell>
          <cell r="J11">
            <v>742.679310096888</v>
          </cell>
          <cell r="K11">
            <v>961.0387901634</v>
          </cell>
          <cell r="L11">
            <v>814.4599615009</v>
          </cell>
          <cell r="M11">
            <v>1035.20814982458</v>
          </cell>
          <cell r="N11">
            <v>859.313555429575</v>
          </cell>
          <cell r="O11">
            <v>1441.9955795858</v>
          </cell>
          <cell r="P11">
            <v>1236.7852194583</v>
          </cell>
          <cell r="Q11">
            <v>1581.38224886231</v>
          </cell>
          <cell r="R11">
            <v>1346.85612300231</v>
          </cell>
          <cell r="S11">
            <v>1687.59818873549</v>
          </cell>
          <cell r="T11">
            <v>1423.75629714299</v>
          </cell>
          <cell r="U11">
            <v>1895.15047553671</v>
          </cell>
          <cell r="V11">
            <v>1601.99281821171</v>
          </cell>
          <cell r="W11">
            <v>1996.24689267322</v>
          </cell>
          <cell r="X11">
            <v>1673.77346961572</v>
          </cell>
          <cell r="Y11">
            <v>2070.4162523344</v>
          </cell>
          <cell r="Z11">
            <v>1718.6270635444</v>
          </cell>
        </row>
        <row r="12">
          <cell r="B12" t="str">
            <v>郑州中央花园</v>
          </cell>
          <cell r="C12">
            <v>182.799118683333</v>
          </cell>
          <cell r="D12">
            <v>173.64620019</v>
          </cell>
          <cell r="E12">
            <v>227.046077214667</v>
          </cell>
          <cell r="F12">
            <v>208.740240228</v>
          </cell>
          <cell r="G12">
            <v>271.293035746</v>
          </cell>
          <cell r="H12">
            <v>243.834280266</v>
          </cell>
          <cell r="I12">
            <v>315.539994277333</v>
          </cell>
          <cell r="J12">
            <v>278.928320304</v>
          </cell>
          <cell r="K12">
            <v>359.786952808667</v>
          </cell>
          <cell r="L12">
            <v>314.022360342</v>
          </cell>
          <cell r="M12">
            <v>386.714891321</v>
          </cell>
          <cell r="N12">
            <v>331.797380361</v>
          </cell>
          <cell r="O12">
            <v>569.514010004333</v>
          </cell>
          <cell r="P12">
            <v>505.443580551</v>
          </cell>
          <cell r="Q12">
            <v>613.760968535667</v>
          </cell>
          <cell r="R12">
            <v>540.537620589</v>
          </cell>
          <cell r="S12">
            <v>658.007927067</v>
          </cell>
          <cell r="T12">
            <v>575.631660627</v>
          </cell>
          <cell r="U12">
            <v>702.254885598333</v>
          </cell>
          <cell r="V12">
            <v>610.725700665</v>
          </cell>
          <cell r="W12">
            <v>746.501844129667</v>
          </cell>
          <cell r="X12">
            <v>645.819740703</v>
          </cell>
          <cell r="Y12">
            <v>773.429782642</v>
          </cell>
          <cell r="Z12">
            <v>663.594760722</v>
          </cell>
        </row>
        <row r="13">
          <cell r="B13" t="str">
            <v>郑州城市之家</v>
          </cell>
          <cell r="C13">
            <v>11.4601370513333</v>
          </cell>
          <cell r="D13">
            <v>11.296801728</v>
          </cell>
          <cell r="E13">
            <v>13.0355725906667</v>
          </cell>
          <cell r="F13">
            <v>12.708901944</v>
          </cell>
          <cell r="G13">
            <v>14.3285880868</v>
          </cell>
          <cell r="H13">
            <v>13.8385821168</v>
          </cell>
          <cell r="I13">
            <v>25.7887251381333</v>
          </cell>
          <cell r="J13">
            <v>25.1353838448</v>
          </cell>
          <cell r="K13">
            <v>27.3641606774667</v>
          </cell>
          <cell r="L13">
            <v>26.5474840608</v>
          </cell>
          <cell r="M13">
            <v>37.3285761736</v>
          </cell>
          <cell r="N13">
            <v>36.3485642336</v>
          </cell>
          <cell r="O13">
            <v>48.7887132249333</v>
          </cell>
          <cell r="P13">
            <v>47.6453659616</v>
          </cell>
          <cell r="Q13">
            <v>50.3641487642667</v>
          </cell>
          <cell r="R13">
            <v>49.0574661776</v>
          </cell>
          <cell r="S13">
            <v>51.6571642604</v>
          </cell>
          <cell r="T13">
            <v>50.1871463504</v>
          </cell>
          <cell r="U13">
            <v>63.1173013117333</v>
          </cell>
          <cell r="V13">
            <v>61.4839480784</v>
          </cell>
          <cell r="W13">
            <v>64.6927368510667</v>
          </cell>
          <cell r="X13">
            <v>62.8960482944</v>
          </cell>
          <cell r="Y13">
            <v>74.6571523472</v>
          </cell>
          <cell r="Z13">
            <v>72.6971284672</v>
          </cell>
        </row>
        <row r="14">
          <cell r="B14" t="str">
            <v>郑州世纪东城</v>
          </cell>
          <cell r="C14">
            <v>139.895627556667</v>
          </cell>
          <cell r="D14">
            <v>126.78526004</v>
          </cell>
          <cell r="E14">
            <v>181.765569313333</v>
          </cell>
          <cell r="F14">
            <v>155.54483428</v>
          </cell>
          <cell r="G14">
            <v>223.63551107</v>
          </cell>
          <cell r="H14">
            <v>184.30440852</v>
          </cell>
          <cell r="I14">
            <v>265.505452826667</v>
          </cell>
          <cell r="J14">
            <v>213.06398276</v>
          </cell>
          <cell r="K14">
            <v>307.375394583333</v>
          </cell>
          <cell r="L14">
            <v>241.823557</v>
          </cell>
          <cell r="M14">
            <v>329.64019918</v>
          </cell>
          <cell r="N14">
            <v>250.97799408</v>
          </cell>
          <cell r="O14">
            <v>469.535826736667</v>
          </cell>
          <cell r="P14">
            <v>377.76325412</v>
          </cell>
          <cell r="Q14">
            <v>511.405768493333</v>
          </cell>
          <cell r="R14">
            <v>406.52282836</v>
          </cell>
          <cell r="S14">
            <v>553.27571025</v>
          </cell>
          <cell r="T14">
            <v>435.2824026</v>
          </cell>
          <cell r="U14">
            <v>595.145652006667</v>
          </cell>
          <cell r="V14">
            <v>464.04197684</v>
          </cell>
          <cell r="W14">
            <v>637.015593763333</v>
          </cell>
          <cell r="X14">
            <v>492.80155108</v>
          </cell>
          <cell r="Y14">
            <v>659.28039836</v>
          </cell>
          <cell r="Z14">
            <v>501.95598816</v>
          </cell>
        </row>
        <row r="15">
          <cell r="B15" t="str">
            <v>郑州鑫苑鑫城</v>
          </cell>
          <cell r="C15">
            <v>128.898460749333</v>
          </cell>
          <cell r="D15">
            <v>126.3861116</v>
          </cell>
          <cell r="E15">
            <v>182.304080538667</v>
          </cell>
          <cell r="F15">
            <v>177.27938224</v>
          </cell>
          <cell r="G15">
            <v>210.545420008</v>
          </cell>
          <cell r="H15">
            <v>203.00837256</v>
          </cell>
          <cell r="I15">
            <v>238.786759477333</v>
          </cell>
          <cell r="J15">
            <v>228.73736288</v>
          </cell>
          <cell r="K15">
            <v>254.445958786667</v>
          </cell>
          <cell r="L15">
            <v>241.88421304</v>
          </cell>
          <cell r="M15">
            <v>260.039445968</v>
          </cell>
          <cell r="N15">
            <v>244.965351072</v>
          </cell>
          <cell r="O15">
            <v>388.937906717333</v>
          </cell>
          <cell r="P15">
            <v>371.351462672</v>
          </cell>
          <cell r="Q15">
            <v>442.343526506667</v>
          </cell>
          <cell r="R15">
            <v>422.244733312</v>
          </cell>
          <cell r="S15">
            <v>470.584865976</v>
          </cell>
          <cell r="T15">
            <v>447.973723632</v>
          </cell>
          <cell r="U15">
            <v>498.826205445333</v>
          </cell>
          <cell r="V15">
            <v>473.702713952</v>
          </cell>
          <cell r="W15">
            <v>514.485404754667</v>
          </cell>
          <cell r="X15">
            <v>486.849564112</v>
          </cell>
          <cell r="Y15">
            <v>520.078891936</v>
          </cell>
          <cell r="Z15">
            <v>489.930702144</v>
          </cell>
        </row>
        <row r="16">
          <cell r="C16">
            <v>463.053344040667</v>
          </cell>
          <cell r="D16">
            <v>438.114373558</v>
          </cell>
          <cell r="E16">
            <v>604.151299657333</v>
          </cell>
          <cell r="F16">
            <v>554.273358692</v>
          </cell>
          <cell r="G16">
            <v>719.8025549108</v>
          </cell>
          <cell r="H16">
            <v>644.9856434628</v>
          </cell>
          <cell r="I16">
            <v>845.620931719467</v>
          </cell>
          <cell r="J16">
            <v>745.8650497888</v>
          </cell>
          <cell r="K16">
            <v>948.972466856133</v>
          </cell>
          <cell r="L16">
            <v>824.2776144428</v>
          </cell>
          <cell r="M16">
            <v>1013.7231126426</v>
          </cell>
          <cell r="N16">
            <v>864.0892897466</v>
          </cell>
          <cell r="O16">
            <v>1476.77645668327</v>
          </cell>
          <cell r="P16">
            <v>1302.2036633046</v>
          </cell>
          <cell r="Q16">
            <v>1617.87441229993</v>
          </cell>
          <cell r="R16">
            <v>1418.3626484386</v>
          </cell>
          <cell r="S16">
            <v>1733.5256675534</v>
          </cell>
          <cell r="T16">
            <v>1509.0749332094</v>
          </cell>
          <cell r="U16">
            <v>1859.34404436207</v>
          </cell>
          <cell r="V16">
            <v>1609.9543395354</v>
          </cell>
          <cell r="W16">
            <v>1962.69557949873</v>
          </cell>
          <cell r="X16">
            <v>1688.3669041894</v>
          </cell>
          <cell r="Y16">
            <v>2027.4462252852</v>
          </cell>
          <cell r="Z16">
            <v>1728.1785794932</v>
          </cell>
        </row>
        <row r="17">
          <cell r="B17" t="str">
            <v>郑州国际城市花园</v>
          </cell>
          <cell r="C17">
            <v>197.911793416667</v>
          </cell>
          <cell r="D17">
            <v>183.63503721</v>
          </cell>
          <cell r="E17">
            <v>248.915557065333</v>
          </cell>
          <cell r="F17">
            <v>220.362044652</v>
          </cell>
          <cell r="G17">
            <v>299.919320714</v>
          </cell>
          <cell r="H17">
            <v>257.089052094</v>
          </cell>
          <cell r="I17">
            <v>350.923084362667</v>
          </cell>
          <cell r="J17">
            <v>293.816059536</v>
          </cell>
          <cell r="K17">
            <v>401.926848011333</v>
          </cell>
          <cell r="L17">
            <v>330.543066978</v>
          </cell>
          <cell r="M17">
            <v>434.767107939</v>
          </cell>
          <cell r="N17">
            <v>349.106570699</v>
          </cell>
          <cell r="O17">
            <v>632.678901355667</v>
          </cell>
          <cell r="P17">
            <v>532.741607909</v>
          </cell>
          <cell r="Q17">
            <v>683.682665004333</v>
          </cell>
          <cell r="R17">
            <v>569.468615351</v>
          </cell>
          <cell r="S17">
            <v>734.686428653</v>
          </cell>
          <cell r="T17">
            <v>606.195622793</v>
          </cell>
          <cell r="U17">
            <v>785.690192301667</v>
          </cell>
          <cell r="V17">
            <v>642.922630235</v>
          </cell>
          <cell r="W17">
            <v>836.693955950333</v>
          </cell>
          <cell r="X17">
            <v>679.649637677</v>
          </cell>
          <cell r="Y17">
            <v>869.534215878</v>
          </cell>
          <cell r="Z17">
            <v>698.213141398</v>
          </cell>
        </row>
        <row r="18">
          <cell r="B18" t="str">
            <v>郑州都市公寓</v>
          </cell>
          <cell r="C18">
            <v>18.8503131783333</v>
          </cell>
          <cell r="D18">
            <v>18.27072987</v>
          </cell>
          <cell r="E18">
            <v>26.8588784346667</v>
          </cell>
          <cell r="F18">
            <v>25.699711818</v>
          </cell>
          <cell r="G18">
            <v>31.253527717</v>
          </cell>
          <cell r="H18">
            <v>29.514777792</v>
          </cell>
          <cell r="I18">
            <v>35.6481769993333</v>
          </cell>
          <cell r="J18">
            <v>33.329843766</v>
          </cell>
          <cell r="K18">
            <v>38.2358682946667</v>
          </cell>
          <cell r="L18">
            <v>35.337951753</v>
          </cell>
          <cell r="M18">
            <v>40.1007763952</v>
          </cell>
          <cell r="N18">
            <v>36.6232765452</v>
          </cell>
          <cell r="O18">
            <v>58.9510895735333</v>
          </cell>
          <cell r="P18">
            <v>54.8940064152</v>
          </cell>
          <cell r="Q18">
            <v>66.9596548298667</v>
          </cell>
          <cell r="R18">
            <v>62.3229883632</v>
          </cell>
          <cell r="S18">
            <v>71.3543041122</v>
          </cell>
          <cell r="T18">
            <v>66.1380543372</v>
          </cell>
          <cell r="U18">
            <v>75.7489533945333</v>
          </cell>
          <cell r="V18">
            <v>69.9531203112</v>
          </cell>
          <cell r="W18">
            <v>78.3366446898667</v>
          </cell>
          <cell r="X18">
            <v>71.9612282982</v>
          </cell>
          <cell r="Y18">
            <v>80.2015527904</v>
          </cell>
          <cell r="Z18">
            <v>73.2465530904</v>
          </cell>
        </row>
        <row r="19">
          <cell r="B19" t="str">
            <v>郑州国际广场</v>
          </cell>
          <cell r="C19">
            <v>25.7660535833333</v>
          </cell>
          <cell r="D19">
            <v>25.7261796</v>
          </cell>
          <cell r="E19">
            <v>36.0963994066667</v>
          </cell>
          <cell r="F19">
            <v>36.01665144</v>
          </cell>
          <cell r="G19">
            <v>41.28150931</v>
          </cell>
          <cell r="H19">
            <v>41.16188736</v>
          </cell>
          <cell r="I19">
            <v>46.4666192133333</v>
          </cell>
          <cell r="J19">
            <v>46.30712328</v>
          </cell>
          <cell r="K19">
            <v>49.0791111566667</v>
          </cell>
          <cell r="L19">
            <v>48.87974124</v>
          </cell>
          <cell r="M19">
            <v>50.662555916</v>
          </cell>
          <cell r="N19">
            <v>50.423312016</v>
          </cell>
          <cell r="O19">
            <v>76.4286094993333</v>
          </cell>
          <cell r="P19">
            <v>76.149491616</v>
          </cell>
          <cell r="Q19">
            <v>86.7589553226667</v>
          </cell>
          <cell r="R19">
            <v>86.439963456</v>
          </cell>
          <cell r="S19">
            <v>91.944065226</v>
          </cell>
          <cell r="T19">
            <v>91.585199376</v>
          </cell>
          <cell r="U19">
            <v>97.1291751293333</v>
          </cell>
          <cell r="V19">
            <v>96.730435296</v>
          </cell>
          <cell r="W19">
            <v>99.7416670726667</v>
          </cell>
          <cell r="X19">
            <v>99.303053256</v>
          </cell>
          <cell r="Y19">
            <v>101.325111832</v>
          </cell>
          <cell r="Z19">
            <v>100.846624032</v>
          </cell>
        </row>
        <row r="20">
          <cell r="B20" t="str">
            <v>郑西鑫苑名家</v>
          </cell>
          <cell r="C20">
            <v>103.700281133333</v>
          </cell>
          <cell r="D20">
            <v>100.9680276</v>
          </cell>
          <cell r="E20">
            <v>126.626140186667</v>
          </cell>
          <cell r="F20">
            <v>121.16163312</v>
          </cell>
          <cell r="G20">
            <v>149.55199924</v>
          </cell>
          <cell r="H20">
            <v>141.35523864</v>
          </cell>
          <cell r="I20">
            <v>172.477858293333</v>
          </cell>
          <cell r="J20">
            <v>161.54884416</v>
          </cell>
          <cell r="K20">
            <v>195.403717346667</v>
          </cell>
          <cell r="L20">
            <v>181.74244968</v>
          </cell>
          <cell r="M20">
            <v>208.23277364</v>
          </cell>
          <cell r="N20">
            <v>191.83925244</v>
          </cell>
          <cell r="O20">
            <v>311.933054773333</v>
          </cell>
          <cell r="P20">
            <v>292.80728004</v>
          </cell>
          <cell r="Q20">
            <v>334.858913826667</v>
          </cell>
          <cell r="R20">
            <v>313.00088556</v>
          </cell>
          <cell r="S20">
            <v>399.85950648</v>
          </cell>
          <cell r="T20">
            <v>375.26922468</v>
          </cell>
          <cell r="U20">
            <v>439.615258973333</v>
          </cell>
          <cell r="V20">
            <v>412.29272364</v>
          </cell>
          <cell r="W20">
            <v>470.956064746667</v>
          </cell>
          <cell r="X20">
            <v>440.90127588</v>
          </cell>
          <cell r="Y20">
            <v>492.20006776</v>
          </cell>
          <cell r="Z20">
            <v>459.41302536</v>
          </cell>
        </row>
        <row r="21">
          <cell r="C21">
            <v>346.228441311667</v>
          </cell>
          <cell r="D21">
            <v>328.59997428</v>
          </cell>
          <cell r="E21">
            <v>438.496975093333</v>
          </cell>
          <cell r="F21">
            <v>403.24004103</v>
          </cell>
          <cell r="G21">
            <v>522.006356981</v>
          </cell>
          <cell r="H21">
            <v>469.120955886</v>
          </cell>
          <cell r="I21">
            <v>605.515738868667</v>
          </cell>
          <cell r="J21">
            <v>535.001870742</v>
          </cell>
          <cell r="K21">
            <v>684.645544809333</v>
          </cell>
          <cell r="L21">
            <v>596.503209651</v>
          </cell>
          <cell r="M21">
            <v>733.7632138902</v>
          </cell>
          <cell r="N21">
            <v>627.9924117002</v>
          </cell>
          <cell r="O21">
            <v>1079.99165520187</v>
          </cell>
          <cell r="P21">
            <v>956.5923859802</v>
          </cell>
          <cell r="Q21">
            <v>1172.26018898353</v>
          </cell>
          <cell r="R21">
            <v>1031.2324527302</v>
          </cell>
          <cell r="S21">
            <v>1297.8443044712</v>
          </cell>
          <cell r="T21">
            <v>1139.1881011862</v>
          </cell>
          <cell r="U21">
            <v>1398.18357979887</v>
          </cell>
          <cell r="V21">
            <v>1221.8989094822</v>
          </cell>
          <cell r="W21">
            <v>1485.72833245953</v>
          </cell>
          <cell r="X21">
            <v>1291.8151951112</v>
          </cell>
          <cell r="Y21">
            <v>1543.2609482604</v>
          </cell>
          <cell r="Z21">
            <v>1331.7193438804</v>
          </cell>
        </row>
        <row r="22">
          <cell r="B22" t="str">
            <v>郑州景园</v>
          </cell>
          <cell r="C22">
            <v>80.7683497916667</v>
          </cell>
          <cell r="D22">
            <v>77.219586</v>
          </cell>
          <cell r="E22">
            <v>93.7289055833333</v>
          </cell>
          <cell r="F22">
            <v>86.631378</v>
          </cell>
          <cell r="G22">
            <v>102.924744575</v>
          </cell>
          <cell r="H22">
            <v>92.2784532</v>
          </cell>
          <cell r="I22">
            <v>183.693094366667</v>
          </cell>
          <cell r="J22">
            <v>169.4980392</v>
          </cell>
          <cell r="K22">
            <v>196.653650158333</v>
          </cell>
          <cell r="L22">
            <v>178.9098312</v>
          </cell>
          <cell r="M22">
            <v>205.84948915</v>
          </cell>
          <cell r="N22">
            <v>184.5569064</v>
          </cell>
          <cell r="O22">
            <v>286.617838941667</v>
          </cell>
          <cell r="P22">
            <v>261.7764924</v>
          </cell>
          <cell r="Q22">
            <v>299.578394733333</v>
          </cell>
          <cell r="R22">
            <v>271.1882844</v>
          </cell>
          <cell r="S22">
            <v>308.774233725</v>
          </cell>
          <cell r="T22">
            <v>276.8353596</v>
          </cell>
          <cell r="U22">
            <v>389.542583516667</v>
          </cell>
          <cell r="V22">
            <v>354.0549456</v>
          </cell>
          <cell r="W22">
            <v>402.503139308333</v>
          </cell>
          <cell r="X22">
            <v>363.4667376</v>
          </cell>
          <cell r="Y22">
            <v>411.6989783</v>
          </cell>
          <cell r="Z22">
            <v>369.1138128</v>
          </cell>
        </row>
        <row r="23">
          <cell r="B23" t="str">
            <v>郑州都市领地</v>
          </cell>
          <cell r="C23">
            <v>13.1206003406667</v>
          </cell>
          <cell r="D23">
            <v>12.645235824</v>
          </cell>
          <cell r="E23">
            <v>15.1766193353333</v>
          </cell>
          <cell r="F23">
            <v>14.225890302</v>
          </cell>
          <cell r="G23">
            <v>16.9165074344</v>
          </cell>
          <cell r="H23">
            <v>15.4904138844</v>
          </cell>
          <cell r="I23">
            <v>30.0371077750667</v>
          </cell>
          <cell r="J23">
            <v>28.1356497084</v>
          </cell>
          <cell r="K23">
            <v>32.0931267697333</v>
          </cell>
          <cell r="L23">
            <v>29.7163041864</v>
          </cell>
          <cell r="M23">
            <v>33.8330148688</v>
          </cell>
          <cell r="N23">
            <v>30.9808277688</v>
          </cell>
          <cell r="O23">
            <v>46.9536152094667</v>
          </cell>
          <cell r="P23">
            <v>43.6260635928</v>
          </cell>
          <cell r="Q23">
            <v>49.0096342041333</v>
          </cell>
          <cell r="R23">
            <v>45.2067180708</v>
          </cell>
          <cell r="S23">
            <v>50.7495223032</v>
          </cell>
          <cell r="T23">
            <v>46.4712416532</v>
          </cell>
          <cell r="U23">
            <v>63.8701226438667</v>
          </cell>
          <cell r="V23">
            <v>59.1164774772</v>
          </cell>
          <cell r="W23">
            <v>65.9261416385333</v>
          </cell>
          <cell r="X23">
            <v>60.6971319552</v>
          </cell>
          <cell r="Y23">
            <v>67.6660297376</v>
          </cell>
          <cell r="Z23">
            <v>61.9616555376</v>
          </cell>
        </row>
        <row r="24">
          <cell r="B24" t="str">
            <v>郑州陇海星级花园</v>
          </cell>
          <cell r="C24">
            <v>6.29214856</v>
          </cell>
          <cell r="D24">
            <v>5.529582</v>
          </cell>
          <cell r="E24">
            <v>13.96669262</v>
          </cell>
          <cell r="F24">
            <v>12.4415595</v>
          </cell>
          <cell r="G24">
            <v>15.83517558</v>
          </cell>
          <cell r="H24">
            <v>13.5474759</v>
          </cell>
          <cell r="I24">
            <v>22.12732414</v>
          </cell>
          <cell r="J24">
            <v>19.0770579</v>
          </cell>
          <cell r="K24">
            <v>29.8018682</v>
          </cell>
          <cell r="L24">
            <v>25.9890354</v>
          </cell>
          <cell r="M24">
            <v>31.67035116</v>
          </cell>
          <cell r="N24">
            <v>27.0949518</v>
          </cell>
          <cell r="O24">
            <v>37.96249972</v>
          </cell>
          <cell r="P24">
            <v>32.6245338</v>
          </cell>
          <cell r="Q24">
            <v>45.63704378</v>
          </cell>
          <cell r="R24">
            <v>39.5365113</v>
          </cell>
          <cell r="S24">
            <v>47.50552674</v>
          </cell>
          <cell r="T24">
            <v>40.6424277</v>
          </cell>
          <cell r="U24">
            <v>53.7976753</v>
          </cell>
          <cell r="V24">
            <v>46.1720097</v>
          </cell>
          <cell r="W24">
            <v>61.47221936</v>
          </cell>
          <cell r="X24">
            <v>53.0839872</v>
          </cell>
          <cell r="Y24">
            <v>63.34070232</v>
          </cell>
          <cell r="Z24">
            <v>54.1899036</v>
          </cell>
        </row>
        <row r="25">
          <cell r="B25" t="str">
            <v>郑州现代城</v>
          </cell>
          <cell r="C25">
            <v>93.0220037266667</v>
          </cell>
          <cell r="D25">
            <v>88.64213718</v>
          </cell>
          <cell r="E25">
            <v>117.468633057333</v>
          </cell>
          <cell r="F25">
            <v>108.708899964</v>
          </cell>
          <cell r="G25">
            <v>134.390226344</v>
          </cell>
          <cell r="H25">
            <v>121.250626704</v>
          </cell>
          <cell r="I25">
            <v>227.412230070667</v>
          </cell>
          <cell r="J25">
            <v>209.892763884</v>
          </cell>
          <cell r="K25">
            <v>251.858859401333</v>
          </cell>
          <cell r="L25">
            <v>229.959526668</v>
          </cell>
          <cell r="M25">
            <v>268.780452688</v>
          </cell>
          <cell r="N25">
            <v>242.501253408</v>
          </cell>
          <cell r="O25">
            <v>361.802456414667</v>
          </cell>
          <cell r="P25">
            <v>331.143390588</v>
          </cell>
          <cell r="Q25">
            <v>386.249085745333</v>
          </cell>
          <cell r="R25">
            <v>351.210153372</v>
          </cell>
          <cell r="S25">
            <v>403.170679032</v>
          </cell>
          <cell r="T25">
            <v>363.751880112</v>
          </cell>
          <cell r="U25">
            <v>496.192682758667</v>
          </cell>
          <cell r="V25">
            <v>452.394017292</v>
          </cell>
          <cell r="W25">
            <v>520.639312089333</v>
          </cell>
          <cell r="X25">
            <v>472.460780076</v>
          </cell>
          <cell r="Y25">
            <v>537.560905376</v>
          </cell>
          <cell r="Z25">
            <v>485.002506816</v>
          </cell>
        </row>
        <row r="26">
          <cell r="B26" t="str">
            <v>郑州鑫家</v>
          </cell>
          <cell r="C26">
            <v>70.06237421</v>
          </cell>
          <cell r="D26">
            <v>66.10341816</v>
          </cell>
          <cell r="E26">
            <v>97.05195334</v>
          </cell>
          <cell r="F26">
            <v>89.13404124</v>
          </cell>
          <cell r="G26">
            <v>116.36465811</v>
          </cell>
          <cell r="H26">
            <v>104.48778996</v>
          </cell>
          <cell r="I26">
            <v>135.67736288</v>
          </cell>
          <cell r="J26">
            <v>119.84153868</v>
          </cell>
          <cell r="K26">
            <v>154.99006765</v>
          </cell>
          <cell r="L26">
            <v>135.1952874</v>
          </cell>
          <cell r="M26">
            <v>166.62589806</v>
          </cell>
          <cell r="N26">
            <v>142.87216176</v>
          </cell>
          <cell r="O26">
            <v>236.68827227</v>
          </cell>
          <cell r="P26">
            <v>208.97557992</v>
          </cell>
          <cell r="Q26">
            <v>263.6778514</v>
          </cell>
          <cell r="R26">
            <v>232.006203</v>
          </cell>
          <cell r="S26">
            <v>282.99055617</v>
          </cell>
          <cell r="T26">
            <v>247.35995172</v>
          </cell>
          <cell r="U26">
            <v>302.30326094</v>
          </cell>
          <cell r="V26">
            <v>262.71370044</v>
          </cell>
          <cell r="W26">
            <v>321.61596571</v>
          </cell>
          <cell r="X26">
            <v>278.06744916</v>
          </cell>
          <cell r="Y26">
            <v>333.25179612</v>
          </cell>
          <cell r="Z26">
            <v>285.74432352</v>
          </cell>
        </row>
        <row r="27">
          <cell r="C27">
            <v>263.265476629</v>
          </cell>
          <cell r="D27">
            <v>250.139959164</v>
          </cell>
          <cell r="E27">
            <v>337.392803936</v>
          </cell>
          <cell r="F27">
            <v>311.141769006</v>
          </cell>
          <cell r="G27">
            <v>386.4313120434</v>
          </cell>
          <cell r="H27">
            <v>347.0547596484</v>
          </cell>
          <cell r="I27">
            <v>598.9471192324</v>
          </cell>
          <cell r="J27">
            <v>546.4450493724</v>
          </cell>
          <cell r="K27">
            <v>665.3975721794</v>
          </cell>
          <cell r="L27">
            <v>599.7699848544</v>
          </cell>
          <cell r="M27">
            <v>706.7592059268</v>
          </cell>
          <cell r="N27">
            <v>628.0061011368</v>
          </cell>
          <cell r="O27">
            <v>970.0246825558</v>
          </cell>
          <cell r="P27">
            <v>878.1460603008</v>
          </cell>
          <cell r="Q27">
            <v>1044.1520098628</v>
          </cell>
          <cell r="R27">
            <v>939.1478701428</v>
          </cell>
          <cell r="S27">
            <v>1093.1905179702</v>
          </cell>
          <cell r="T27">
            <v>975.0608607852</v>
          </cell>
          <cell r="U27">
            <v>1305.7063251592</v>
          </cell>
          <cell r="V27">
            <v>1174.4511505092</v>
          </cell>
          <cell r="W27">
            <v>1372.1567781062</v>
          </cell>
          <cell r="X27">
            <v>1227.7760859912</v>
          </cell>
          <cell r="Y27">
            <v>1413.5184118536</v>
          </cell>
          <cell r="Z27">
            <v>1256.0122022736</v>
          </cell>
        </row>
        <row r="28">
          <cell r="C28">
            <v>2597.57695455606</v>
          </cell>
          <cell r="D28">
            <v>2499.03602646089</v>
          </cell>
          <cell r="E28">
            <v>3227.96039325465</v>
          </cell>
          <cell r="F28">
            <v>3030.87853706432</v>
          </cell>
          <cell r="G28">
            <v>3746.21927191486</v>
          </cell>
          <cell r="H28">
            <v>3450.59648762936</v>
          </cell>
          <cell r="I28">
            <v>4569.68200615942</v>
          </cell>
          <cell r="J28">
            <v>4175.51829377875</v>
          </cell>
          <cell r="K28">
            <v>5058.90301326827</v>
          </cell>
          <cell r="L28">
            <v>4566.19837279243</v>
          </cell>
          <cell r="M28">
            <v>5386.40757654617</v>
          </cell>
          <cell r="N28">
            <v>4795.16200797517</v>
          </cell>
          <cell r="O28">
            <v>7410.19414713473</v>
          </cell>
          <cell r="P28">
            <v>6720.40765046857</v>
          </cell>
          <cell r="Q28">
            <v>8021.85191996058</v>
          </cell>
          <cell r="R28">
            <v>7233.52449519925</v>
          </cell>
          <cell r="S28">
            <v>8552.84761915629</v>
          </cell>
          <cell r="T28">
            <v>7665.97926629979</v>
          </cell>
          <cell r="U28">
            <v>9323.20891505685</v>
          </cell>
          <cell r="V28">
            <v>8337.79963410518</v>
          </cell>
          <cell r="W28">
            <v>9788.30019774369</v>
          </cell>
          <cell r="X28">
            <v>8704.34998869686</v>
          </cell>
          <cell r="Y28">
            <v>10094.0469533176</v>
          </cell>
          <cell r="Z28">
            <v>8911.5558161756</v>
          </cell>
        </row>
        <row r="29">
          <cell r="B29" t="str">
            <v>合肥望江花园</v>
          </cell>
          <cell r="C29">
            <v>55.863918397</v>
          </cell>
          <cell r="D29">
            <v>47.041057872</v>
          </cell>
          <cell r="E29">
            <v>76.44704339</v>
          </cell>
          <cell r="F29">
            <v>58.80132234</v>
          </cell>
          <cell r="G29">
            <v>97.030168383</v>
          </cell>
          <cell r="H29">
            <v>70.561586808</v>
          </cell>
          <cell r="I29">
            <v>117.613293376</v>
          </cell>
          <cell r="J29">
            <v>82.321851276</v>
          </cell>
          <cell r="K29">
            <v>138.196418369</v>
          </cell>
          <cell r="L29">
            <v>94.082115744</v>
          </cell>
          <cell r="M29">
            <v>152.899411128</v>
          </cell>
          <cell r="N29">
            <v>99.962247978</v>
          </cell>
          <cell r="O29">
            <v>208.763329525</v>
          </cell>
          <cell r="P29">
            <v>147.00330585</v>
          </cell>
          <cell r="Q29">
            <v>229.346454518</v>
          </cell>
          <cell r="R29">
            <v>158.763570318</v>
          </cell>
          <cell r="S29">
            <v>249.929579511</v>
          </cell>
          <cell r="T29">
            <v>170.523834786</v>
          </cell>
          <cell r="U29">
            <v>270.512704504</v>
          </cell>
          <cell r="V29">
            <v>182.284099254</v>
          </cell>
          <cell r="W29">
            <v>291.095829497</v>
          </cell>
          <cell r="X29">
            <v>194.044363722</v>
          </cell>
          <cell r="Y29">
            <v>305.798822256</v>
          </cell>
          <cell r="Z29">
            <v>199.924495956</v>
          </cell>
        </row>
        <row r="30">
          <cell r="B30" t="str">
            <v>济南城市之家</v>
          </cell>
          <cell r="C30">
            <v>10.9083283110833</v>
          </cell>
          <cell r="D30">
            <v>10.14874532775</v>
          </cell>
          <cell r="E30">
            <v>14.0342494454417</v>
          </cell>
          <cell r="F30">
            <v>12.515083478775</v>
          </cell>
          <cell r="G30">
            <v>16.185796047025</v>
          </cell>
          <cell r="H30">
            <v>13.907047097025</v>
          </cell>
          <cell r="I30">
            <v>27.0941243581083</v>
          </cell>
          <cell r="J30">
            <v>24.055792424775</v>
          </cell>
          <cell r="K30">
            <v>30.2200454924667</v>
          </cell>
          <cell r="L30">
            <v>26.4221305758</v>
          </cell>
          <cell r="M30">
            <v>32.37159209405</v>
          </cell>
          <cell r="N30">
            <v>27.81409419405</v>
          </cell>
          <cell r="O30">
            <v>43.2799204051333</v>
          </cell>
          <cell r="P30">
            <v>37.9628395218</v>
          </cell>
          <cell r="Q30">
            <v>46.4058415394917</v>
          </cell>
          <cell r="R30">
            <v>40.329177672825</v>
          </cell>
          <cell r="S30">
            <v>48.557388141075</v>
          </cell>
          <cell r="T30">
            <v>41.721141291075</v>
          </cell>
          <cell r="U30">
            <v>59.4657164521583</v>
          </cell>
          <cell r="V30">
            <v>51.869886618825</v>
          </cell>
          <cell r="W30">
            <v>62.5916375865167</v>
          </cell>
          <cell r="X30">
            <v>54.23622476985</v>
          </cell>
          <cell r="Y30">
            <v>64.7431841881</v>
          </cell>
          <cell r="Z30">
            <v>55.6281883881</v>
          </cell>
        </row>
        <row r="31">
          <cell r="B31" t="str">
            <v>济南碧水尚景</v>
          </cell>
          <cell r="C31">
            <v>43.7410353010667</v>
          </cell>
          <cell r="D31">
            <v>41.9950399344</v>
          </cell>
          <cell r="E31">
            <v>62.0148392814933</v>
          </cell>
          <cell r="F31">
            <v>58.52284854816</v>
          </cell>
          <cell r="G31">
            <v>72.02473895504</v>
          </cell>
          <cell r="H31">
            <v>66.78675285504</v>
          </cell>
          <cell r="I31">
            <v>82.0346386285867</v>
          </cell>
          <cell r="J31">
            <v>75.05065716192</v>
          </cell>
          <cell r="K31">
            <v>87.9125861486933</v>
          </cell>
          <cell r="L31">
            <v>79.18260931536</v>
          </cell>
          <cell r="M31">
            <v>90.484971946048</v>
          </cell>
          <cell r="N31">
            <v>80.008999746048</v>
          </cell>
          <cell r="O31">
            <v>134.192462222115</v>
          </cell>
          <cell r="P31">
            <v>121.970494655448</v>
          </cell>
          <cell r="Q31">
            <v>152.452848192541</v>
          </cell>
          <cell r="R31">
            <v>138.484885259208</v>
          </cell>
          <cell r="S31">
            <v>162.456038861088</v>
          </cell>
          <cell r="T31">
            <v>146.742080561088</v>
          </cell>
          <cell r="U31">
            <v>172.459229529635</v>
          </cell>
          <cell r="V31">
            <v>154.999275862968</v>
          </cell>
          <cell r="W31">
            <v>178.333822547241</v>
          </cell>
          <cell r="X31">
            <v>159.127873513908</v>
          </cell>
          <cell r="Y31">
            <v>180.905537444096</v>
          </cell>
          <cell r="Z31">
            <v>159.953593044096</v>
          </cell>
        </row>
        <row r="32">
          <cell r="B32" t="str">
            <v>济南国际城市花园</v>
          </cell>
          <cell r="C32">
            <v>137.7221547</v>
          </cell>
          <cell r="D32">
            <v>130.90876425</v>
          </cell>
          <cell r="E32">
            <v>196.11167865</v>
          </cell>
          <cell r="F32">
            <v>182.48489775</v>
          </cell>
          <cell r="G32">
            <v>228.71354085</v>
          </cell>
          <cell r="H32">
            <v>208.2733695</v>
          </cell>
          <cell r="I32">
            <v>261.31513305</v>
          </cell>
          <cell r="J32">
            <v>234.06157125</v>
          </cell>
          <cell r="K32">
            <v>281.022759375</v>
          </cell>
          <cell r="L32">
            <v>246.955807125</v>
          </cell>
          <cell r="M32">
            <v>292.993898175</v>
          </cell>
          <cell r="N32">
            <v>252.113555475</v>
          </cell>
          <cell r="O32">
            <v>430.720912875</v>
          </cell>
          <cell r="P32">
            <v>383.027179725</v>
          </cell>
          <cell r="Q32">
            <v>489.112380825</v>
          </cell>
          <cell r="R32">
            <v>434.605257225</v>
          </cell>
          <cell r="S32">
            <v>521.715215025</v>
          </cell>
          <cell r="T32">
            <v>460.394700975</v>
          </cell>
          <cell r="U32">
            <v>554.317779225</v>
          </cell>
          <cell r="V32">
            <v>486.183874725</v>
          </cell>
          <cell r="W32">
            <v>574.02589155</v>
          </cell>
          <cell r="X32">
            <v>499.0785966</v>
          </cell>
          <cell r="Y32">
            <v>585.99722475</v>
          </cell>
          <cell r="Z32">
            <v>504.23653935</v>
          </cell>
        </row>
        <row r="33">
          <cell r="B33" t="str">
            <v>济南鑫苑名家一二期</v>
          </cell>
          <cell r="C33">
            <v>129.644052698</v>
          </cell>
          <cell r="D33">
            <v>120.411255873</v>
          </cell>
          <cell r="E33">
            <v>162.5585478976</v>
          </cell>
          <cell r="F33">
            <v>144.0929542476</v>
          </cell>
          <cell r="G33">
            <v>195.4730430972</v>
          </cell>
          <cell r="H33">
            <v>167.7746526222</v>
          </cell>
          <cell r="I33">
            <v>228.3875382968</v>
          </cell>
          <cell r="J33">
            <v>191.4563509968</v>
          </cell>
          <cell r="K33">
            <v>261.3020334964</v>
          </cell>
          <cell r="L33">
            <v>215.1380493714</v>
          </cell>
          <cell r="M33">
            <v>280.00750967124</v>
          </cell>
          <cell r="N33">
            <v>224.61072872124</v>
          </cell>
          <cell r="O33">
            <v>409.65156236924</v>
          </cell>
          <cell r="P33">
            <v>345.02198459424</v>
          </cell>
          <cell r="Q33">
            <v>442.56605756884</v>
          </cell>
          <cell r="R33">
            <v>368.70368296884</v>
          </cell>
          <cell r="S33">
            <v>475.48055276844</v>
          </cell>
          <cell r="T33">
            <v>392.38538134344</v>
          </cell>
          <cell r="U33">
            <v>508.39504796804</v>
          </cell>
          <cell r="V33">
            <v>416.06707971804</v>
          </cell>
          <cell r="W33">
            <v>541.30954316764</v>
          </cell>
          <cell r="X33">
            <v>439.74877809264</v>
          </cell>
          <cell r="Y33">
            <v>560.01501934248</v>
          </cell>
          <cell r="Z33">
            <v>449.22145744248</v>
          </cell>
        </row>
        <row r="34">
          <cell r="B34" t="str">
            <v>济南鑫苑名家三期南</v>
          </cell>
          <cell r="C34">
            <v>63.7549593183333</v>
          </cell>
          <cell r="D34">
            <v>59.59877751</v>
          </cell>
          <cell r="E34">
            <v>79.8308966286667</v>
          </cell>
          <cell r="F34">
            <v>71.518533012</v>
          </cell>
          <cell r="G34">
            <v>95.906833939</v>
          </cell>
          <cell r="H34">
            <v>83.438288514</v>
          </cell>
          <cell r="I34">
            <v>111.982771249333</v>
          </cell>
          <cell r="J34">
            <v>95.358044016</v>
          </cell>
          <cell r="K34">
            <v>128.058708559667</v>
          </cell>
          <cell r="L34">
            <v>107.277799518</v>
          </cell>
          <cell r="M34">
            <v>136.9827925688</v>
          </cell>
          <cell r="N34">
            <v>112.0457017188</v>
          </cell>
          <cell r="O34">
            <v>200.737751887133</v>
          </cell>
          <cell r="P34">
            <v>171.6444792288</v>
          </cell>
          <cell r="Q34">
            <v>216.813689197467</v>
          </cell>
          <cell r="R34">
            <v>183.5642347308</v>
          </cell>
          <cell r="S34">
            <v>232.8896265078</v>
          </cell>
          <cell r="T34">
            <v>195.4839902328</v>
          </cell>
          <cell r="U34">
            <v>248.965563818133</v>
          </cell>
          <cell r="V34">
            <v>207.4037457348</v>
          </cell>
          <cell r="W34">
            <v>265.041501128467</v>
          </cell>
          <cell r="X34">
            <v>219.3235012368</v>
          </cell>
          <cell r="Y34">
            <v>273.9655851376</v>
          </cell>
          <cell r="Z34">
            <v>224.0914034376</v>
          </cell>
        </row>
        <row r="35">
          <cell r="B35" t="str">
            <v>济南鑫苑名家三期北</v>
          </cell>
          <cell r="C35">
            <v>77.3510745586667</v>
          </cell>
          <cell r="D35">
            <v>74.050687317</v>
          </cell>
          <cell r="E35">
            <v>95.4615992637333</v>
          </cell>
          <cell r="F35">
            <v>88.8608247804</v>
          </cell>
          <cell r="G35">
            <v>113.5721239688</v>
          </cell>
          <cell r="H35">
            <v>103.6709622438</v>
          </cell>
          <cell r="I35">
            <v>131.682648673867</v>
          </cell>
          <cell r="J35">
            <v>118.4810997072</v>
          </cell>
          <cell r="K35">
            <v>149.793173378933</v>
          </cell>
          <cell r="L35">
            <v>133.2912371706</v>
          </cell>
          <cell r="M35">
            <v>159.01761560596</v>
          </cell>
          <cell r="N35">
            <v>139.21529215596</v>
          </cell>
          <cell r="O35">
            <v>236.368690164627</v>
          </cell>
          <cell r="P35">
            <v>213.26597947296</v>
          </cell>
          <cell r="Q35">
            <v>254.479214869693</v>
          </cell>
          <cell r="R35">
            <v>228.07611693636</v>
          </cell>
          <cell r="S35">
            <v>272.58973957476</v>
          </cell>
          <cell r="T35">
            <v>242.88625439976</v>
          </cell>
          <cell r="U35">
            <v>290.700264279827</v>
          </cell>
          <cell r="V35">
            <v>257.69639186316</v>
          </cell>
          <cell r="W35">
            <v>308.810788984893</v>
          </cell>
          <cell r="X35">
            <v>272.50652932656</v>
          </cell>
          <cell r="Y35">
            <v>318.03523121192</v>
          </cell>
          <cell r="Z35">
            <v>278.43058431192</v>
          </cell>
        </row>
        <row r="36">
          <cell r="B36" t="str">
            <v>济南世家公馆</v>
          </cell>
          <cell r="C36">
            <v>234.820381119333</v>
          </cell>
          <cell r="D36">
            <v>233.435874336</v>
          </cell>
          <cell r="E36">
            <v>255.625542769867</v>
          </cell>
          <cell r="F36">
            <v>252.8565292032</v>
          </cell>
          <cell r="G36">
            <v>282.25690088056</v>
          </cell>
          <cell r="H36">
            <v>278.10338053056</v>
          </cell>
          <cell r="I36">
            <v>303.062062531093</v>
          </cell>
          <cell r="J36">
            <v>297.52403539776</v>
          </cell>
          <cell r="K36">
            <v>314.156896748027</v>
          </cell>
          <cell r="L36">
            <v>307.23436283136</v>
          </cell>
          <cell r="M36">
            <v>349.1682869384</v>
          </cell>
          <cell r="N36">
            <v>340.8612462384</v>
          </cell>
          <cell r="O36">
            <v>511.977688297733</v>
          </cell>
          <cell r="P36">
            <v>502.2861408144</v>
          </cell>
          <cell r="Q36">
            <v>544.502463996267</v>
          </cell>
          <cell r="R36">
            <v>533.4264097296</v>
          </cell>
          <cell r="S36">
            <v>586.36932036936</v>
          </cell>
          <cell r="T36">
            <v>573.90875931936</v>
          </cell>
          <cell r="U36">
            <v>618.894096067893</v>
          </cell>
          <cell r="V36">
            <v>605.04902823456</v>
          </cell>
          <cell r="W36">
            <v>635.848737308827</v>
          </cell>
          <cell r="X36">
            <v>620.61916269216</v>
          </cell>
          <cell r="Y36">
            <v>659.0314323328</v>
          </cell>
          <cell r="Z36">
            <v>642.4173509328</v>
          </cell>
        </row>
        <row r="37">
          <cell r="B37" t="str">
            <v>济南鑫中心</v>
          </cell>
          <cell r="C37">
            <v>168.435554624</v>
          </cell>
          <cell r="D37">
            <v>164.439092574</v>
          </cell>
          <cell r="E37">
            <v>237.3212535436</v>
          </cell>
          <cell r="F37">
            <v>229.3283294436</v>
          </cell>
          <cell r="G37">
            <v>273.7623340284</v>
          </cell>
          <cell r="H37">
            <v>261.7729478784</v>
          </cell>
          <cell r="I37">
            <v>310.2034145132</v>
          </cell>
          <cell r="J37">
            <v>294.2175663132</v>
          </cell>
          <cell r="K37">
            <v>330.4221857806</v>
          </cell>
          <cell r="L37">
            <v>310.4398755306</v>
          </cell>
          <cell r="M37">
            <v>337.66310967408</v>
          </cell>
          <cell r="N37">
            <v>313.68433737408</v>
          </cell>
          <cell r="O37">
            <v>507.38444868608</v>
          </cell>
          <cell r="P37">
            <v>479.40921433608</v>
          </cell>
          <cell r="Q37">
            <v>576.78446136088</v>
          </cell>
          <cell r="R37">
            <v>544.81276496088</v>
          </cell>
          <cell r="S37">
            <v>613.48269872328</v>
          </cell>
          <cell r="T37">
            <v>577.51454027328</v>
          </cell>
          <cell r="U37">
            <v>650.18093608568</v>
          </cell>
          <cell r="V37">
            <v>610.21631558568</v>
          </cell>
          <cell r="W37">
            <v>670.52828579188</v>
          </cell>
          <cell r="X37">
            <v>626.56720324188</v>
          </cell>
          <cell r="Y37">
            <v>677.79492537312</v>
          </cell>
          <cell r="Z37">
            <v>629.83738077312</v>
          </cell>
        </row>
        <row r="38">
          <cell r="C38">
            <v>866.377540630483</v>
          </cell>
          <cell r="D38">
            <v>834.98823712215</v>
          </cell>
          <cell r="E38">
            <v>1102.9586074804</v>
          </cell>
          <cell r="F38">
            <v>1040.18000046373</v>
          </cell>
          <cell r="G38">
            <v>1277.89531176602</v>
          </cell>
          <cell r="H38">
            <v>1183.72740124102</v>
          </cell>
          <cell r="I38">
            <v>1455.76233130099</v>
          </cell>
          <cell r="J38">
            <v>1330.20511726765</v>
          </cell>
          <cell r="K38">
            <v>1582.88838897979</v>
          </cell>
          <cell r="L38">
            <v>1425.94187143812</v>
          </cell>
          <cell r="M38">
            <v>1678.68977667358</v>
          </cell>
          <cell r="N38">
            <v>1490.35395562358</v>
          </cell>
          <cell r="O38">
            <v>2474.31343690706</v>
          </cell>
          <cell r="P38">
            <v>2254.58831234873</v>
          </cell>
          <cell r="Q38">
            <v>2723.11695755018</v>
          </cell>
          <cell r="R38">
            <v>2472.00252948351</v>
          </cell>
          <cell r="S38">
            <v>2913.5405799708</v>
          </cell>
          <cell r="T38">
            <v>2631.0368483958</v>
          </cell>
          <cell r="U38">
            <v>3103.37863342637</v>
          </cell>
          <cell r="V38">
            <v>2789.48559834303</v>
          </cell>
          <cell r="W38">
            <v>3236.49020806546</v>
          </cell>
          <cell r="X38">
            <v>2891.2078694738</v>
          </cell>
          <cell r="Y38">
            <v>3320.48813978012</v>
          </cell>
          <cell r="Z38">
            <v>2943.81649768012</v>
          </cell>
        </row>
        <row r="39">
          <cell r="B39" t="str">
            <v>成都鑫苑名家</v>
          </cell>
          <cell r="C39">
            <v>257.002302933333</v>
          </cell>
          <cell r="D39">
            <v>242.8075956</v>
          </cell>
          <cell r="E39">
            <v>319.758529386667</v>
          </cell>
          <cell r="F39">
            <v>291.36911472</v>
          </cell>
          <cell r="G39">
            <v>382.51475584</v>
          </cell>
          <cell r="H39">
            <v>339.93063384</v>
          </cell>
          <cell r="I39">
            <v>445.270982293333</v>
          </cell>
          <cell r="J39">
            <v>388.49215296</v>
          </cell>
          <cell r="K39">
            <v>508.027208746667</v>
          </cell>
          <cell r="L39">
            <v>437.05367208</v>
          </cell>
          <cell r="M39">
            <v>531.934219904</v>
          </cell>
          <cell r="N39">
            <v>446.765975904</v>
          </cell>
          <cell r="O39">
            <v>788.936522837333</v>
          </cell>
          <cell r="P39">
            <v>689.573571504</v>
          </cell>
          <cell r="Q39">
            <v>851.692749290667</v>
          </cell>
          <cell r="R39">
            <v>738.135090624</v>
          </cell>
          <cell r="S39">
            <v>914.448975744</v>
          </cell>
          <cell r="T39">
            <v>786.696609744</v>
          </cell>
          <cell r="U39">
            <v>977.205202197334</v>
          </cell>
          <cell r="V39">
            <v>835.258128864</v>
          </cell>
          <cell r="W39">
            <v>1039.96142865067</v>
          </cell>
          <cell r="X39">
            <v>883.819647984</v>
          </cell>
          <cell r="Y39">
            <v>1056.95386822668</v>
          </cell>
          <cell r="Z39">
            <v>886.617380226675</v>
          </cell>
        </row>
        <row r="40">
          <cell r="B40" t="str">
            <v>成都鑫都汇</v>
          </cell>
          <cell r="C40">
            <v>144.0858001</v>
          </cell>
          <cell r="D40">
            <v>141.884445</v>
          </cell>
          <cell r="E40">
            <v>174.6640442</v>
          </cell>
          <cell r="F40">
            <v>170.261334</v>
          </cell>
          <cell r="G40">
            <v>205.2422883</v>
          </cell>
          <cell r="H40">
            <v>198.638223</v>
          </cell>
          <cell r="I40">
            <v>235.8205324</v>
          </cell>
          <cell r="J40">
            <v>227.015112</v>
          </cell>
          <cell r="K40">
            <v>266.3987765</v>
          </cell>
          <cell r="L40">
            <v>255.392001</v>
          </cell>
          <cell r="M40">
            <v>282.7885761</v>
          </cell>
          <cell r="N40">
            <v>269.5804455</v>
          </cell>
          <cell r="O40">
            <v>426.8743762</v>
          </cell>
          <cell r="P40">
            <v>411.4648905</v>
          </cell>
          <cell r="Q40">
            <v>457.4526203</v>
          </cell>
          <cell r="R40">
            <v>439.8417795</v>
          </cell>
          <cell r="S40">
            <v>488.0308644</v>
          </cell>
          <cell r="T40">
            <v>468.2186685</v>
          </cell>
          <cell r="U40">
            <v>518.6091085</v>
          </cell>
          <cell r="V40">
            <v>496.5955575</v>
          </cell>
          <cell r="W40">
            <v>549.1873526</v>
          </cell>
          <cell r="X40">
            <v>524.9724465</v>
          </cell>
          <cell r="Y40">
            <v>565.5771522</v>
          </cell>
          <cell r="Z40">
            <v>539.160891</v>
          </cell>
        </row>
        <row r="41">
          <cell r="B41" t="str">
            <v>徐州景园</v>
          </cell>
          <cell r="C41">
            <v>36.47546404</v>
          </cell>
          <cell r="D41">
            <v>29.51780904</v>
          </cell>
          <cell r="E41">
            <v>50.8125713</v>
          </cell>
          <cell r="F41">
            <v>36.8972613</v>
          </cell>
          <cell r="G41">
            <v>65.14967856</v>
          </cell>
          <cell r="H41">
            <v>44.27671356</v>
          </cell>
          <cell r="I41">
            <v>79.48678582</v>
          </cell>
          <cell r="J41">
            <v>51.65616582</v>
          </cell>
          <cell r="K41">
            <v>93.82389308</v>
          </cell>
          <cell r="L41">
            <v>59.03561808</v>
          </cell>
          <cell r="M41">
            <v>104.47127421</v>
          </cell>
          <cell r="N41">
            <v>62.72534421</v>
          </cell>
          <cell r="O41">
            <v>140.94673825</v>
          </cell>
          <cell r="P41">
            <v>92.24315325</v>
          </cell>
          <cell r="Q41">
            <v>155.28384551</v>
          </cell>
          <cell r="R41">
            <v>99.62260551</v>
          </cell>
          <cell r="S41">
            <v>169.62095277</v>
          </cell>
          <cell r="T41">
            <v>107.00205777</v>
          </cell>
          <cell r="U41">
            <v>183.95806003</v>
          </cell>
          <cell r="V41">
            <v>114.38151003</v>
          </cell>
          <cell r="W41">
            <v>198.29516729</v>
          </cell>
          <cell r="X41">
            <v>121.76096229</v>
          </cell>
          <cell r="Y41">
            <v>208.94254842</v>
          </cell>
          <cell r="Z41">
            <v>125.45068842</v>
          </cell>
        </row>
        <row r="42">
          <cell r="B42" t="str">
            <v>徐州景城</v>
          </cell>
          <cell r="C42">
            <v>35.761541574</v>
          </cell>
          <cell r="D42">
            <v>33.230045574</v>
          </cell>
          <cell r="E42">
            <v>44.9390466888</v>
          </cell>
          <cell r="F42">
            <v>39.8760546888</v>
          </cell>
          <cell r="G42">
            <v>54.1165518036</v>
          </cell>
          <cell r="H42">
            <v>46.5220638036</v>
          </cell>
          <cell r="I42">
            <v>63.2940569184</v>
          </cell>
          <cell r="J42">
            <v>53.1680729184</v>
          </cell>
          <cell r="K42">
            <v>69.1485574758</v>
          </cell>
          <cell r="L42">
            <v>56.4910774758</v>
          </cell>
          <cell r="M42">
            <v>95.5405363332</v>
          </cell>
          <cell r="N42">
            <v>80.3515603332</v>
          </cell>
          <cell r="O42">
            <v>135.0159777582</v>
          </cell>
          <cell r="P42">
            <v>117.2955057582</v>
          </cell>
          <cell r="Q42">
            <v>149.0859068472</v>
          </cell>
          <cell r="R42">
            <v>128.8339388472</v>
          </cell>
          <cell r="S42">
            <v>159.0061919322</v>
          </cell>
          <cell r="T42">
            <v>136.2227279322</v>
          </cell>
          <cell r="U42">
            <v>167.8890660162</v>
          </cell>
          <cell r="V42">
            <v>142.5741060162</v>
          </cell>
          <cell r="W42">
            <v>173.5962510582</v>
          </cell>
          <cell r="X42">
            <v>145.7497950582</v>
          </cell>
          <cell r="Y42">
            <v>179.3034361002</v>
          </cell>
          <cell r="Z42">
            <v>148.9254841002</v>
          </cell>
        </row>
        <row r="43">
          <cell r="B43" t="str">
            <v>苏州湖岸名家</v>
          </cell>
          <cell r="C43">
            <v>71.1266811599995</v>
          </cell>
          <cell r="D43">
            <v>65.1266811599995</v>
          </cell>
          <cell r="E43">
            <v>89.8088173919994</v>
          </cell>
          <cell r="F43">
            <v>77.8088173919994</v>
          </cell>
          <cell r="G43">
            <v>108.490953623999</v>
          </cell>
          <cell r="H43">
            <v>90.4909536239992</v>
          </cell>
          <cell r="I43">
            <v>127.173089855999</v>
          </cell>
          <cell r="J43">
            <v>103.173089855999</v>
          </cell>
          <cell r="K43">
            <v>145.855226087999</v>
          </cell>
          <cell r="L43">
            <v>115.855226087999</v>
          </cell>
          <cell r="M43">
            <v>158.196294203999</v>
          </cell>
          <cell r="N43">
            <v>122.196294203999</v>
          </cell>
          <cell r="O43">
            <v>229.322975363998</v>
          </cell>
          <cell r="P43">
            <v>187.322975363998</v>
          </cell>
          <cell r="Q43">
            <v>248.005111595998</v>
          </cell>
          <cell r="R43">
            <v>200.005111595998</v>
          </cell>
          <cell r="S43">
            <v>266.687247827998</v>
          </cell>
          <cell r="T43">
            <v>212.687247827998</v>
          </cell>
          <cell r="U43">
            <v>285.369384059998</v>
          </cell>
          <cell r="V43">
            <v>225.369384059998</v>
          </cell>
          <cell r="W43">
            <v>304.051520291998</v>
          </cell>
          <cell r="X43">
            <v>238.051520291998</v>
          </cell>
          <cell r="Y43">
            <v>316.392588407998</v>
          </cell>
          <cell r="Z43">
            <v>244.392588407998</v>
          </cell>
        </row>
        <row r="44">
          <cell r="B44" t="str">
            <v>苏州景园</v>
          </cell>
          <cell r="C44">
            <v>28.23324</v>
          </cell>
          <cell r="D44">
            <v>26.73324</v>
          </cell>
          <cell r="E44">
            <v>35.079888</v>
          </cell>
          <cell r="F44">
            <v>32.079888</v>
          </cell>
          <cell r="G44">
            <v>41.926536</v>
          </cell>
          <cell r="H44">
            <v>37.426536</v>
          </cell>
          <cell r="I44">
            <v>48.773184</v>
          </cell>
          <cell r="J44">
            <v>42.773184</v>
          </cell>
          <cell r="K44">
            <v>55.619832</v>
          </cell>
          <cell r="L44">
            <v>48.119832</v>
          </cell>
          <cell r="M44">
            <v>59.793156</v>
          </cell>
          <cell r="N44">
            <v>50.793156</v>
          </cell>
          <cell r="O44">
            <v>88.026396</v>
          </cell>
          <cell r="P44">
            <v>77.526396</v>
          </cell>
          <cell r="Q44">
            <v>94.873044</v>
          </cell>
          <cell r="R44">
            <v>82.873044</v>
          </cell>
          <cell r="S44">
            <v>101.719692</v>
          </cell>
          <cell r="T44">
            <v>88.219692</v>
          </cell>
          <cell r="U44">
            <v>108.56634</v>
          </cell>
          <cell r="V44">
            <v>93.56634</v>
          </cell>
          <cell r="W44">
            <v>115.412988</v>
          </cell>
          <cell r="X44">
            <v>98.912988</v>
          </cell>
          <cell r="Y44">
            <v>119.586312</v>
          </cell>
          <cell r="Z44">
            <v>101.586312</v>
          </cell>
        </row>
        <row r="45">
          <cell r="B45" t="str">
            <v>苏州国际城市花园</v>
          </cell>
          <cell r="C45">
            <v>134.39934365</v>
          </cell>
          <cell r="D45">
            <v>128.678319</v>
          </cell>
          <cell r="E45">
            <v>165.8560321</v>
          </cell>
          <cell r="F45">
            <v>154.4139828</v>
          </cell>
          <cell r="G45">
            <v>197.31272055</v>
          </cell>
          <cell r="H45">
            <v>180.1496466</v>
          </cell>
          <cell r="I45">
            <v>228.769409</v>
          </cell>
          <cell r="J45">
            <v>205.8853104</v>
          </cell>
          <cell r="K45">
            <v>260.22609745</v>
          </cell>
          <cell r="L45">
            <v>231.6209742</v>
          </cell>
          <cell r="M45">
            <v>278.814954</v>
          </cell>
          <cell r="N45">
            <v>244.4888061</v>
          </cell>
          <cell r="O45">
            <v>413.21429765</v>
          </cell>
          <cell r="P45">
            <v>373.1671251</v>
          </cell>
          <cell r="Q45">
            <v>444.6709861</v>
          </cell>
          <cell r="R45">
            <v>398.9027889</v>
          </cell>
          <cell r="S45">
            <v>476.12767455</v>
          </cell>
          <cell r="T45">
            <v>424.6384527</v>
          </cell>
          <cell r="U45">
            <v>507.584363</v>
          </cell>
          <cell r="V45">
            <v>450.3741165</v>
          </cell>
          <cell r="W45">
            <v>539.04105145</v>
          </cell>
          <cell r="X45">
            <v>476.1097803</v>
          </cell>
          <cell r="Y45">
            <v>557.629908</v>
          </cell>
          <cell r="Z45">
            <v>488.9776122</v>
          </cell>
        </row>
        <row r="46">
          <cell r="B46" t="str">
            <v>苏州鑫城</v>
          </cell>
          <cell r="C46">
            <v>76.045427908</v>
          </cell>
          <cell r="D46">
            <v>69.945427908</v>
          </cell>
          <cell r="E46">
            <v>97.688856332</v>
          </cell>
          <cell r="F46">
            <v>85.488856332</v>
          </cell>
          <cell r="G46">
            <v>119.332284756</v>
          </cell>
          <cell r="H46">
            <v>101.032284756</v>
          </cell>
          <cell r="I46">
            <v>140.97571318</v>
          </cell>
          <cell r="J46">
            <v>116.57571318</v>
          </cell>
          <cell r="K46">
            <v>162.619141604</v>
          </cell>
          <cell r="L46">
            <v>132.119141604</v>
          </cell>
          <cell r="M46">
            <v>173.3821701312</v>
          </cell>
          <cell r="N46">
            <v>136.7821701312</v>
          </cell>
          <cell r="O46">
            <v>249.4275980392</v>
          </cell>
          <cell r="P46">
            <v>206.7275980392</v>
          </cell>
          <cell r="Q46">
            <v>271.0710264632</v>
          </cell>
          <cell r="R46">
            <v>222.2710264632</v>
          </cell>
          <cell r="S46">
            <v>292.7144548872</v>
          </cell>
          <cell r="T46">
            <v>237.8144548872</v>
          </cell>
          <cell r="U46">
            <v>314.3578833112</v>
          </cell>
          <cell r="V46">
            <v>253.3578833112</v>
          </cell>
          <cell r="W46">
            <v>336.0013117352</v>
          </cell>
          <cell r="X46">
            <v>268.9013117352</v>
          </cell>
          <cell r="Y46">
            <v>346.7643402624</v>
          </cell>
          <cell r="Z46">
            <v>273.5643402624</v>
          </cell>
        </row>
        <row r="47">
          <cell r="B47" t="str">
            <v>苏州湖居世家</v>
          </cell>
          <cell r="C47">
            <v>113.0083115</v>
          </cell>
          <cell r="D47">
            <v>108.0083115</v>
          </cell>
          <cell r="E47">
            <v>139.6099738</v>
          </cell>
          <cell r="F47">
            <v>129.6099738</v>
          </cell>
          <cell r="G47">
            <v>166.2116361</v>
          </cell>
          <cell r="H47">
            <v>151.2116361</v>
          </cell>
          <cell r="I47">
            <v>192.8132984</v>
          </cell>
          <cell r="J47">
            <v>172.8132984</v>
          </cell>
          <cell r="K47">
            <v>219.4149607</v>
          </cell>
          <cell r="L47">
            <v>194.4149607</v>
          </cell>
          <cell r="M47">
            <v>230.89545939</v>
          </cell>
          <cell r="N47">
            <v>200.89545939</v>
          </cell>
          <cell r="O47">
            <v>343.90377089</v>
          </cell>
          <cell r="P47">
            <v>308.90377089</v>
          </cell>
          <cell r="Q47">
            <v>370.50543319</v>
          </cell>
          <cell r="R47">
            <v>330.50543319</v>
          </cell>
          <cell r="S47">
            <v>397.10709549</v>
          </cell>
          <cell r="T47">
            <v>352.10709549</v>
          </cell>
          <cell r="U47">
            <v>423.70875779</v>
          </cell>
          <cell r="V47">
            <v>373.70875779</v>
          </cell>
          <cell r="W47">
            <v>450.31042009</v>
          </cell>
          <cell r="X47">
            <v>395.31042009</v>
          </cell>
          <cell r="Y47">
            <v>461.79091878</v>
          </cell>
          <cell r="Z47">
            <v>401.79091878</v>
          </cell>
        </row>
        <row r="48">
          <cell r="C48">
            <v>422.813004217999</v>
          </cell>
          <cell r="D48">
            <v>398.491979567999</v>
          </cell>
          <cell r="E48">
            <v>528.043567623999</v>
          </cell>
          <cell r="F48">
            <v>479.401518323999</v>
          </cell>
          <cell r="G48">
            <v>633.274131029999</v>
          </cell>
          <cell r="H48">
            <v>560.311057079999</v>
          </cell>
          <cell r="I48">
            <v>738.504694435999</v>
          </cell>
          <cell r="J48">
            <v>641.220595835999</v>
          </cell>
          <cell r="K48">
            <v>843.735257841999</v>
          </cell>
          <cell r="L48">
            <v>722.130134591999</v>
          </cell>
          <cell r="M48">
            <v>901.082033725199</v>
          </cell>
          <cell r="N48">
            <v>755.155885825199</v>
          </cell>
          <cell r="O48">
            <v>1323.8950379432</v>
          </cell>
          <cell r="P48">
            <v>1153.6478653932</v>
          </cell>
          <cell r="Q48">
            <v>1429.1256013492</v>
          </cell>
          <cell r="R48">
            <v>1234.5574041492</v>
          </cell>
          <cell r="S48">
            <v>1534.3561647552</v>
          </cell>
          <cell r="T48">
            <v>1315.4669429052</v>
          </cell>
          <cell r="U48">
            <v>1639.5867281612</v>
          </cell>
          <cell r="V48">
            <v>1396.3764816612</v>
          </cell>
          <cell r="W48">
            <v>1744.8172915672</v>
          </cell>
          <cell r="X48">
            <v>1477.2860204172</v>
          </cell>
          <cell r="Y48">
            <v>1802.1640674504</v>
          </cell>
          <cell r="Z48">
            <v>1510.3117716504</v>
          </cell>
        </row>
        <row r="49">
          <cell r="B49" t="str">
            <v>昆山国际城市花园</v>
          </cell>
          <cell r="C49">
            <v>238.379908023333</v>
          </cell>
          <cell r="D49">
            <v>229.15478184</v>
          </cell>
          <cell r="E49">
            <v>293.435990574667</v>
          </cell>
          <cell r="F49">
            <v>274.985738208</v>
          </cell>
          <cell r="G49">
            <v>348.492073126</v>
          </cell>
          <cell r="H49">
            <v>320.816694576</v>
          </cell>
          <cell r="I49">
            <v>403.548155677333</v>
          </cell>
          <cell r="J49">
            <v>366.647650944</v>
          </cell>
          <cell r="K49">
            <v>458.604238228667</v>
          </cell>
          <cell r="L49">
            <v>412.478607312</v>
          </cell>
          <cell r="M49">
            <v>490.744842596</v>
          </cell>
          <cell r="N49">
            <v>435.394085496</v>
          </cell>
          <cell r="O49">
            <v>729.124750619334</v>
          </cell>
          <cell r="P49">
            <v>664.548867336</v>
          </cell>
          <cell r="Q49">
            <v>784.180833170667</v>
          </cell>
          <cell r="R49">
            <v>710.379823704</v>
          </cell>
          <cell r="S49">
            <v>839.236915722</v>
          </cell>
          <cell r="T49">
            <v>756.210780072</v>
          </cell>
          <cell r="U49">
            <v>894.292998273334</v>
          </cell>
          <cell r="V49">
            <v>802.04173644</v>
          </cell>
          <cell r="W49">
            <v>949.349080824667</v>
          </cell>
          <cell r="X49">
            <v>847.872692808</v>
          </cell>
          <cell r="Y49">
            <v>981.489685192</v>
          </cell>
          <cell r="Z49">
            <v>870.788170992</v>
          </cell>
        </row>
        <row r="50">
          <cell r="B50" t="str">
            <v>昆山水岸世家</v>
          </cell>
          <cell r="C50">
            <v>182.51408966</v>
          </cell>
          <cell r="D50">
            <v>175.01479296</v>
          </cell>
          <cell r="E50">
            <v>225.016344952</v>
          </cell>
          <cell r="F50">
            <v>210.017751552</v>
          </cell>
          <cell r="G50">
            <v>267.518600244</v>
          </cell>
          <cell r="H50">
            <v>245.020710144</v>
          </cell>
          <cell r="I50">
            <v>310.020855536</v>
          </cell>
          <cell r="J50">
            <v>280.023668736</v>
          </cell>
          <cell r="K50">
            <v>352.523110828</v>
          </cell>
          <cell r="L50">
            <v>315.026627328</v>
          </cell>
          <cell r="M50">
            <v>367.0229992464</v>
          </cell>
          <cell r="N50">
            <v>322.0272190464</v>
          </cell>
          <cell r="O50">
            <v>549.5370889064</v>
          </cell>
          <cell r="P50">
            <v>497.0420120064</v>
          </cell>
          <cell r="Q50">
            <v>592.0393441984</v>
          </cell>
          <cell r="R50">
            <v>532.0449705984</v>
          </cell>
          <cell r="S50">
            <v>634.5415994904</v>
          </cell>
          <cell r="T50">
            <v>567.0479291904</v>
          </cell>
          <cell r="U50">
            <v>677.0438547824</v>
          </cell>
          <cell r="V50">
            <v>602.0508877824</v>
          </cell>
          <cell r="W50">
            <v>719.5461100744</v>
          </cell>
          <cell r="X50">
            <v>637.0538463744</v>
          </cell>
          <cell r="Y50">
            <v>734.0459984928</v>
          </cell>
          <cell r="Z50">
            <v>644.0544380928</v>
          </cell>
        </row>
        <row r="51">
          <cell r="B51" t="str">
            <v>上海壹品世家</v>
          </cell>
          <cell r="C51">
            <v>37.66021435</v>
          </cell>
          <cell r="D51">
            <v>33.73644285</v>
          </cell>
          <cell r="E51">
            <v>55.07856299</v>
          </cell>
          <cell r="F51">
            <v>47.23101999</v>
          </cell>
          <cell r="G51">
            <v>72.49691163</v>
          </cell>
          <cell r="H51">
            <v>60.72559713</v>
          </cell>
          <cell r="I51">
            <v>110.15712598</v>
          </cell>
          <cell r="J51">
            <v>94.46203998</v>
          </cell>
          <cell r="K51">
            <v>127.57547462</v>
          </cell>
          <cell r="L51">
            <v>107.95661712</v>
          </cell>
          <cell r="M51">
            <v>144.99382326</v>
          </cell>
          <cell r="N51">
            <v>121.45119426</v>
          </cell>
          <cell r="O51">
            <v>182.65403761</v>
          </cell>
          <cell r="P51">
            <v>155.18763711</v>
          </cell>
          <cell r="Q51">
            <v>200.07238625</v>
          </cell>
          <cell r="R51">
            <v>168.68221425</v>
          </cell>
          <cell r="S51">
            <v>217.49073489</v>
          </cell>
          <cell r="T51">
            <v>182.17679139</v>
          </cell>
          <cell r="U51">
            <v>255.15094924</v>
          </cell>
          <cell r="V51">
            <v>215.91323424</v>
          </cell>
          <cell r="W51">
            <v>272.56929788</v>
          </cell>
          <cell r="X51">
            <v>229.40781138</v>
          </cell>
          <cell r="Y51">
            <v>289.98764652</v>
          </cell>
          <cell r="Z51">
            <v>242.90238852</v>
          </cell>
        </row>
        <row r="52">
          <cell r="B52" t="str">
            <v>北京鑫都汇</v>
          </cell>
          <cell r="C52">
            <v>174.250147890667</v>
          </cell>
          <cell r="D52">
            <v>172.639575024</v>
          </cell>
          <cell r="E52">
            <v>200.523517189333</v>
          </cell>
          <cell r="F52">
            <v>197.302371456</v>
          </cell>
          <cell r="G52">
            <v>214.465488272</v>
          </cell>
          <cell r="H52">
            <v>209.633769672</v>
          </cell>
          <cell r="I52">
            <v>228.407459354667</v>
          </cell>
          <cell r="J52">
            <v>221.965167888</v>
          </cell>
          <cell r="K52">
            <v>242.349430437333</v>
          </cell>
          <cell r="L52">
            <v>234.296566104</v>
          </cell>
          <cell r="M52">
            <v>251.62546210612</v>
          </cell>
          <cell r="N52">
            <v>241.96202490612</v>
          </cell>
          <cell r="O52">
            <v>376.550017132787</v>
          </cell>
          <cell r="P52">
            <v>365.27600706612</v>
          </cell>
          <cell r="Q52">
            <v>427.486182863453</v>
          </cell>
          <cell r="R52">
            <v>414.60159993012</v>
          </cell>
          <cell r="S52">
            <v>453.75955216212</v>
          </cell>
          <cell r="T52">
            <v>439.26439636212</v>
          </cell>
          <cell r="U52">
            <v>480.032921460787</v>
          </cell>
          <cell r="V52">
            <v>463.92719279412</v>
          </cell>
          <cell r="W52">
            <v>493.974892543453</v>
          </cell>
          <cell r="X52">
            <v>476.25859101012</v>
          </cell>
          <cell r="Y52">
            <v>503.25092421224</v>
          </cell>
          <cell r="Z52">
            <v>483.92404981224</v>
          </cell>
        </row>
        <row r="53">
          <cell r="B53" t="str">
            <v>长沙梅溪鑫苑名家</v>
          </cell>
          <cell r="C53">
            <v>121.3525891575</v>
          </cell>
          <cell r="D53">
            <v>110.97787752</v>
          </cell>
          <cell r="E53">
            <v>187.216439555</v>
          </cell>
          <cell r="F53">
            <v>166.46701628</v>
          </cell>
          <cell r="G53">
            <v>234.5839370325</v>
          </cell>
          <cell r="H53">
            <v>203.45980212</v>
          </cell>
          <cell r="I53">
            <v>281.95139451</v>
          </cell>
          <cell r="J53">
            <v>240.45254796</v>
          </cell>
          <cell r="K53">
            <v>329.3188119875</v>
          </cell>
          <cell r="L53">
            <v>277.4452538</v>
          </cell>
          <cell r="M53">
            <v>358.189876545</v>
          </cell>
          <cell r="N53">
            <v>295.94160672</v>
          </cell>
          <cell r="O53">
            <v>479.5428257025</v>
          </cell>
          <cell r="P53">
            <v>406.91984424</v>
          </cell>
          <cell r="Q53">
            <v>545.4066561</v>
          </cell>
          <cell r="R53">
            <v>462.408963</v>
          </cell>
          <cell r="S53">
            <v>592.7741135775</v>
          </cell>
          <cell r="T53">
            <v>499.40170884</v>
          </cell>
          <cell r="U53">
            <v>640.141571055</v>
          </cell>
          <cell r="V53">
            <v>536.39445468</v>
          </cell>
          <cell r="W53">
            <v>687.5090285325</v>
          </cell>
          <cell r="X53">
            <v>573.38720052</v>
          </cell>
          <cell r="Y53">
            <v>716.38011309</v>
          </cell>
          <cell r="Z53">
            <v>591.88357344</v>
          </cell>
        </row>
        <row r="54">
          <cell r="B54" t="str">
            <v>西安大都汇</v>
          </cell>
          <cell r="C54">
            <v>129.968200324167</v>
          </cell>
          <cell r="D54">
            <v>126.33028092</v>
          </cell>
          <cell r="E54">
            <v>158.872175912333</v>
          </cell>
          <cell r="F54">
            <v>151.596337104</v>
          </cell>
          <cell r="G54">
            <v>187.7761515005</v>
          </cell>
          <cell r="H54">
            <v>176.862393288</v>
          </cell>
          <cell r="I54">
            <v>216.680127088667</v>
          </cell>
          <cell r="J54">
            <v>202.128449472</v>
          </cell>
          <cell r="K54">
            <v>245.584102676833</v>
          </cell>
          <cell r="L54">
            <v>227.394505656</v>
          </cell>
          <cell r="M54">
            <v>261.855050173</v>
          </cell>
          <cell r="N54">
            <v>240.027533748</v>
          </cell>
          <cell r="O54">
            <v>395.550690857167</v>
          </cell>
          <cell r="P54">
            <v>370.085255028</v>
          </cell>
          <cell r="Q54">
            <v>425.200154517333</v>
          </cell>
          <cell r="R54">
            <v>396.096799284</v>
          </cell>
          <cell r="S54">
            <v>454.8496181775</v>
          </cell>
          <cell r="T54">
            <v>422.10834354</v>
          </cell>
          <cell r="U54">
            <v>484.499081837667</v>
          </cell>
          <cell r="V54">
            <v>448.119887796</v>
          </cell>
          <cell r="W54">
            <v>514.148545497833</v>
          </cell>
          <cell r="X54">
            <v>474.131432052</v>
          </cell>
          <cell r="Y54">
            <v>530.79223703</v>
          </cell>
          <cell r="Z54">
            <v>487.13720418</v>
          </cell>
        </row>
        <row r="55">
          <cell r="B55" t="str">
            <v>三亚崖州湾</v>
          </cell>
          <cell r="C55">
            <v>92.4194068483333</v>
          </cell>
          <cell r="D55">
            <v>88.68302344</v>
          </cell>
          <cell r="E55">
            <v>118.326546116667</v>
          </cell>
          <cell r="F55">
            <v>110.8537793</v>
          </cell>
          <cell r="G55">
            <v>144.233685385</v>
          </cell>
          <cell r="H55">
            <v>133.02453516</v>
          </cell>
          <cell r="I55">
            <v>170.140824653333</v>
          </cell>
          <cell r="J55">
            <v>155.19529102</v>
          </cell>
          <cell r="K55">
            <v>196.047963921667</v>
          </cell>
          <cell r="L55">
            <v>177.36604688</v>
          </cell>
          <cell r="M55">
            <v>214.55586926</v>
          </cell>
          <cell r="N55">
            <v>192.13756881</v>
          </cell>
          <cell r="O55">
            <v>284.858412108333</v>
          </cell>
          <cell r="P55">
            <v>258.70372825</v>
          </cell>
          <cell r="Q55">
            <v>310.765551376667</v>
          </cell>
          <cell r="R55">
            <v>280.87448411</v>
          </cell>
          <cell r="S55">
            <v>336.672690645</v>
          </cell>
          <cell r="T55">
            <v>303.04523997</v>
          </cell>
          <cell r="U55">
            <v>362.579829913333</v>
          </cell>
          <cell r="V55">
            <v>325.21599583</v>
          </cell>
          <cell r="W55">
            <v>388.486969181667</v>
          </cell>
          <cell r="X55">
            <v>347.38675169</v>
          </cell>
          <cell r="Y55">
            <v>406.99487452</v>
          </cell>
          <cell r="Z55">
            <v>362.15827362</v>
          </cell>
        </row>
        <row r="56">
          <cell r="B56" t="str">
            <v>三门峡博丰明钻</v>
          </cell>
          <cell r="C56">
            <v>116.490263742167</v>
          </cell>
          <cell r="D56">
            <v>112.928977728</v>
          </cell>
          <cell r="E56">
            <v>135.869164488333</v>
          </cell>
          <cell r="F56">
            <v>128.74659246</v>
          </cell>
          <cell r="G56">
            <v>151.1098553345</v>
          </cell>
          <cell r="H56">
            <v>140.425997292</v>
          </cell>
          <cell r="I56">
            <v>166.350546180667</v>
          </cell>
          <cell r="J56">
            <v>152.105402124</v>
          </cell>
          <cell r="K56">
            <v>181.591237026833</v>
          </cell>
          <cell r="L56">
            <v>163.784806956</v>
          </cell>
          <cell r="M56">
            <v>190.992225457</v>
          </cell>
          <cell r="N56">
            <v>169.624509372</v>
          </cell>
          <cell r="O56">
            <v>241.271130799167</v>
          </cell>
          <cell r="P56">
            <v>216.3421287</v>
          </cell>
          <cell r="Q56">
            <v>256.511821645333</v>
          </cell>
          <cell r="R56">
            <v>228.021533532</v>
          </cell>
          <cell r="S56">
            <v>271.7525124915</v>
          </cell>
          <cell r="T56">
            <v>239.700938364</v>
          </cell>
          <cell r="U56">
            <v>286.993203337667</v>
          </cell>
          <cell r="V56">
            <v>251.380343196</v>
          </cell>
          <cell r="W56">
            <v>302.233894183833</v>
          </cell>
          <cell r="X56">
            <v>263.059748028</v>
          </cell>
          <cell r="Y56">
            <v>311.634882614</v>
          </cell>
          <cell r="Z56">
            <v>268.899450444</v>
          </cell>
        </row>
        <row r="57">
          <cell r="B57" t="str">
            <v>焦作鹿港小镇</v>
          </cell>
          <cell r="C57">
            <v>47.1314895286667</v>
          </cell>
          <cell r="D57">
            <v>41.659520112</v>
          </cell>
          <cell r="E57">
            <v>68.5110878013333</v>
          </cell>
          <cell r="F57">
            <v>57.567148968</v>
          </cell>
          <cell r="G57">
            <v>86.58654701</v>
          </cell>
          <cell r="H57">
            <v>70.17063876</v>
          </cell>
          <cell r="I57">
            <v>104.773572906667</v>
          </cell>
          <cell r="J57">
            <v>82.88569524</v>
          </cell>
          <cell r="K57">
            <v>126.028682723333</v>
          </cell>
          <cell r="L57">
            <v>98.66883564</v>
          </cell>
          <cell r="M57">
            <v>138.8343889</v>
          </cell>
          <cell r="N57">
            <v>106.0025724</v>
          </cell>
          <cell r="O57">
            <v>166.100045180667</v>
          </cell>
          <cell r="P57">
            <v>127.796259264</v>
          </cell>
          <cell r="Q57">
            <v>183.620634301333</v>
          </cell>
          <cell r="R57">
            <v>139.844878968</v>
          </cell>
          <cell r="S57">
            <v>197.335034262</v>
          </cell>
          <cell r="T57">
            <v>148.087309512</v>
          </cell>
          <cell r="U57">
            <v>211.049434222667</v>
          </cell>
          <cell r="V57">
            <v>156.329740056</v>
          </cell>
          <cell r="W57">
            <v>223.946757975333</v>
          </cell>
          <cell r="X57">
            <v>163.755094392</v>
          </cell>
          <cell r="Y57">
            <v>233.48415932</v>
          </cell>
          <cell r="Z57">
            <v>167.82052632</v>
          </cell>
        </row>
        <row r="58">
          <cell r="B58" t="str">
            <v>焦作中弘名瑞城</v>
          </cell>
          <cell r="C58">
            <v>33.6850169316667</v>
          </cell>
          <cell r="D58">
            <v>29.97601344</v>
          </cell>
          <cell r="E58">
            <v>47.4361451833333</v>
          </cell>
          <cell r="F58">
            <v>40.0181382</v>
          </cell>
          <cell r="G58">
            <v>57.578396015</v>
          </cell>
          <cell r="H58">
            <v>46.45138554</v>
          </cell>
          <cell r="I58">
            <v>67.7206468466667</v>
          </cell>
          <cell r="J58">
            <v>52.88463288</v>
          </cell>
          <cell r="K58">
            <v>77.8628976783334</v>
          </cell>
          <cell r="L58">
            <v>59.31788022</v>
          </cell>
          <cell r="M58">
            <v>91.36660549</v>
          </cell>
          <cell r="N58">
            <v>69.11258454</v>
          </cell>
          <cell r="O58">
            <v>114.268440541667</v>
          </cell>
          <cell r="P58">
            <v>88.3054161</v>
          </cell>
          <cell r="Q58">
            <v>127.909878773333</v>
          </cell>
          <cell r="R58">
            <v>98.23785084</v>
          </cell>
          <cell r="S58">
            <v>138.726947085</v>
          </cell>
          <cell r="T58">
            <v>105.34591566</v>
          </cell>
          <cell r="U58">
            <v>150.331302456667</v>
          </cell>
          <cell r="V58">
            <v>113.24126754</v>
          </cell>
          <cell r="W58">
            <v>160.812351808333</v>
          </cell>
          <cell r="X58">
            <v>120.0133134</v>
          </cell>
          <cell r="Y58">
            <v>169.2563183</v>
          </cell>
          <cell r="Z58">
            <v>124.7482764</v>
          </cell>
        </row>
        <row r="59">
          <cell r="B59" t="str">
            <v>驻马店泌阳尚东第一城</v>
          </cell>
          <cell r="C59">
            <v>118.23955189</v>
          </cell>
          <cell r="D59">
            <v>111.39870384</v>
          </cell>
          <cell r="E59">
            <v>152.9300759</v>
          </cell>
          <cell r="F59">
            <v>139.2483798</v>
          </cell>
          <cell r="G59">
            <v>187.62059991</v>
          </cell>
          <cell r="H59">
            <v>167.09805576</v>
          </cell>
          <cell r="I59">
            <v>222.31112392</v>
          </cell>
          <cell r="J59">
            <v>194.94773172</v>
          </cell>
          <cell r="K59">
            <v>257.00164793</v>
          </cell>
          <cell r="L59">
            <v>222.79740768</v>
          </cell>
          <cell r="M59">
            <v>277.76733396</v>
          </cell>
          <cell r="N59">
            <v>236.72224566</v>
          </cell>
          <cell r="O59">
            <v>396.00688585</v>
          </cell>
          <cell r="P59">
            <v>348.1209495</v>
          </cell>
          <cell r="Q59">
            <v>430.69740986</v>
          </cell>
          <cell r="R59">
            <v>375.97062546</v>
          </cell>
          <cell r="S59">
            <v>465.38793387</v>
          </cell>
          <cell r="T59">
            <v>403.82030142</v>
          </cell>
          <cell r="U59">
            <v>500.07845788</v>
          </cell>
          <cell r="V59">
            <v>431.66997738</v>
          </cell>
          <cell r="W59">
            <v>534.76898189</v>
          </cell>
          <cell r="X59">
            <v>459.51965334</v>
          </cell>
          <cell r="Y59">
            <v>555.53466792</v>
          </cell>
          <cell r="Z59">
            <v>473.44449132</v>
          </cell>
        </row>
        <row r="60">
          <cell r="B60" t="str">
            <v>漯河锦华国际</v>
          </cell>
          <cell r="C60">
            <v>25.272</v>
          </cell>
          <cell r="D60">
            <v>25.272</v>
          </cell>
          <cell r="E60">
            <v>31.59</v>
          </cell>
          <cell r="F60">
            <v>31.59</v>
          </cell>
          <cell r="G60">
            <v>37.908</v>
          </cell>
          <cell r="H60">
            <v>37.908</v>
          </cell>
          <cell r="I60">
            <v>41.067</v>
          </cell>
          <cell r="J60">
            <v>41.067</v>
          </cell>
          <cell r="K60">
            <v>44.226</v>
          </cell>
          <cell r="L60">
            <v>44.226</v>
          </cell>
          <cell r="M60">
            <v>47.385</v>
          </cell>
          <cell r="N60">
            <v>47.385</v>
          </cell>
          <cell r="O60">
            <v>50.544</v>
          </cell>
          <cell r="P60">
            <v>50.544</v>
          </cell>
          <cell r="Q60">
            <v>53.703</v>
          </cell>
          <cell r="R60">
            <v>53.703</v>
          </cell>
          <cell r="S60">
            <v>53.703</v>
          </cell>
          <cell r="T60">
            <v>53.703</v>
          </cell>
          <cell r="U60">
            <v>53.703</v>
          </cell>
          <cell r="V60">
            <v>53.703</v>
          </cell>
          <cell r="W60">
            <v>53.703</v>
          </cell>
          <cell r="X60">
            <v>53.703</v>
          </cell>
          <cell r="Y60">
            <v>53.703</v>
          </cell>
          <cell r="Z60">
            <v>53.703</v>
          </cell>
        </row>
        <row r="61">
          <cell r="B61" t="str">
            <v>漯河天翼星公馆</v>
          </cell>
          <cell r="C61">
            <v>12.85640242</v>
          </cell>
          <cell r="D61">
            <v>11.36856552</v>
          </cell>
          <cell r="E61">
            <v>17.1863807</v>
          </cell>
          <cell r="F61">
            <v>14.2107069</v>
          </cell>
          <cell r="G61">
            <v>21.51635898</v>
          </cell>
          <cell r="H61">
            <v>17.05284828</v>
          </cell>
          <cell r="I61">
            <v>25.84633726</v>
          </cell>
          <cell r="J61">
            <v>19.89498966</v>
          </cell>
          <cell r="K61">
            <v>30.17631554</v>
          </cell>
          <cell r="L61">
            <v>22.73713104</v>
          </cell>
          <cell r="M61">
            <v>33.08522313</v>
          </cell>
          <cell r="N61">
            <v>24.15820173</v>
          </cell>
          <cell r="O61">
            <v>45.94162555</v>
          </cell>
          <cell r="P61">
            <v>35.52676725</v>
          </cell>
          <cell r="Q61">
            <v>50.27160383</v>
          </cell>
          <cell r="R61">
            <v>38.36890863</v>
          </cell>
          <cell r="S61">
            <v>54.60158211</v>
          </cell>
          <cell r="T61">
            <v>41.21105001</v>
          </cell>
          <cell r="U61">
            <v>58.93156039</v>
          </cell>
          <cell r="V61">
            <v>44.05319139</v>
          </cell>
          <cell r="W61">
            <v>63.26153867</v>
          </cell>
          <cell r="X61">
            <v>46.89533277</v>
          </cell>
          <cell r="Y61">
            <v>66.17044626</v>
          </cell>
          <cell r="Z61">
            <v>48.31640346</v>
          </cell>
        </row>
        <row r="62">
          <cell r="B62" t="str">
            <v>漯河临颍绿城国际</v>
          </cell>
          <cell r="C62">
            <v>33.15226349</v>
          </cell>
          <cell r="D62">
            <v>30.22751664</v>
          </cell>
          <cell r="E62">
            <v>43.6338895</v>
          </cell>
          <cell r="F62">
            <v>37.7843958</v>
          </cell>
          <cell r="G62">
            <v>59.23111551</v>
          </cell>
          <cell r="H62">
            <v>50.45687496</v>
          </cell>
          <cell r="I62">
            <v>71.41794152</v>
          </cell>
          <cell r="J62">
            <v>59.71895412</v>
          </cell>
          <cell r="K62">
            <v>83.60476753</v>
          </cell>
          <cell r="L62">
            <v>68.98103328</v>
          </cell>
          <cell r="M62">
            <v>91.16055396</v>
          </cell>
          <cell r="N62">
            <v>73.61207286</v>
          </cell>
          <cell r="O62">
            <v>125.16541745</v>
          </cell>
          <cell r="P62">
            <v>104.6921895</v>
          </cell>
          <cell r="Q62">
            <v>136.49964346</v>
          </cell>
          <cell r="R62">
            <v>113.10166866</v>
          </cell>
          <cell r="S62">
            <v>147.83386947</v>
          </cell>
          <cell r="T62">
            <v>121.51114782</v>
          </cell>
          <cell r="U62">
            <v>159.16809548</v>
          </cell>
          <cell r="V62">
            <v>129.92062698</v>
          </cell>
          <cell r="W62">
            <v>170.50232149</v>
          </cell>
          <cell r="X62">
            <v>138.33010614</v>
          </cell>
          <cell r="Y62">
            <v>177.20550792</v>
          </cell>
          <cell r="Z62">
            <v>142.10854572</v>
          </cell>
        </row>
        <row r="63">
          <cell r="B63" t="str">
            <v>漯河伯爵山</v>
          </cell>
          <cell r="C63">
            <v>33.57504725</v>
          </cell>
          <cell r="D63">
            <v>28.4173776</v>
          </cell>
          <cell r="E63">
            <v>52.9414057</v>
          </cell>
          <cell r="F63">
            <v>42.6260664</v>
          </cell>
          <cell r="G63">
            <v>67.57153455</v>
          </cell>
          <cell r="H63">
            <v>52.0985256</v>
          </cell>
          <cell r="I63">
            <v>82.2016634</v>
          </cell>
          <cell r="J63">
            <v>61.5709848</v>
          </cell>
          <cell r="K63">
            <v>144.76574809</v>
          </cell>
          <cell r="L63">
            <v>118.97739984</v>
          </cell>
          <cell r="M63">
            <v>170.63763262</v>
          </cell>
          <cell r="N63">
            <v>139.69161472</v>
          </cell>
          <cell r="O63">
            <v>220.19066515</v>
          </cell>
          <cell r="P63">
            <v>184.0869776</v>
          </cell>
          <cell r="Q63">
            <v>247.54601624</v>
          </cell>
          <cell r="R63">
            <v>206.28465904</v>
          </cell>
          <cell r="S63">
            <v>270.16513773</v>
          </cell>
          <cell r="T63">
            <v>223.74611088</v>
          </cell>
          <cell r="U63">
            <v>292.78425922</v>
          </cell>
          <cell r="V63">
            <v>241.20756272</v>
          </cell>
          <cell r="W63">
            <v>315.40338071</v>
          </cell>
          <cell r="X63">
            <v>258.66901456</v>
          </cell>
          <cell r="Y63">
            <v>333.2862726</v>
          </cell>
          <cell r="Z63">
            <v>271.3942368</v>
          </cell>
        </row>
        <row r="64">
          <cell r="B64" t="str">
            <v>漯河六和世家</v>
          </cell>
          <cell r="C64">
            <v>51.5116148</v>
          </cell>
          <cell r="D64">
            <v>49.410936</v>
          </cell>
          <cell r="E64">
            <v>65.9650276</v>
          </cell>
          <cell r="F64">
            <v>61.76367</v>
          </cell>
          <cell r="G64">
            <v>80.4184404</v>
          </cell>
          <cell r="H64">
            <v>74.116404</v>
          </cell>
          <cell r="I64">
            <v>138.1303082</v>
          </cell>
          <cell r="J64">
            <v>129.727593</v>
          </cell>
          <cell r="K64">
            <v>181.422691</v>
          </cell>
          <cell r="L64">
            <v>170.919297</v>
          </cell>
          <cell r="M64">
            <v>210.2955888</v>
          </cell>
          <cell r="N64">
            <v>197.691516</v>
          </cell>
          <cell r="O64">
            <v>276.2266886</v>
          </cell>
          <cell r="P64">
            <v>261.521937</v>
          </cell>
          <cell r="Q64">
            <v>297.8898439</v>
          </cell>
          <cell r="R64">
            <v>281.0844135</v>
          </cell>
          <cell r="S64">
            <v>319.5529992</v>
          </cell>
          <cell r="T64">
            <v>300.64689</v>
          </cell>
          <cell r="U64">
            <v>341.2161545</v>
          </cell>
          <cell r="V64">
            <v>320.2093665</v>
          </cell>
          <cell r="W64">
            <v>362.8793098</v>
          </cell>
          <cell r="X64">
            <v>339.771843</v>
          </cell>
          <cell r="Y64">
            <v>378.3660981</v>
          </cell>
          <cell r="Z64">
            <v>353.1579525</v>
          </cell>
        </row>
        <row r="65">
          <cell r="B65" t="str">
            <v>三门峡灵宝锦悦华庭</v>
          </cell>
          <cell r="C65">
            <v>42.10402477</v>
          </cell>
          <cell r="D65">
            <v>41.48412012</v>
          </cell>
          <cell r="E65">
            <v>56.10013883</v>
          </cell>
          <cell r="F65">
            <v>54.86032953</v>
          </cell>
          <cell r="G65">
            <v>68.64116889</v>
          </cell>
          <cell r="H65">
            <v>66.78145494</v>
          </cell>
          <cell r="I65">
            <v>81.18219895</v>
          </cell>
          <cell r="J65">
            <v>78.70258035</v>
          </cell>
          <cell r="K65">
            <v>93.72322901</v>
          </cell>
          <cell r="L65">
            <v>90.62370576</v>
          </cell>
          <cell r="M65">
            <v>104.131429125</v>
          </cell>
          <cell r="N65">
            <v>100.412001225</v>
          </cell>
          <cell r="O65">
            <v>125.641706095</v>
          </cell>
          <cell r="P65">
            <v>121.302373545</v>
          </cell>
          <cell r="Q65">
            <v>130.527270635</v>
          </cell>
          <cell r="R65">
            <v>125.568033435</v>
          </cell>
          <cell r="S65">
            <v>135.412835175</v>
          </cell>
          <cell r="T65">
            <v>129.833693325</v>
          </cell>
          <cell r="U65">
            <v>140.298399715</v>
          </cell>
          <cell r="V65">
            <v>134.099353215</v>
          </cell>
          <cell r="W65">
            <v>145.183964255</v>
          </cell>
          <cell r="X65">
            <v>138.365013105</v>
          </cell>
          <cell r="Y65">
            <v>147.93669885</v>
          </cell>
          <cell r="Z65">
            <v>140.49784305</v>
          </cell>
        </row>
        <row r="66">
          <cell r="B66" t="str">
            <v>濮阳银堤漫步</v>
          </cell>
          <cell r="C66">
            <v>104.545552991667</v>
          </cell>
          <cell r="D66">
            <v>103.5505335</v>
          </cell>
          <cell r="E66">
            <v>115.275423923333</v>
          </cell>
          <cell r="F66">
            <v>113.28538494</v>
          </cell>
          <cell r="G66">
            <v>126.005294855</v>
          </cell>
          <cell r="H66">
            <v>123.02023638</v>
          </cell>
          <cell r="I66">
            <v>132.238007686667</v>
          </cell>
          <cell r="J66">
            <v>128.25792972</v>
          </cell>
          <cell r="K66">
            <v>138.470720518333</v>
          </cell>
          <cell r="L66">
            <v>133.49562306</v>
          </cell>
          <cell r="M66">
            <v>144.70343335</v>
          </cell>
          <cell r="N66">
            <v>138.7333164</v>
          </cell>
          <cell r="O66">
            <v>148.237851321667</v>
          </cell>
          <cell r="P66">
            <v>141.27271488</v>
          </cell>
          <cell r="Q66">
            <v>151.772269293333</v>
          </cell>
          <cell r="R66">
            <v>143.81211336</v>
          </cell>
          <cell r="S66">
            <v>169.376856825</v>
          </cell>
          <cell r="T66">
            <v>160.4216814</v>
          </cell>
          <cell r="U66">
            <v>176.825322236667</v>
          </cell>
          <cell r="V66">
            <v>166.87512732</v>
          </cell>
          <cell r="W66">
            <v>184.177035648333</v>
          </cell>
          <cell r="X66">
            <v>173.23182124</v>
          </cell>
          <cell r="Y66">
            <v>189.77416296</v>
          </cell>
          <cell r="Z66">
            <v>177.83392906</v>
          </cell>
        </row>
        <row r="67">
          <cell r="B67" t="str">
            <v>郑州鑫家二期</v>
          </cell>
          <cell r="C67">
            <v>184.607560565</v>
          </cell>
          <cell r="D67">
            <v>182.04209504</v>
          </cell>
          <cell r="E67">
            <v>252.32569957</v>
          </cell>
          <cell r="F67">
            <v>247.19476852</v>
          </cell>
          <cell r="G67">
            <v>298.674481575</v>
          </cell>
          <cell r="H67">
            <v>290.978085</v>
          </cell>
          <cell r="I67">
            <v>394.101119</v>
          </cell>
          <cell r="J67">
            <v>383.8392569</v>
          </cell>
          <cell r="K67">
            <v>451.658334835</v>
          </cell>
          <cell r="L67">
            <v>438.83100721</v>
          </cell>
          <cell r="M67">
            <v>487.45759458</v>
          </cell>
          <cell r="N67">
            <v>472.06480143</v>
          </cell>
          <cell r="O67">
            <v>632.671807085</v>
          </cell>
          <cell r="P67">
            <v>614.71354841</v>
          </cell>
          <cell r="Q67">
            <v>690.73590862</v>
          </cell>
          <cell r="R67">
            <v>670.21218442</v>
          </cell>
          <cell r="S67">
            <v>727.042054065</v>
          </cell>
          <cell r="T67">
            <v>703.95286434</v>
          </cell>
          <cell r="U67">
            <v>763.34819951</v>
          </cell>
          <cell r="V67">
            <v>737.69354426</v>
          </cell>
          <cell r="W67">
            <v>799.654344955</v>
          </cell>
          <cell r="X67">
            <v>771.43422418</v>
          </cell>
          <cell r="Y67">
            <v>819.61245168</v>
          </cell>
          <cell r="Z67">
            <v>788.82686538</v>
          </cell>
        </row>
        <row r="68">
          <cell r="B68" t="str">
            <v>郑州都汇广场</v>
          </cell>
          <cell r="C68">
            <v>107.65415135</v>
          </cell>
          <cell r="D68">
            <v>100.6118094</v>
          </cell>
          <cell r="E68">
            <v>134.81885518</v>
          </cell>
          <cell r="F68">
            <v>120.73417128</v>
          </cell>
          <cell r="G68">
            <v>161.98355901</v>
          </cell>
          <cell r="H68">
            <v>140.85653316</v>
          </cell>
          <cell r="I68">
            <v>189.14826284</v>
          </cell>
          <cell r="J68">
            <v>160.97889504</v>
          </cell>
          <cell r="K68">
            <v>206.25178573</v>
          </cell>
          <cell r="L68">
            <v>171.04007598</v>
          </cell>
          <cell r="M68">
            <v>223.35530862</v>
          </cell>
          <cell r="N68">
            <v>181.10125692</v>
          </cell>
          <cell r="O68">
            <v>331.00945997</v>
          </cell>
          <cell r="P68">
            <v>281.71306632</v>
          </cell>
          <cell r="Q68">
            <v>358.1741638</v>
          </cell>
          <cell r="R68">
            <v>301.8354282</v>
          </cell>
          <cell r="S68">
            <v>385.33886763</v>
          </cell>
          <cell r="T68">
            <v>321.95779008</v>
          </cell>
          <cell r="U68">
            <v>412.50357146</v>
          </cell>
          <cell r="V68">
            <v>342.08015196</v>
          </cell>
          <cell r="W68">
            <v>429.60709435</v>
          </cell>
          <cell r="X68">
            <v>352.1413329</v>
          </cell>
          <cell r="Y68">
            <v>446.71061724</v>
          </cell>
          <cell r="Z68">
            <v>362.20251384</v>
          </cell>
        </row>
        <row r="69">
          <cell r="B69" t="str">
            <v>郑州鑫苑名城</v>
          </cell>
          <cell r="C69">
            <v>281.104492458333</v>
          </cell>
          <cell r="D69">
            <v>278.818770966667</v>
          </cell>
          <cell r="E69">
            <v>324.134716296667</v>
          </cell>
          <cell r="F69">
            <v>319.563273313333</v>
          </cell>
          <cell r="G69">
            <v>365.099512375</v>
          </cell>
          <cell r="H69">
            <v>358.2423479</v>
          </cell>
          <cell r="I69">
            <v>387.209522233333</v>
          </cell>
          <cell r="J69">
            <v>378.066636266667</v>
          </cell>
          <cell r="K69">
            <v>409.319532091667</v>
          </cell>
          <cell r="L69">
            <v>397.890924633333</v>
          </cell>
          <cell r="M69">
            <v>421.05921125</v>
          </cell>
          <cell r="N69">
            <v>407.3448823</v>
          </cell>
          <cell r="O69">
            <v>505.391205308333</v>
          </cell>
          <cell r="P69">
            <v>489.391154866667</v>
          </cell>
          <cell r="Q69">
            <v>537.871545866667</v>
          </cell>
          <cell r="R69">
            <v>519.585773933333</v>
          </cell>
          <cell r="S69">
            <v>570.351886425</v>
          </cell>
          <cell r="T69">
            <v>549.780393</v>
          </cell>
          <cell r="U69">
            <v>592.461896283333</v>
          </cell>
          <cell r="V69">
            <v>569.604681366667</v>
          </cell>
          <cell r="W69">
            <v>614.571906141667</v>
          </cell>
          <cell r="X69">
            <v>589.428969733333</v>
          </cell>
          <cell r="Y69">
            <v>626.3115853</v>
          </cell>
          <cell r="Z69">
            <v>598.8829274</v>
          </cell>
        </row>
        <row r="70">
          <cell r="B70" t="str">
            <v>漯河滨湖国际</v>
          </cell>
          <cell r="C70">
            <v>44.0346399</v>
          </cell>
          <cell r="D70">
            <v>43.5675612</v>
          </cell>
          <cell r="E70">
            <v>53.1728619</v>
          </cell>
          <cell r="F70">
            <v>52.2387045</v>
          </cell>
          <cell r="G70">
            <v>62.3110839</v>
          </cell>
          <cell r="H70">
            <v>60.9098478</v>
          </cell>
          <cell r="I70">
            <v>71.4493059</v>
          </cell>
          <cell r="J70">
            <v>69.5809911</v>
          </cell>
          <cell r="K70">
            <v>80.5875279</v>
          </cell>
          <cell r="L70">
            <v>78.2521344</v>
          </cell>
          <cell r="M70">
            <v>87.61092525</v>
          </cell>
          <cell r="N70">
            <v>84.80845305</v>
          </cell>
          <cell r="O70">
            <v>109.43809515</v>
          </cell>
          <cell r="P70">
            <v>106.16854425</v>
          </cell>
          <cell r="Q70">
            <v>118.57631715</v>
          </cell>
          <cell r="R70">
            <v>114.83968755</v>
          </cell>
          <cell r="S70">
            <v>127.71453915</v>
          </cell>
          <cell r="T70">
            <v>123.51083085</v>
          </cell>
          <cell r="U70">
            <v>136.85276115</v>
          </cell>
          <cell r="V70">
            <v>132.18197415</v>
          </cell>
          <cell r="W70">
            <v>145.99098315</v>
          </cell>
          <cell r="X70">
            <v>140.85311745</v>
          </cell>
          <cell r="Y70">
            <v>153.0143805</v>
          </cell>
          <cell r="Z70">
            <v>147.4094361</v>
          </cell>
        </row>
        <row r="71">
          <cell r="B71" t="str">
            <v>西安鑫苑中心</v>
          </cell>
          <cell r="C71">
            <v>267.5547357</v>
          </cell>
          <cell r="D71">
            <v>247.76172</v>
          </cell>
          <cell r="E71">
            <v>336.9000954</v>
          </cell>
          <cell r="F71">
            <v>297.314064</v>
          </cell>
          <cell r="G71">
            <v>406.2454551</v>
          </cell>
          <cell r="H71">
            <v>346.866408</v>
          </cell>
          <cell r="I71">
            <v>475.5908148</v>
          </cell>
          <cell r="J71">
            <v>396.418752</v>
          </cell>
          <cell r="K71">
            <v>544.9361745</v>
          </cell>
          <cell r="L71">
            <v>445.971096</v>
          </cell>
          <cell r="M71">
            <v>589.5053622</v>
          </cell>
          <cell r="N71">
            <v>470.747268</v>
          </cell>
          <cell r="O71">
            <v>857.0600979</v>
          </cell>
          <cell r="P71">
            <v>718.508988</v>
          </cell>
          <cell r="Q71">
            <v>926.4054576</v>
          </cell>
          <cell r="R71">
            <v>768.061332</v>
          </cell>
          <cell r="S71">
            <v>995.7508173</v>
          </cell>
          <cell r="T71">
            <v>817.613676</v>
          </cell>
          <cell r="U71">
            <v>1065.096177</v>
          </cell>
          <cell r="V71">
            <v>867.16602</v>
          </cell>
          <cell r="W71">
            <v>1134.4415367</v>
          </cell>
          <cell r="X71">
            <v>916.718364</v>
          </cell>
          <cell r="Y71">
            <v>1179.0107244</v>
          </cell>
          <cell r="Z71">
            <v>941.494536</v>
          </cell>
        </row>
        <row r="72">
          <cell r="B72" t="str">
            <v>三门峡书香苑</v>
          </cell>
          <cell r="C72">
            <v>26.59771835</v>
          </cell>
          <cell r="D72">
            <v>24.3597915</v>
          </cell>
          <cell r="E72">
            <v>41.01554095</v>
          </cell>
          <cell r="F72">
            <v>36.53968725</v>
          </cell>
          <cell r="G72">
            <v>51.3733983</v>
          </cell>
          <cell r="H72">
            <v>44.65961775</v>
          </cell>
          <cell r="I72">
            <v>61.73125565</v>
          </cell>
          <cell r="J72">
            <v>52.77954825</v>
          </cell>
          <cell r="K72">
            <v>72.089113</v>
          </cell>
          <cell r="L72">
            <v>60.89947875</v>
          </cell>
          <cell r="M72">
            <v>78.3870051</v>
          </cell>
          <cell r="N72">
            <v>64.959444</v>
          </cell>
          <cell r="O72">
            <v>104.98472345</v>
          </cell>
          <cell r="P72">
            <v>89.3192355</v>
          </cell>
          <cell r="Q72">
            <v>119.40254605</v>
          </cell>
          <cell r="R72">
            <v>101.49913125</v>
          </cell>
          <cell r="S72">
            <v>129.7604034</v>
          </cell>
          <cell r="T72">
            <v>109.61906175</v>
          </cell>
          <cell r="U72">
            <v>140.11826075</v>
          </cell>
          <cell r="V72">
            <v>117.73899225</v>
          </cell>
          <cell r="W72">
            <v>150.4761181</v>
          </cell>
          <cell r="X72">
            <v>125.85892275</v>
          </cell>
          <cell r="Y72">
            <v>156.7740102</v>
          </cell>
          <cell r="Z72">
            <v>129.918888</v>
          </cell>
        </row>
        <row r="73">
          <cell r="B73" t="str">
            <v>天津汤泉世家</v>
          </cell>
          <cell r="C73">
            <v>104.819399549</v>
          </cell>
          <cell r="D73">
            <v>104.547923424</v>
          </cell>
          <cell r="E73">
            <v>105.090875674</v>
          </cell>
          <cell r="F73">
            <v>104.547923424</v>
          </cell>
          <cell r="G73">
            <v>105.362351799</v>
          </cell>
          <cell r="H73">
            <v>104.547923424</v>
          </cell>
          <cell r="I73">
            <v>105.633827924</v>
          </cell>
          <cell r="J73">
            <v>104.547923424</v>
          </cell>
          <cell r="K73">
            <v>105.905304049</v>
          </cell>
          <cell r="L73">
            <v>104.547923424</v>
          </cell>
          <cell r="M73">
            <v>106.176780174</v>
          </cell>
          <cell r="N73">
            <v>104.547923424</v>
          </cell>
          <cell r="O73">
            <v>163.267779899</v>
          </cell>
          <cell r="P73">
            <v>161.367447024</v>
          </cell>
          <cell r="Q73">
            <v>186.267065464</v>
          </cell>
          <cell r="R73">
            <v>184.095256464</v>
          </cell>
          <cell r="S73">
            <v>197.902446309</v>
          </cell>
          <cell r="T73">
            <v>195.459161184</v>
          </cell>
          <cell r="U73">
            <v>247.591999754</v>
          </cell>
          <cell r="V73">
            <v>244.877238504</v>
          </cell>
          <cell r="W73">
            <v>253.545428239</v>
          </cell>
          <cell r="X73">
            <v>250.559190864</v>
          </cell>
          <cell r="Y73">
            <v>256.089685308</v>
          </cell>
          <cell r="Z73">
            <v>252.831971808</v>
          </cell>
        </row>
        <row r="74">
          <cell r="B74" t="str">
            <v>巩义天玺华府</v>
          </cell>
          <cell r="C74">
            <v>77.65593365</v>
          </cell>
          <cell r="D74">
            <v>76.9537425</v>
          </cell>
          <cell r="E74">
            <v>93.7488733</v>
          </cell>
          <cell r="F74">
            <v>92.344491</v>
          </cell>
          <cell r="G74">
            <v>109.84181295</v>
          </cell>
          <cell r="H74">
            <v>107.7352395</v>
          </cell>
          <cell r="I74">
            <v>125.9347526</v>
          </cell>
          <cell r="J74">
            <v>123.125988</v>
          </cell>
          <cell r="K74">
            <v>134.332318</v>
          </cell>
          <cell r="L74">
            <v>130.82136225</v>
          </cell>
          <cell r="M74">
            <v>142.7298834</v>
          </cell>
          <cell r="N74">
            <v>138.5167365</v>
          </cell>
          <cell r="O74">
            <v>220.38581705</v>
          </cell>
          <cell r="P74">
            <v>215.470479</v>
          </cell>
          <cell r="Q74">
            <v>236.4787567</v>
          </cell>
          <cell r="R74">
            <v>230.8612275</v>
          </cell>
          <cell r="S74">
            <v>252.57169635</v>
          </cell>
          <cell r="T74">
            <v>246.251976</v>
          </cell>
          <cell r="U74">
            <v>268.664636</v>
          </cell>
          <cell r="V74">
            <v>261.6427245</v>
          </cell>
          <cell r="W74">
            <v>277.0622014</v>
          </cell>
          <cell r="X74">
            <v>269.33809875</v>
          </cell>
          <cell r="Y74">
            <v>285.4597668</v>
          </cell>
          <cell r="Z74">
            <v>277.033473</v>
          </cell>
        </row>
        <row r="75">
          <cell r="B75" t="str">
            <v>鹤壁聆海御园</v>
          </cell>
          <cell r="C75">
            <v>61.7523045598667</v>
          </cell>
          <cell r="D75">
            <v>61.4462059932</v>
          </cell>
          <cell r="E75">
            <v>67.2667499793333</v>
          </cell>
          <cell r="F75">
            <v>66.654552846</v>
          </cell>
          <cell r="G75">
            <v>72.7811953988</v>
          </cell>
          <cell r="H75">
            <v>71.8628996988</v>
          </cell>
          <cell r="I75">
            <v>77.6509929042667</v>
          </cell>
          <cell r="J75">
            <v>76.4265986376</v>
          </cell>
          <cell r="K75">
            <v>81.7406617697333</v>
          </cell>
          <cell r="L75">
            <v>80.2101689364</v>
          </cell>
          <cell r="M75">
            <v>83.3719104358</v>
          </cell>
          <cell r="N75">
            <v>81.5353190358</v>
          </cell>
          <cell r="O75">
            <v>90.8466437816667</v>
          </cell>
          <cell r="P75">
            <v>88.703953815</v>
          </cell>
          <cell r="Q75">
            <v>92.8668881791333</v>
          </cell>
          <cell r="R75">
            <v>90.4180996458</v>
          </cell>
          <cell r="S75">
            <v>94.8871325766</v>
          </cell>
          <cell r="T75">
            <v>92.1322454766</v>
          </cell>
          <cell r="U75">
            <v>96.9073769740667</v>
          </cell>
          <cell r="V75">
            <v>93.8463913074</v>
          </cell>
          <cell r="W75">
            <v>98.9276213715333</v>
          </cell>
          <cell r="X75">
            <v>95.5605371382</v>
          </cell>
          <cell r="Y75">
            <v>100.0907928536</v>
          </cell>
          <cell r="Z75">
            <v>96.4176100536</v>
          </cell>
        </row>
        <row r="76">
          <cell r="B76" t="str">
            <v>濮阳龙湖华苑</v>
          </cell>
          <cell r="C76">
            <v>69.9947377166667</v>
          </cell>
          <cell r="D76">
            <v>65.35825225</v>
          </cell>
          <cell r="E76">
            <v>81.60277009</v>
          </cell>
          <cell r="F76">
            <v>72.3297991566667</v>
          </cell>
          <cell r="G76">
            <v>88.8535856466667</v>
          </cell>
          <cell r="H76">
            <v>74.9441292466667</v>
          </cell>
          <cell r="I76">
            <v>95.23295784</v>
          </cell>
          <cell r="J76">
            <v>76.6870159733333</v>
          </cell>
          <cell r="K76">
            <v>101.612330033333</v>
          </cell>
          <cell r="L76">
            <v>78.4299027</v>
          </cell>
          <cell r="M76">
            <v>155.049643846667</v>
          </cell>
          <cell r="N76">
            <v>127.230731046667</v>
          </cell>
          <cell r="O76">
            <v>171.8863364</v>
          </cell>
          <cell r="P76">
            <v>139.430938133333</v>
          </cell>
          <cell r="Q76">
            <v>182.62292541</v>
          </cell>
          <cell r="R76">
            <v>145.531041676667</v>
          </cell>
          <cell r="S76">
            <v>193.35951442</v>
          </cell>
          <cell r="T76">
            <v>151.63114522</v>
          </cell>
          <cell r="U76">
            <v>204.09610343</v>
          </cell>
          <cell r="V76">
            <v>157.731248763333</v>
          </cell>
          <cell r="W76">
            <v>214.83269244</v>
          </cell>
          <cell r="X76">
            <v>163.831352306667</v>
          </cell>
          <cell r="Y76">
            <v>225.56928145</v>
          </cell>
          <cell r="Z76">
            <v>169.93145585</v>
          </cell>
        </row>
        <row r="77">
          <cell r="B77" t="str">
            <v>濮阳翰林居</v>
          </cell>
          <cell r="C77">
            <v>19.5599657216667</v>
          </cell>
          <cell r="D77">
            <v>19.07639208</v>
          </cell>
          <cell r="E77">
            <v>20.1428955720833</v>
          </cell>
          <cell r="F77">
            <v>19.17574828875</v>
          </cell>
          <cell r="G77">
            <v>20.7258254225</v>
          </cell>
          <cell r="H77">
            <v>19.2751044975</v>
          </cell>
          <cell r="I77">
            <v>21.3087552729167</v>
          </cell>
          <cell r="J77">
            <v>19.37446070625</v>
          </cell>
          <cell r="K77">
            <v>21.8916851233333</v>
          </cell>
          <cell r="L77">
            <v>19.473816915</v>
          </cell>
          <cell r="M77">
            <v>34.8941410675</v>
          </cell>
          <cell r="N77">
            <v>31.9926992175</v>
          </cell>
          <cell r="O77">
            <v>39.5506754766667</v>
          </cell>
          <cell r="P77">
            <v>36.165659985</v>
          </cell>
          <cell r="Q77">
            <v>42.8162229633333</v>
          </cell>
          <cell r="R77">
            <v>38.94763383</v>
          </cell>
          <cell r="S77">
            <v>46.08177045</v>
          </cell>
          <cell r="T77">
            <v>41.729607675</v>
          </cell>
          <cell r="U77">
            <v>47.9563310141667</v>
          </cell>
          <cell r="V77">
            <v>43.1205945975</v>
          </cell>
          <cell r="W77">
            <v>49.8308915783333</v>
          </cell>
          <cell r="X77">
            <v>44.51158152</v>
          </cell>
          <cell r="Y77">
            <v>51.7054521425</v>
          </cell>
          <cell r="Z77">
            <v>45.9025684425</v>
          </cell>
        </row>
        <row r="78">
          <cell r="B78" t="str">
            <v>三门峡滨河湾</v>
          </cell>
          <cell r="C78">
            <v>46.6813303</v>
          </cell>
          <cell r="D78">
            <v>44.2136376</v>
          </cell>
          <cell r="E78">
            <v>60.2024324</v>
          </cell>
          <cell r="F78">
            <v>55.267047</v>
          </cell>
          <cell r="G78">
            <v>73.7235345</v>
          </cell>
          <cell r="H78">
            <v>66.3204564</v>
          </cell>
          <cell r="I78">
            <v>87.2446366</v>
          </cell>
          <cell r="J78">
            <v>77.3738658</v>
          </cell>
          <cell r="K78">
            <v>100.7657387</v>
          </cell>
          <cell r="L78">
            <v>88.4272752</v>
          </cell>
          <cell r="M78">
            <v>121.7507361</v>
          </cell>
          <cell r="N78">
            <v>106.9445799</v>
          </cell>
          <cell r="O78">
            <v>173.6283064</v>
          </cell>
          <cell r="P78">
            <v>156.3544575</v>
          </cell>
          <cell r="Q78">
            <v>189.7475285</v>
          </cell>
          <cell r="R78">
            <v>170.0059869</v>
          </cell>
          <cell r="S78">
            <v>203.2686306</v>
          </cell>
          <cell r="T78">
            <v>181.0593963</v>
          </cell>
          <cell r="U78">
            <v>216.7897327</v>
          </cell>
          <cell r="V78">
            <v>192.1128057</v>
          </cell>
          <cell r="W78">
            <v>230.3108348</v>
          </cell>
          <cell r="X78">
            <v>203.1662151</v>
          </cell>
          <cell r="Y78">
            <v>238.3052322</v>
          </cell>
          <cell r="Z78">
            <v>208.6929198</v>
          </cell>
        </row>
        <row r="79">
          <cell r="B79" t="str">
            <v>三门峡滨河花城</v>
          </cell>
          <cell r="C79">
            <v>40.8753269866667</v>
          </cell>
          <cell r="D79">
            <v>38.51399832</v>
          </cell>
          <cell r="E79">
            <v>52.8651552333333</v>
          </cell>
          <cell r="F79">
            <v>48.1424979</v>
          </cell>
          <cell r="G79">
            <v>64.85498348</v>
          </cell>
          <cell r="H79">
            <v>57.77099748</v>
          </cell>
          <cell r="I79">
            <v>76.8448117266667</v>
          </cell>
          <cell r="J79">
            <v>67.39949706</v>
          </cell>
          <cell r="K79">
            <v>88.8346399733333</v>
          </cell>
          <cell r="L79">
            <v>77.02799664</v>
          </cell>
          <cell r="M79">
            <v>96.01021843</v>
          </cell>
          <cell r="N79">
            <v>81.84224643</v>
          </cell>
          <cell r="O79">
            <v>136.885545416667</v>
          </cell>
          <cell r="P79">
            <v>120.35624475</v>
          </cell>
          <cell r="Q79">
            <v>148.875373663333</v>
          </cell>
          <cell r="R79">
            <v>129.98474433</v>
          </cell>
          <cell r="S79">
            <v>160.86520191</v>
          </cell>
          <cell r="T79">
            <v>139.61324391</v>
          </cell>
          <cell r="U79">
            <v>172.855030156667</v>
          </cell>
          <cell r="V79">
            <v>149.24174349</v>
          </cell>
          <cell r="W79">
            <v>184.844858403333</v>
          </cell>
          <cell r="X79">
            <v>158.87024307</v>
          </cell>
          <cell r="Y79">
            <v>192.02043686</v>
          </cell>
          <cell r="Z79">
            <v>163.68449286</v>
          </cell>
        </row>
        <row r="80">
          <cell r="B80" t="str">
            <v>郑州伞花苑</v>
          </cell>
          <cell r="C80">
            <v>13.1162560983333</v>
          </cell>
          <cell r="D80">
            <v>12.47403684</v>
          </cell>
          <cell r="E80">
            <v>16.2532827246667</v>
          </cell>
          <cell r="F80">
            <v>14.968844208</v>
          </cell>
          <cell r="G80">
            <v>19.390309351</v>
          </cell>
          <cell r="H80">
            <v>17.463651576</v>
          </cell>
          <cell r="I80">
            <v>22.5273359773333</v>
          </cell>
          <cell r="J80">
            <v>19.958458944</v>
          </cell>
          <cell r="K80">
            <v>24.4169589196667</v>
          </cell>
          <cell r="L80">
            <v>21.205862628</v>
          </cell>
          <cell r="M80">
            <v>26.306581862</v>
          </cell>
          <cell r="N80">
            <v>22.453266312</v>
          </cell>
          <cell r="O80">
            <v>39.4228379603333</v>
          </cell>
          <cell r="P80">
            <v>34.927303152</v>
          </cell>
          <cell r="Q80">
            <v>42.5598645866667</v>
          </cell>
          <cell r="R80">
            <v>37.42211052</v>
          </cell>
          <cell r="S80">
            <v>45.696891213</v>
          </cell>
          <cell r="T80">
            <v>39.916917888</v>
          </cell>
          <cell r="U80">
            <v>48.8339178393333</v>
          </cell>
          <cell r="V80">
            <v>42.411725256</v>
          </cell>
          <cell r="W80">
            <v>50.7235407816667</v>
          </cell>
          <cell r="X80">
            <v>43.65912894</v>
          </cell>
          <cell r="Y80">
            <v>52.613163724</v>
          </cell>
          <cell r="Z80">
            <v>44.906532624</v>
          </cell>
        </row>
        <row r="81">
          <cell r="B81" t="str">
            <v>昆山鑫都汇</v>
          </cell>
          <cell r="C81">
            <v>72.313366685</v>
          </cell>
          <cell r="D81">
            <v>70.77762636</v>
          </cell>
          <cell r="E81">
            <v>88.004632282</v>
          </cell>
          <cell r="F81">
            <v>84.933151632</v>
          </cell>
          <cell r="G81">
            <v>103.695897879</v>
          </cell>
          <cell r="H81">
            <v>99.088676904</v>
          </cell>
          <cell r="I81">
            <v>119.387163476</v>
          </cell>
          <cell r="J81">
            <v>113.244202176</v>
          </cell>
          <cell r="K81">
            <v>135.078429073</v>
          </cell>
          <cell r="L81">
            <v>127.399727448</v>
          </cell>
          <cell r="M81">
            <v>150.76969467</v>
          </cell>
          <cell r="N81">
            <v>141.55525272</v>
          </cell>
          <cell r="O81">
            <v>221.547650723</v>
          </cell>
          <cell r="P81">
            <v>210.797468448</v>
          </cell>
          <cell r="Q81">
            <v>240.39394498</v>
          </cell>
          <cell r="R81">
            <v>228.10802238</v>
          </cell>
          <cell r="S81">
            <v>259.240239237</v>
          </cell>
          <cell r="T81">
            <v>245.418576312</v>
          </cell>
          <cell r="U81">
            <v>278.086533494</v>
          </cell>
          <cell r="V81">
            <v>262.729130244</v>
          </cell>
          <cell r="W81">
            <v>296.932827751</v>
          </cell>
          <cell r="X81">
            <v>280.039684176</v>
          </cell>
          <cell r="Y81">
            <v>307.123845042</v>
          </cell>
          <cell r="Z81">
            <v>288.694961142</v>
          </cell>
        </row>
        <row r="82">
          <cell r="B82" t="str">
            <v>漯河世界贸易中心</v>
          </cell>
          <cell r="C82">
            <v>6.9886902</v>
          </cell>
          <cell r="D82">
            <v>6.760425</v>
          </cell>
          <cell r="E82">
            <v>9.1485054</v>
          </cell>
          <cell r="F82">
            <v>8.691975</v>
          </cell>
          <cell r="G82">
            <v>11.3083206</v>
          </cell>
          <cell r="H82">
            <v>10.623525</v>
          </cell>
          <cell r="I82">
            <v>13.4681358</v>
          </cell>
          <cell r="J82">
            <v>12.555075</v>
          </cell>
          <cell r="K82">
            <v>22.731951</v>
          </cell>
          <cell r="L82">
            <v>21.590625</v>
          </cell>
          <cell r="M82">
            <v>26.5899912</v>
          </cell>
          <cell r="N82">
            <v>25.2204</v>
          </cell>
          <cell r="O82">
            <v>29.5600314</v>
          </cell>
          <cell r="P82">
            <v>27.962175</v>
          </cell>
          <cell r="Q82">
            <v>46.7725641</v>
          </cell>
          <cell r="R82">
            <v>44.9464425</v>
          </cell>
          <cell r="S82">
            <v>47.8888293</v>
          </cell>
          <cell r="T82">
            <v>45.8344425</v>
          </cell>
          <cell r="U82">
            <v>49.0050945</v>
          </cell>
          <cell r="V82">
            <v>46.7224425</v>
          </cell>
          <cell r="W82">
            <v>50.1213597</v>
          </cell>
          <cell r="X82">
            <v>47.6104425</v>
          </cell>
          <cell r="Y82">
            <v>51.2376249</v>
          </cell>
          <cell r="Z82">
            <v>48.4984425</v>
          </cell>
        </row>
        <row r="83">
          <cell r="B83" t="str">
            <v>昆山陆家山水江南</v>
          </cell>
          <cell r="C83">
            <v>36.7438644416667</v>
          </cell>
          <cell r="D83">
            <v>33.4493334</v>
          </cell>
          <cell r="E83">
            <v>48.4007288333334</v>
          </cell>
          <cell r="F83">
            <v>41.81166675</v>
          </cell>
          <cell r="G83">
            <v>60.0575932250001</v>
          </cell>
          <cell r="H83">
            <v>50.1740001</v>
          </cell>
          <cell r="I83">
            <v>71.7144576166667</v>
          </cell>
          <cell r="J83">
            <v>58.53633345</v>
          </cell>
          <cell r="K83">
            <v>83.3713220083334</v>
          </cell>
          <cell r="L83">
            <v>66.8986668</v>
          </cell>
          <cell r="M83">
            <v>95.0281864000001</v>
          </cell>
          <cell r="N83">
            <v>75.26100015</v>
          </cell>
          <cell r="O83">
            <v>131.772050841667</v>
          </cell>
          <cell r="P83">
            <v>108.71033355</v>
          </cell>
          <cell r="Q83">
            <v>143.428915233333</v>
          </cell>
          <cell r="R83">
            <v>117.0726669</v>
          </cell>
          <cell r="S83">
            <v>155.085779625</v>
          </cell>
          <cell r="T83">
            <v>125.43500025</v>
          </cell>
          <cell r="U83">
            <v>166.742644016667</v>
          </cell>
          <cell r="V83">
            <v>133.7973336</v>
          </cell>
          <cell r="W83">
            <v>178.399508408334</v>
          </cell>
          <cell r="X83">
            <v>142.15966695</v>
          </cell>
          <cell r="Y83">
            <v>190.0563728</v>
          </cell>
          <cell r="Z83">
            <v>150.5220003</v>
          </cell>
        </row>
        <row r="84">
          <cell r="B84" t="str">
            <v>三门峡熙龙湾</v>
          </cell>
          <cell r="C84">
            <v>2.992220988</v>
          </cell>
          <cell r="D84">
            <v>2.905240788</v>
          </cell>
          <cell r="E84">
            <v>5.741279832</v>
          </cell>
          <cell r="F84">
            <v>5.567319432</v>
          </cell>
          <cell r="G84">
            <v>10.909255176</v>
          </cell>
          <cell r="H84">
            <v>10.648314576</v>
          </cell>
          <cell r="I84">
            <v>15.955649448</v>
          </cell>
          <cell r="J84">
            <v>15.607728648</v>
          </cell>
          <cell r="K84">
            <v>18.58312722</v>
          </cell>
          <cell r="L84">
            <v>18.14822622</v>
          </cell>
          <cell r="M84">
            <v>19.87956567</v>
          </cell>
          <cell r="N84">
            <v>19.35768447</v>
          </cell>
          <cell r="O84">
            <v>20.452870158</v>
          </cell>
          <cell r="P84">
            <v>19.844008758</v>
          </cell>
          <cell r="Q84">
            <v>20.783012502</v>
          </cell>
          <cell r="R84">
            <v>20.087170902</v>
          </cell>
          <cell r="S84">
            <v>21.113154846</v>
          </cell>
          <cell r="T84">
            <v>20.330333046</v>
          </cell>
          <cell r="U84">
            <v>21.321716118</v>
          </cell>
          <cell r="V84">
            <v>20.451914118</v>
          </cell>
          <cell r="W84">
            <v>21.53027739</v>
          </cell>
          <cell r="X84">
            <v>20.57349519</v>
          </cell>
          <cell r="Y84">
            <v>21.61725759</v>
          </cell>
          <cell r="Z84">
            <v>20.57349519</v>
          </cell>
        </row>
        <row r="85">
          <cell r="B85" t="str">
            <v>郑州古德佳苑</v>
          </cell>
          <cell r="C85">
            <v>41.0956486916667</v>
          </cell>
          <cell r="D85">
            <v>40.6862814</v>
          </cell>
          <cell r="E85">
            <v>57.7795285433333</v>
          </cell>
          <cell r="F85">
            <v>56.96079396</v>
          </cell>
          <cell r="G85">
            <v>66.326152115</v>
          </cell>
          <cell r="H85">
            <v>65.09805024</v>
          </cell>
          <cell r="I85">
            <v>74.8727756866667</v>
          </cell>
          <cell r="J85">
            <v>73.23530652</v>
          </cell>
          <cell r="K85">
            <v>77.7233198623333</v>
          </cell>
          <cell r="L85">
            <v>75.676483404</v>
          </cell>
          <cell r="M85">
            <v>79.76013841</v>
          </cell>
          <cell r="N85">
            <v>77.30393466</v>
          </cell>
          <cell r="O85">
            <v>120.855787101667</v>
          </cell>
          <cell r="P85">
            <v>117.99021606</v>
          </cell>
          <cell r="Q85">
            <v>137.539666953333</v>
          </cell>
          <cell r="R85">
            <v>134.26472862</v>
          </cell>
          <cell r="S85">
            <v>146.086290525</v>
          </cell>
          <cell r="T85">
            <v>142.4019849</v>
          </cell>
          <cell r="U85">
            <v>154.632914096667</v>
          </cell>
          <cell r="V85">
            <v>150.53924118</v>
          </cell>
          <cell r="W85">
            <v>157.483458272333</v>
          </cell>
          <cell r="X85">
            <v>152.980418064</v>
          </cell>
          <cell r="Y85">
            <v>159.52027682</v>
          </cell>
          <cell r="Z85">
            <v>154.60786932</v>
          </cell>
        </row>
        <row r="86">
          <cell r="B86" t="str">
            <v>郑州明天璀丽华庭</v>
          </cell>
          <cell r="C86">
            <v>73.7121668666667</v>
          </cell>
          <cell r="D86">
            <v>73.125075</v>
          </cell>
          <cell r="E86">
            <v>81.6117662333333</v>
          </cell>
          <cell r="F86">
            <v>80.4375825</v>
          </cell>
          <cell r="G86">
            <v>89.5113656</v>
          </cell>
          <cell r="H86">
            <v>87.75009</v>
          </cell>
          <cell r="I86">
            <v>97.4109649666667</v>
          </cell>
          <cell r="J86">
            <v>95.0625975</v>
          </cell>
          <cell r="K86">
            <v>105.310564333333</v>
          </cell>
          <cell r="L86">
            <v>102.375105</v>
          </cell>
          <cell r="M86">
            <v>122.9340037</v>
          </cell>
          <cell r="N86">
            <v>119.4114525</v>
          </cell>
          <cell r="O86">
            <v>133.970751066667</v>
          </cell>
          <cell r="P86">
            <v>129.861108</v>
          </cell>
          <cell r="Q86">
            <v>143.218928433333</v>
          </cell>
          <cell r="R86">
            <v>138.5221935</v>
          </cell>
          <cell r="S86">
            <v>152.0909118</v>
          </cell>
          <cell r="T86">
            <v>146.807085</v>
          </cell>
          <cell r="U86">
            <v>160.962895166667</v>
          </cell>
          <cell r="V86">
            <v>155.0919765</v>
          </cell>
          <cell r="W86">
            <v>177.147386033333</v>
          </cell>
          <cell r="X86">
            <v>170.6893755</v>
          </cell>
          <cell r="Y86">
            <v>184.5568679</v>
          </cell>
          <cell r="Z86">
            <v>177.5117655</v>
          </cell>
        </row>
        <row r="87">
          <cell r="B87" t="str">
            <v>信阳博林国际广场</v>
          </cell>
          <cell r="C87">
            <v>107.51891303</v>
          </cell>
          <cell r="D87">
            <v>106.99843188</v>
          </cell>
          <cell r="E87">
            <v>145.27676419</v>
          </cell>
          <cell r="F87">
            <v>144.23580189</v>
          </cell>
          <cell r="G87">
            <v>183.03461535</v>
          </cell>
          <cell r="H87">
            <v>181.4731719</v>
          </cell>
          <cell r="I87">
            <v>195.54111026</v>
          </cell>
          <cell r="J87">
            <v>193.45918566</v>
          </cell>
          <cell r="K87">
            <v>196.06159141</v>
          </cell>
          <cell r="L87">
            <v>193.45918566</v>
          </cell>
          <cell r="M87">
            <v>196.58207256</v>
          </cell>
          <cell r="N87">
            <v>193.45918566</v>
          </cell>
          <cell r="O87">
            <v>205.41855371</v>
          </cell>
          <cell r="P87">
            <v>201.77518566</v>
          </cell>
          <cell r="Q87">
            <v>211.48303486</v>
          </cell>
          <cell r="R87">
            <v>207.31918566</v>
          </cell>
          <cell r="S87">
            <v>217.54751601</v>
          </cell>
          <cell r="T87">
            <v>212.86318566</v>
          </cell>
          <cell r="U87">
            <v>220.83999716</v>
          </cell>
          <cell r="V87">
            <v>215.63518566</v>
          </cell>
          <cell r="W87">
            <v>238.19471581</v>
          </cell>
          <cell r="X87">
            <v>232.46942316</v>
          </cell>
          <cell r="Y87">
            <v>245.44889196</v>
          </cell>
          <cell r="Z87">
            <v>239.20311816</v>
          </cell>
        </row>
        <row r="88">
          <cell r="B88" t="str">
            <v>郑州国际新城</v>
          </cell>
          <cell r="C88">
            <v>416.95193232</v>
          </cell>
          <cell r="D88">
            <v>416.95193232</v>
          </cell>
          <cell r="E88">
            <v>434.821300848</v>
          </cell>
          <cell r="F88">
            <v>434.821300848</v>
          </cell>
          <cell r="G88">
            <v>464.603581728</v>
          </cell>
          <cell r="H88">
            <v>464.603581728</v>
          </cell>
          <cell r="I88">
            <v>494.385862608</v>
          </cell>
          <cell r="J88">
            <v>494.385862608</v>
          </cell>
          <cell r="K88">
            <v>524.168143488</v>
          </cell>
          <cell r="L88">
            <v>524.168143488</v>
          </cell>
          <cell r="M88">
            <v>536.08105584</v>
          </cell>
          <cell r="N88">
            <v>536.08105584</v>
          </cell>
          <cell r="O88">
            <v>678.083924616</v>
          </cell>
          <cell r="P88">
            <v>678.083924616</v>
          </cell>
          <cell r="Q88">
            <v>696.082981692</v>
          </cell>
          <cell r="R88">
            <v>696.082981692</v>
          </cell>
          <cell r="S88">
            <v>714.082038768</v>
          </cell>
          <cell r="T88">
            <v>714.082038768</v>
          </cell>
          <cell r="U88">
            <v>732.081095844</v>
          </cell>
          <cell r="V88">
            <v>732.081095844</v>
          </cell>
          <cell r="W88">
            <v>742.284884472</v>
          </cell>
          <cell r="X88">
            <v>742.284884472</v>
          </cell>
          <cell r="Y88">
            <v>750.08015292</v>
          </cell>
          <cell r="Z88">
            <v>750.08015292</v>
          </cell>
        </row>
        <row r="89">
          <cell r="B89" t="str">
            <v>济南青岛金光大厦</v>
          </cell>
          <cell r="C89">
            <v>22.3710646660667</v>
          </cell>
          <cell r="D89">
            <v>20.7313143744</v>
          </cell>
          <cell r="E89">
            <v>33.5472195699573</v>
          </cell>
          <cell r="F89">
            <v>30.267718986624</v>
          </cell>
          <cell r="G89">
            <v>43.479495611384</v>
          </cell>
          <cell r="H89">
            <v>38.560244736384</v>
          </cell>
          <cell r="I89">
            <v>64.9916758774507</v>
          </cell>
          <cell r="J89">
            <v>58.432674710784</v>
          </cell>
          <cell r="K89">
            <v>75.7727439573413</v>
          </cell>
          <cell r="L89">
            <v>67.573992499008</v>
          </cell>
          <cell r="M89">
            <v>85.361466238768</v>
          </cell>
          <cell r="N89">
            <v>75.522964488768</v>
          </cell>
          <cell r="O89">
            <v>106.873646504835</v>
          </cell>
          <cell r="P89">
            <v>95.395394463168</v>
          </cell>
          <cell r="Q89">
            <v>117.654714584725</v>
          </cell>
          <cell r="R89">
            <v>104.536712251392</v>
          </cell>
          <cell r="S89">
            <v>127.243436866152</v>
          </cell>
          <cell r="T89">
            <v>112.485684241152</v>
          </cell>
          <cell r="U89">
            <v>148.755617132219</v>
          </cell>
          <cell r="V89">
            <v>132.358114215552</v>
          </cell>
          <cell r="W89">
            <v>159.536685212109</v>
          </cell>
          <cell r="X89">
            <v>141.499432003776</v>
          </cell>
          <cell r="Y89">
            <v>169.125407493536</v>
          </cell>
          <cell r="Z89">
            <v>149.448403993536</v>
          </cell>
        </row>
      </sheetData>
      <sheetData sheetId="1"/>
      <sheetData sheetId="2">
        <row r="2">
          <cell r="C2" t="str">
            <v>1月物业费金额预算</v>
          </cell>
          <cell r="D2" t="str">
            <v>2月物业费金额预算</v>
          </cell>
          <cell r="E2" t="str">
            <v>3月物业费金额预算</v>
          </cell>
          <cell r="F2" t="str">
            <v>4月物业费金额预算</v>
          </cell>
          <cell r="G2" t="str">
            <v>5月物业费金额预算</v>
          </cell>
          <cell r="H2" t="str">
            <v>6月物业费金额预算</v>
          </cell>
          <cell r="I2" t="str">
            <v>7月物业费金额预算</v>
          </cell>
          <cell r="J2" t="str">
            <v>8月物业费金额预算</v>
          </cell>
          <cell r="K2" t="str">
            <v>9月物业费金额预算</v>
          </cell>
          <cell r="L2" t="str">
            <v>10月物业费金额预算</v>
          </cell>
          <cell r="M2" t="str">
            <v>11月物业费金额预算</v>
          </cell>
          <cell r="N2" t="str">
            <v>12月物业费金额预算</v>
          </cell>
        </row>
        <row r="3">
          <cell r="B3" t="str">
            <v>物业费合计</v>
          </cell>
          <cell r="C3">
            <v>302.868691001</v>
          </cell>
          <cell r="D3">
            <v>605.737382002</v>
          </cell>
          <cell r="E3">
            <v>908.606073003</v>
          </cell>
          <cell r="F3">
            <v>1211.474764004</v>
          </cell>
          <cell r="G3">
            <v>1514.343455005</v>
          </cell>
          <cell r="H3">
            <v>1817.212146006</v>
          </cell>
          <cell r="I3">
            <v>2120.080837007</v>
          </cell>
          <cell r="J3">
            <v>2422.949528008</v>
          </cell>
          <cell r="K3">
            <v>2725.818219009</v>
          </cell>
          <cell r="L3">
            <v>3028.68691001</v>
          </cell>
          <cell r="M3">
            <v>3331.555601011</v>
          </cell>
          <cell r="N3">
            <v>3634.424292012</v>
          </cell>
        </row>
        <row r="4">
          <cell r="B4" t="str">
            <v>郑州鑫苑名家</v>
          </cell>
          <cell r="C4">
            <v>4.23774057333333</v>
          </cell>
          <cell r="D4">
            <v>8.47548114666667</v>
          </cell>
          <cell r="E4">
            <v>12.71322172</v>
          </cell>
          <cell r="F4">
            <v>16.9509622933333</v>
          </cell>
          <cell r="G4">
            <v>21.1887028666667</v>
          </cell>
          <cell r="H4">
            <v>25.42644344</v>
          </cell>
          <cell r="I4">
            <v>29.6641840133333</v>
          </cell>
          <cell r="J4">
            <v>33.9019245866667</v>
          </cell>
          <cell r="K4">
            <v>38.13966516</v>
          </cell>
          <cell r="L4">
            <v>42.3774057333333</v>
          </cell>
          <cell r="M4">
            <v>46.6151463066667</v>
          </cell>
          <cell r="N4">
            <v>50.85288688</v>
          </cell>
        </row>
        <row r="5">
          <cell r="B5" t="str">
            <v>郑州都市家园</v>
          </cell>
          <cell r="C5">
            <v>0.2586263075</v>
          </cell>
          <cell r="D5">
            <v>0.517252615</v>
          </cell>
          <cell r="E5">
            <v>0.7758789225</v>
          </cell>
          <cell r="F5">
            <v>1.03450523</v>
          </cell>
          <cell r="G5">
            <v>1.2931315375</v>
          </cell>
          <cell r="H5">
            <v>1.551757845</v>
          </cell>
          <cell r="I5">
            <v>1.8103841525</v>
          </cell>
          <cell r="J5">
            <v>2.06901046</v>
          </cell>
          <cell r="K5">
            <v>2.3276367675</v>
          </cell>
          <cell r="L5">
            <v>2.586263075</v>
          </cell>
          <cell r="M5">
            <v>2.8448893825</v>
          </cell>
          <cell r="N5">
            <v>3.10351569</v>
          </cell>
        </row>
        <row r="6">
          <cell r="B6" t="str">
            <v>郑州金融广场</v>
          </cell>
          <cell r="C6">
            <v>0.56913496</v>
          </cell>
          <cell r="D6">
            <v>1.13826992</v>
          </cell>
          <cell r="E6">
            <v>1.70740488</v>
          </cell>
          <cell r="F6">
            <v>2.27653984</v>
          </cell>
          <cell r="G6">
            <v>2.8456748</v>
          </cell>
          <cell r="H6">
            <v>3.41480976</v>
          </cell>
          <cell r="I6">
            <v>3.98394472</v>
          </cell>
          <cell r="J6">
            <v>4.55307968</v>
          </cell>
          <cell r="K6">
            <v>5.12221464</v>
          </cell>
          <cell r="L6">
            <v>5.6913496</v>
          </cell>
          <cell r="M6">
            <v>6.26048456</v>
          </cell>
          <cell r="N6">
            <v>6.82961952</v>
          </cell>
        </row>
        <row r="7">
          <cell r="B7" t="str">
            <v>郑州逸品香山一期</v>
          </cell>
          <cell r="C7">
            <v>5.31688483333333</v>
          </cell>
          <cell r="D7">
            <v>10.6337696666667</v>
          </cell>
          <cell r="E7">
            <v>15.9506545</v>
          </cell>
          <cell r="F7">
            <v>21.2675393333333</v>
          </cell>
          <cell r="G7">
            <v>26.5844241666667</v>
          </cell>
          <cell r="H7">
            <v>31.901309</v>
          </cell>
          <cell r="I7">
            <v>37.2181938333333</v>
          </cell>
          <cell r="J7">
            <v>42.5350786666667</v>
          </cell>
          <cell r="K7">
            <v>47.8519635</v>
          </cell>
          <cell r="L7">
            <v>53.1688483333333</v>
          </cell>
          <cell r="M7">
            <v>58.4857331666667</v>
          </cell>
          <cell r="N7">
            <v>63.802618</v>
          </cell>
        </row>
        <row r="8">
          <cell r="B8" t="str">
            <v>郑州逸品香山二期</v>
          </cell>
          <cell r="C8">
            <v>15.355278125</v>
          </cell>
          <cell r="D8">
            <v>30.71055625</v>
          </cell>
          <cell r="E8">
            <v>46.065834375</v>
          </cell>
          <cell r="F8">
            <v>61.4211125</v>
          </cell>
          <cell r="G8">
            <v>76.776390625</v>
          </cell>
          <cell r="H8">
            <v>92.13166875</v>
          </cell>
          <cell r="I8">
            <v>107.486946875</v>
          </cell>
          <cell r="J8">
            <v>122.842225</v>
          </cell>
          <cell r="K8">
            <v>138.197503125</v>
          </cell>
          <cell r="L8">
            <v>153.55278125</v>
          </cell>
          <cell r="M8">
            <v>168.908059375</v>
          </cell>
          <cell r="N8">
            <v>184.2633375</v>
          </cell>
        </row>
        <row r="9">
          <cell r="B9" t="str">
            <v>郑州鑫苑世家</v>
          </cell>
          <cell r="C9">
            <v>1.9394966</v>
          </cell>
          <cell r="D9">
            <v>3.8789932</v>
          </cell>
          <cell r="E9">
            <v>5.8184898</v>
          </cell>
          <cell r="F9">
            <v>7.7579864</v>
          </cell>
          <cell r="G9">
            <v>9.697483</v>
          </cell>
          <cell r="H9">
            <v>11.6369796</v>
          </cell>
          <cell r="I9">
            <v>13.5764762</v>
          </cell>
          <cell r="J9">
            <v>15.5159728</v>
          </cell>
          <cell r="K9">
            <v>17.4554694</v>
          </cell>
          <cell r="L9">
            <v>19.394966</v>
          </cell>
          <cell r="M9">
            <v>21.3344626</v>
          </cell>
          <cell r="N9">
            <v>23.2739592</v>
          </cell>
        </row>
        <row r="10">
          <cell r="B10" t="str">
            <v>郑州财智名座</v>
          </cell>
          <cell r="C10">
            <v>1.63860433333333</v>
          </cell>
          <cell r="D10">
            <v>3.27720866666667</v>
          </cell>
          <cell r="E10">
            <v>4.915813</v>
          </cell>
          <cell r="F10">
            <v>6.55441733333333</v>
          </cell>
          <cell r="G10">
            <v>8.19302166666666</v>
          </cell>
          <cell r="H10">
            <v>9.831626</v>
          </cell>
          <cell r="I10">
            <v>11.4702303333333</v>
          </cell>
          <cell r="J10">
            <v>13.1088346666667</v>
          </cell>
          <cell r="K10">
            <v>14.747439</v>
          </cell>
          <cell r="L10">
            <v>16.3860433333333</v>
          </cell>
          <cell r="M10">
            <v>18.0246476666667</v>
          </cell>
          <cell r="N10">
            <v>19.663252</v>
          </cell>
        </row>
        <row r="11">
          <cell r="C11">
            <v>29.3157657325</v>
          </cell>
          <cell r="D11">
            <v>58.631531465</v>
          </cell>
          <cell r="E11">
            <v>87.9472971975</v>
          </cell>
          <cell r="F11">
            <v>117.26306293</v>
          </cell>
          <cell r="G11">
            <v>146.5788286625</v>
          </cell>
          <cell r="H11">
            <v>175.894594395</v>
          </cell>
          <cell r="I11">
            <v>205.2103601275</v>
          </cell>
          <cell r="J11">
            <v>234.52612586</v>
          </cell>
          <cell r="K11">
            <v>263.8418915925</v>
          </cell>
          <cell r="L11">
            <v>293.157657325</v>
          </cell>
          <cell r="M11">
            <v>322.4734230575</v>
          </cell>
          <cell r="N11">
            <v>351.78918879</v>
          </cell>
        </row>
        <row r="12">
          <cell r="B12" t="str">
            <v>郑州中央花园</v>
          </cell>
          <cell r="C12">
            <v>9.15291849333333</v>
          </cell>
          <cell r="D12">
            <v>18.3058369866667</v>
          </cell>
          <cell r="E12">
            <v>27.45875548</v>
          </cell>
          <cell r="F12">
            <v>36.6116739733333</v>
          </cell>
          <cell r="G12">
            <v>45.7645924666667</v>
          </cell>
          <cell r="H12">
            <v>54.91751096</v>
          </cell>
          <cell r="I12">
            <v>64.0704294533333</v>
          </cell>
          <cell r="J12">
            <v>73.2233479466667</v>
          </cell>
          <cell r="K12">
            <v>82.37626644</v>
          </cell>
          <cell r="L12">
            <v>91.5291849333333</v>
          </cell>
          <cell r="M12">
            <v>100.682103426667</v>
          </cell>
          <cell r="N12">
            <v>109.83502192</v>
          </cell>
        </row>
        <row r="13">
          <cell r="B13" t="str">
            <v>郑州城市之家</v>
          </cell>
          <cell r="C13">
            <v>0.163335323333333</v>
          </cell>
          <cell r="D13">
            <v>0.326670646666667</v>
          </cell>
          <cell r="E13">
            <v>0.49000597</v>
          </cell>
          <cell r="F13">
            <v>0.653341293333333</v>
          </cell>
          <cell r="G13">
            <v>0.816676616666667</v>
          </cell>
          <cell r="H13">
            <v>0.98001194</v>
          </cell>
          <cell r="I13">
            <v>1.14334726333333</v>
          </cell>
          <cell r="J13">
            <v>1.30668258666667</v>
          </cell>
          <cell r="K13">
            <v>1.47001791</v>
          </cell>
          <cell r="L13">
            <v>1.63335323333333</v>
          </cell>
          <cell r="M13">
            <v>1.79668855666667</v>
          </cell>
          <cell r="N13">
            <v>1.96002388</v>
          </cell>
        </row>
        <row r="14">
          <cell r="B14" t="str">
            <v>郑州世纪东城</v>
          </cell>
          <cell r="C14">
            <v>13.1103675166667</v>
          </cell>
          <cell r="D14">
            <v>26.2207350333333</v>
          </cell>
          <cell r="E14">
            <v>39.33110255</v>
          </cell>
          <cell r="F14">
            <v>52.4414700666667</v>
          </cell>
          <cell r="G14">
            <v>65.5518375833334</v>
          </cell>
          <cell r="H14">
            <v>78.6622051</v>
          </cell>
          <cell r="I14">
            <v>91.7725726166667</v>
          </cell>
          <cell r="J14">
            <v>104.882940133333</v>
          </cell>
          <cell r="K14">
            <v>117.99330765</v>
          </cell>
          <cell r="L14">
            <v>131.103675166667</v>
          </cell>
          <cell r="M14">
            <v>144.214042683333</v>
          </cell>
          <cell r="N14">
            <v>157.3244102</v>
          </cell>
        </row>
        <row r="15">
          <cell r="B15" t="str">
            <v>郑州鑫苑鑫城</v>
          </cell>
          <cell r="C15">
            <v>2.51234914933333</v>
          </cell>
          <cell r="D15">
            <v>5.02469829866666</v>
          </cell>
          <cell r="E15">
            <v>7.537047448</v>
          </cell>
          <cell r="F15">
            <v>10.0493965973333</v>
          </cell>
          <cell r="G15">
            <v>12.5617457466667</v>
          </cell>
          <cell r="H15">
            <v>15.074094896</v>
          </cell>
          <cell r="I15">
            <v>17.5864440453333</v>
          </cell>
          <cell r="J15">
            <v>20.0987931946667</v>
          </cell>
          <cell r="K15">
            <v>22.611142344</v>
          </cell>
          <cell r="L15">
            <v>25.1234914933333</v>
          </cell>
          <cell r="M15">
            <v>27.6358406426667</v>
          </cell>
          <cell r="N15">
            <v>30.148189792</v>
          </cell>
        </row>
        <row r="16">
          <cell r="C16">
            <v>24.9389704826667</v>
          </cell>
          <cell r="D16">
            <v>49.8779409653333</v>
          </cell>
          <cell r="E16">
            <v>74.816911448</v>
          </cell>
          <cell r="F16">
            <v>99.7558819306667</v>
          </cell>
          <cell r="G16">
            <v>124.694852413333</v>
          </cell>
          <cell r="H16">
            <v>149.633822896</v>
          </cell>
          <cell r="I16">
            <v>174.572793378667</v>
          </cell>
          <cell r="J16">
            <v>199.511763861333</v>
          </cell>
          <cell r="K16">
            <v>224.450734344</v>
          </cell>
          <cell r="L16">
            <v>249.389704826667</v>
          </cell>
          <cell r="M16">
            <v>274.328675309333</v>
          </cell>
          <cell r="N16">
            <v>299.267645792</v>
          </cell>
        </row>
        <row r="17">
          <cell r="B17" t="str">
            <v>郑州国际城市花园</v>
          </cell>
          <cell r="C17">
            <v>14.2767562066667</v>
          </cell>
          <cell r="D17">
            <v>28.5535124133333</v>
          </cell>
          <cell r="E17">
            <v>42.83026862</v>
          </cell>
          <cell r="F17">
            <v>57.1070248266667</v>
          </cell>
          <cell r="G17">
            <v>71.3837810333333</v>
          </cell>
          <cell r="H17">
            <v>85.66053724</v>
          </cell>
          <cell r="I17">
            <v>99.9372934466667</v>
          </cell>
          <cell r="J17">
            <v>114.214049653333</v>
          </cell>
          <cell r="K17">
            <v>128.49080586</v>
          </cell>
          <cell r="L17">
            <v>142.767562066667</v>
          </cell>
          <cell r="M17">
            <v>157.044318273333</v>
          </cell>
          <cell r="N17">
            <v>171.32107448</v>
          </cell>
        </row>
        <row r="18">
          <cell r="B18" t="str">
            <v>郑州都市公寓</v>
          </cell>
          <cell r="C18">
            <v>0.579583308333333</v>
          </cell>
          <cell r="D18">
            <v>1.15916661666667</v>
          </cell>
          <cell r="E18">
            <v>1.738749925</v>
          </cell>
          <cell r="F18">
            <v>2.31833323333333</v>
          </cell>
          <cell r="G18">
            <v>2.89791654166667</v>
          </cell>
          <cell r="H18">
            <v>3.47749985</v>
          </cell>
          <cell r="I18">
            <v>4.05708315833333</v>
          </cell>
          <cell r="J18">
            <v>4.63666646666667</v>
          </cell>
          <cell r="K18">
            <v>5.216249775</v>
          </cell>
          <cell r="L18">
            <v>5.79583308333333</v>
          </cell>
          <cell r="M18">
            <v>6.37541639166667</v>
          </cell>
          <cell r="N18">
            <v>6.9549997</v>
          </cell>
        </row>
        <row r="19">
          <cell r="B19" t="str">
            <v>郑州国际广场</v>
          </cell>
          <cell r="C19">
            <v>0.0398739833333333</v>
          </cell>
          <cell r="D19">
            <v>0.0797479666666667</v>
          </cell>
          <cell r="E19">
            <v>0.11962195</v>
          </cell>
          <cell r="F19">
            <v>0.159495933333333</v>
          </cell>
          <cell r="G19">
            <v>0.199369916666667</v>
          </cell>
          <cell r="H19">
            <v>0.2392439</v>
          </cell>
          <cell r="I19">
            <v>0.279117883333333</v>
          </cell>
          <cell r="J19">
            <v>0.318991866666667</v>
          </cell>
          <cell r="K19">
            <v>0.35886585</v>
          </cell>
          <cell r="L19">
            <v>0.398739833333333</v>
          </cell>
          <cell r="M19">
            <v>0.438613816666667</v>
          </cell>
          <cell r="N19">
            <v>0.4784878</v>
          </cell>
        </row>
        <row r="20">
          <cell r="B20" t="str">
            <v>郑西鑫苑名家</v>
          </cell>
          <cell r="C20">
            <v>2.73225353333333</v>
          </cell>
          <cell r="D20">
            <v>5.46450706666666</v>
          </cell>
          <cell r="E20">
            <v>8.1967606</v>
          </cell>
          <cell r="F20">
            <v>10.9290141333333</v>
          </cell>
          <cell r="G20">
            <v>13.6612676666667</v>
          </cell>
          <cell r="H20">
            <v>16.3935212</v>
          </cell>
          <cell r="I20">
            <v>19.1257747333333</v>
          </cell>
          <cell r="J20">
            <v>21.8580282666667</v>
          </cell>
          <cell r="K20">
            <v>24.5902818</v>
          </cell>
          <cell r="L20">
            <v>27.3225353333333</v>
          </cell>
          <cell r="M20">
            <v>30.0547888666666</v>
          </cell>
          <cell r="N20">
            <v>32.7870424</v>
          </cell>
        </row>
        <row r="21">
          <cell r="C21">
            <v>17.6284670316667</v>
          </cell>
          <cell r="D21">
            <v>35.2569340633333</v>
          </cell>
          <cell r="E21">
            <v>52.885401095</v>
          </cell>
          <cell r="F21">
            <v>70.5138681266667</v>
          </cell>
          <cell r="G21">
            <v>88.1423351583333</v>
          </cell>
          <cell r="H21">
            <v>105.77080219</v>
          </cell>
          <cell r="I21">
            <v>123.399269221667</v>
          </cell>
          <cell r="J21">
            <v>141.027736253333</v>
          </cell>
          <cell r="K21">
            <v>158.656203285</v>
          </cell>
          <cell r="L21">
            <v>176.284670316667</v>
          </cell>
          <cell r="M21">
            <v>193.913137348333</v>
          </cell>
          <cell r="N21">
            <v>211.54160438</v>
          </cell>
        </row>
        <row r="22">
          <cell r="B22" t="str">
            <v>郑州景园</v>
          </cell>
          <cell r="C22">
            <v>3.54876379166667</v>
          </cell>
          <cell r="D22">
            <v>7.09752758333333</v>
          </cell>
          <cell r="E22">
            <v>10.646291375</v>
          </cell>
          <cell r="F22">
            <v>14.1950551666667</v>
          </cell>
          <cell r="G22">
            <v>17.7438189583333</v>
          </cell>
          <cell r="H22">
            <v>21.29258275</v>
          </cell>
          <cell r="I22">
            <v>24.8413465416667</v>
          </cell>
          <cell r="J22">
            <v>28.3901103333333</v>
          </cell>
          <cell r="K22">
            <v>31.938874125</v>
          </cell>
          <cell r="L22">
            <v>35.4876379166667</v>
          </cell>
          <cell r="M22">
            <v>39.0364017083333</v>
          </cell>
          <cell r="N22">
            <v>42.5851655</v>
          </cell>
        </row>
        <row r="23">
          <cell r="B23" t="str">
            <v>郑州都市领地</v>
          </cell>
          <cell r="C23">
            <v>0.475364516666667</v>
          </cell>
          <cell r="D23">
            <v>0.950729033333333</v>
          </cell>
          <cell r="E23">
            <v>1.42609355</v>
          </cell>
          <cell r="F23">
            <v>1.90145806666667</v>
          </cell>
          <cell r="G23">
            <v>2.37682258333333</v>
          </cell>
          <cell r="H23">
            <v>2.8521871</v>
          </cell>
          <cell r="I23">
            <v>3.32755161666667</v>
          </cell>
          <cell r="J23">
            <v>3.80291613333333</v>
          </cell>
          <cell r="K23">
            <v>4.27828065</v>
          </cell>
          <cell r="L23">
            <v>4.75364516666667</v>
          </cell>
          <cell r="M23">
            <v>5.22900968333333</v>
          </cell>
          <cell r="N23">
            <v>5.7043742</v>
          </cell>
        </row>
        <row r="24">
          <cell r="B24" t="str">
            <v>郑州陇海星级花园</v>
          </cell>
          <cell r="C24">
            <v>0.76256656</v>
          </cell>
          <cell r="D24">
            <v>1.52513312</v>
          </cell>
          <cell r="E24">
            <v>2.28769968</v>
          </cell>
          <cell r="F24">
            <v>3.05026624</v>
          </cell>
          <cell r="G24">
            <v>3.8128328</v>
          </cell>
          <cell r="H24">
            <v>4.57539936</v>
          </cell>
          <cell r="I24">
            <v>5.33796592</v>
          </cell>
          <cell r="J24">
            <v>6.10053248</v>
          </cell>
          <cell r="K24">
            <v>6.86309904</v>
          </cell>
          <cell r="L24">
            <v>7.6256656</v>
          </cell>
          <cell r="M24">
            <v>8.38823216</v>
          </cell>
          <cell r="N24">
            <v>9.15079872</v>
          </cell>
        </row>
        <row r="25">
          <cell r="B25" t="str">
            <v>郑州现代城</v>
          </cell>
          <cell r="C25">
            <v>4.37986654666667</v>
          </cell>
          <cell r="D25">
            <v>8.75973309333333</v>
          </cell>
          <cell r="E25">
            <v>13.13959964</v>
          </cell>
          <cell r="F25">
            <v>17.5194661866667</v>
          </cell>
          <cell r="G25">
            <v>21.8993327333333</v>
          </cell>
          <cell r="H25">
            <v>26.27919928</v>
          </cell>
          <cell r="I25">
            <v>30.6590658266667</v>
          </cell>
          <cell r="J25">
            <v>35.0389323733333</v>
          </cell>
          <cell r="K25">
            <v>39.41879892</v>
          </cell>
          <cell r="L25">
            <v>43.7986654666667</v>
          </cell>
          <cell r="M25">
            <v>48.1785320133333</v>
          </cell>
          <cell r="N25">
            <v>52.55839856</v>
          </cell>
        </row>
        <row r="26">
          <cell r="B26" t="str">
            <v>郑州鑫家</v>
          </cell>
          <cell r="C26">
            <v>3.95895605</v>
          </cell>
          <cell r="D26">
            <v>7.9179121</v>
          </cell>
          <cell r="E26">
            <v>11.87686815</v>
          </cell>
          <cell r="F26">
            <v>15.8358242</v>
          </cell>
          <cell r="G26">
            <v>19.79478025</v>
          </cell>
          <cell r="H26">
            <v>23.7537363</v>
          </cell>
          <cell r="I26">
            <v>27.71269235</v>
          </cell>
          <cell r="J26">
            <v>31.6716484</v>
          </cell>
          <cell r="K26">
            <v>35.63060445</v>
          </cell>
          <cell r="L26">
            <v>39.5895605</v>
          </cell>
          <cell r="M26">
            <v>43.54851655</v>
          </cell>
          <cell r="N26">
            <v>47.5074726</v>
          </cell>
        </row>
        <row r="27">
          <cell r="C27">
            <v>13.125517465</v>
          </cell>
          <cell r="D27">
            <v>26.25103493</v>
          </cell>
          <cell r="E27">
            <v>39.376552395</v>
          </cell>
          <cell r="F27">
            <v>52.50206986</v>
          </cell>
          <cell r="G27">
            <v>65.627587325</v>
          </cell>
          <cell r="H27">
            <v>78.75310479</v>
          </cell>
          <cell r="I27">
            <v>91.878622255</v>
          </cell>
          <cell r="J27">
            <v>105.00413972</v>
          </cell>
          <cell r="K27">
            <v>118.129657185</v>
          </cell>
          <cell r="L27">
            <v>131.25517465</v>
          </cell>
          <cell r="M27">
            <v>144.380692115</v>
          </cell>
          <cell r="N27">
            <v>157.50620958</v>
          </cell>
        </row>
        <row r="28">
          <cell r="C28">
            <v>98.5409280951666</v>
          </cell>
          <cell r="D28">
            <v>197.081856190333</v>
          </cell>
          <cell r="E28">
            <v>295.6227842855</v>
          </cell>
          <cell r="F28">
            <v>394.163712380667</v>
          </cell>
          <cell r="G28">
            <v>492.704640475833</v>
          </cell>
          <cell r="H28">
            <v>591.245568571</v>
          </cell>
          <cell r="I28">
            <v>689.786496666167</v>
          </cell>
          <cell r="J28">
            <v>788.327424761333</v>
          </cell>
          <cell r="K28">
            <v>886.8683528565</v>
          </cell>
          <cell r="L28">
            <v>985.409280951667</v>
          </cell>
          <cell r="M28">
            <v>1083.95020904683</v>
          </cell>
          <cell r="N28">
            <v>1182.491137142</v>
          </cell>
        </row>
        <row r="29">
          <cell r="B29" t="str">
            <v>合肥望江花园</v>
          </cell>
          <cell r="C29">
            <v>8.822860525</v>
          </cell>
          <cell r="D29">
            <v>17.64572105</v>
          </cell>
          <cell r="E29">
            <v>26.468581575</v>
          </cell>
          <cell r="F29">
            <v>35.2914421</v>
          </cell>
          <cell r="G29">
            <v>44.114302625</v>
          </cell>
          <cell r="H29">
            <v>52.93716315</v>
          </cell>
          <cell r="I29">
            <v>61.760023675</v>
          </cell>
          <cell r="J29">
            <v>70.5828842</v>
          </cell>
          <cell r="K29">
            <v>79.405744725</v>
          </cell>
          <cell r="L29">
            <v>88.22860525</v>
          </cell>
          <cell r="M29">
            <v>97.051465775</v>
          </cell>
          <cell r="N29">
            <v>105.8743263</v>
          </cell>
        </row>
        <row r="30">
          <cell r="B30" t="str">
            <v>济南城市之家</v>
          </cell>
          <cell r="C30">
            <v>0.759582983333333</v>
          </cell>
          <cell r="D30">
            <v>1.51916596666667</v>
          </cell>
          <cell r="E30">
            <v>2.27874895</v>
          </cell>
          <cell r="F30">
            <v>3.03833193333333</v>
          </cell>
          <cell r="G30">
            <v>3.79791491666667</v>
          </cell>
          <cell r="H30">
            <v>4.5574979</v>
          </cell>
          <cell r="I30">
            <v>5.31708088333333</v>
          </cell>
          <cell r="J30">
            <v>6.07666386666666</v>
          </cell>
          <cell r="K30">
            <v>6.83624685</v>
          </cell>
          <cell r="L30">
            <v>7.59582983333333</v>
          </cell>
          <cell r="M30">
            <v>8.35541281666666</v>
          </cell>
          <cell r="N30">
            <v>9.1149958</v>
          </cell>
        </row>
        <row r="31">
          <cell r="B31" t="str">
            <v>济南碧水尚景</v>
          </cell>
          <cell r="C31">
            <v>1.74599536666667</v>
          </cell>
          <cell r="D31">
            <v>3.49199073333333</v>
          </cell>
          <cell r="E31">
            <v>5.2379861</v>
          </cell>
          <cell r="F31">
            <v>6.98398146666667</v>
          </cell>
          <cell r="G31">
            <v>8.72997683333333</v>
          </cell>
          <cell r="H31">
            <v>10.4759722</v>
          </cell>
          <cell r="I31">
            <v>12.2219675666667</v>
          </cell>
          <cell r="J31">
            <v>13.9679629333333</v>
          </cell>
          <cell r="K31">
            <v>15.7139583</v>
          </cell>
          <cell r="L31">
            <v>17.4599536666667</v>
          </cell>
          <cell r="M31">
            <v>19.2059490333333</v>
          </cell>
          <cell r="N31">
            <v>20.9519444</v>
          </cell>
        </row>
        <row r="32">
          <cell r="B32" t="str">
            <v>济南国际城市花园</v>
          </cell>
          <cell r="C32">
            <v>6.81339045</v>
          </cell>
          <cell r="D32">
            <v>13.6267809</v>
          </cell>
          <cell r="E32">
            <v>20.44017135</v>
          </cell>
          <cell r="F32">
            <v>27.2535618</v>
          </cell>
          <cell r="G32">
            <v>34.06695225</v>
          </cell>
          <cell r="H32">
            <v>40.8803427</v>
          </cell>
          <cell r="I32">
            <v>47.69373315</v>
          </cell>
          <cell r="J32">
            <v>54.5071236</v>
          </cell>
          <cell r="K32">
            <v>61.32051405</v>
          </cell>
          <cell r="L32">
            <v>68.1339045</v>
          </cell>
          <cell r="M32">
            <v>74.94729495</v>
          </cell>
          <cell r="N32">
            <v>81.7606854</v>
          </cell>
        </row>
        <row r="33">
          <cell r="B33" t="str">
            <v>济南鑫苑名家一二期</v>
          </cell>
          <cell r="C33">
            <v>9.232796825</v>
          </cell>
          <cell r="D33">
            <v>18.46559365</v>
          </cell>
          <cell r="E33">
            <v>27.698390475</v>
          </cell>
          <cell r="F33">
            <v>36.9311873</v>
          </cell>
          <cell r="G33">
            <v>46.163984125</v>
          </cell>
          <cell r="H33">
            <v>55.39678095</v>
          </cell>
          <cell r="I33">
            <v>64.629577775</v>
          </cell>
          <cell r="J33">
            <v>73.8623746</v>
          </cell>
          <cell r="K33">
            <v>83.095171425</v>
          </cell>
          <cell r="L33">
            <v>92.32796825</v>
          </cell>
          <cell r="M33">
            <v>101.560765075</v>
          </cell>
          <cell r="N33">
            <v>110.7935619</v>
          </cell>
        </row>
        <row r="34">
          <cell r="B34" t="str">
            <v>济南鑫苑名家三期南</v>
          </cell>
          <cell r="C34">
            <v>4.15618180833333</v>
          </cell>
          <cell r="D34">
            <v>8.31236361666667</v>
          </cell>
          <cell r="E34">
            <v>12.468545425</v>
          </cell>
          <cell r="F34">
            <v>16.6247272333333</v>
          </cell>
          <cell r="G34">
            <v>20.7809090416667</v>
          </cell>
          <cell r="H34">
            <v>24.93709085</v>
          </cell>
          <cell r="I34">
            <v>29.0932726583333</v>
          </cell>
          <cell r="J34">
            <v>33.2494544666667</v>
          </cell>
          <cell r="K34">
            <v>37.405636275</v>
          </cell>
          <cell r="L34">
            <v>41.5618180833333</v>
          </cell>
          <cell r="M34">
            <v>45.7179998916667</v>
          </cell>
          <cell r="N34">
            <v>49.8741817</v>
          </cell>
        </row>
        <row r="35">
          <cell r="B35" t="str">
            <v>济南鑫苑名家三期北</v>
          </cell>
          <cell r="C35">
            <v>3.30038724166667</v>
          </cell>
          <cell r="D35">
            <v>6.60077448333333</v>
          </cell>
          <cell r="E35">
            <v>9.901161725</v>
          </cell>
          <cell r="F35">
            <v>13.2015489666667</v>
          </cell>
          <cell r="G35">
            <v>16.5019362083333</v>
          </cell>
          <cell r="H35">
            <v>19.80232345</v>
          </cell>
          <cell r="I35">
            <v>23.1027106916667</v>
          </cell>
          <cell r="J35">
            <v>26.4030979333333</v>
          </cell>
          <cell r="K35">
            <v>29.703485175</v>
          </cell>
          <cell r="L35">
            <v>33.0038724166667</v>
          </cell>
          <cell r="M35">
            <v>36.3042596583333</v>
          </cell>
          <cell r="N35">
            <v>39.6046469</v>
          </cell>
        </row>
        <row r="36">
          <cell r="B36" t="str">
            <v>济南世家公馆</v>
          </cell>
          <cell r="C36">
            <v>1.38450678333333</v>
          </cell>
          <cell r="D36">
            <v>2.76901356666667</v>
          </cell>
          <cell r="E36">
            <v>4.15352035</v>
          </cell>
          <cell r="F36">
            <v>5.53802713333333</v>
          </cell>
          <cell r="G36">
            <v>6.92253391666667</v>
          </cell>
          <cell r="H36">
            <v>8.3070407</v>
          </cell>
          <cell r="I36">
            <v>9.69154748333333</v>
          </cell>
          <cell r="J36">
            <v>11.0760542666667</v>
          </cell>
          <cell r="K36">
            <v>12.46056105</v>
          </cell>
          <cell r="L36">
            <v>13.8450678333333</v>
          </cell>
          <cell r="M36">
            <v>15.2295746166667</v>
          </cell>
          <cell r="N36">
            <v>16.6140814</v>
          </cell>
        </row>
        <row r="37">
          <cell r="B37" t="str">
            <v>济南鑫中心</v>
          </cell>
          <cell r="C37">
            <v>3.99646205</v>
          </cell>
          <cell r="D37">
            <v>7.9929241</v>
          </cell>
          <cell r="E37">
            <v>11.98938615</v>
          </cell>
          <cell r="F37">
            <v>15.9858482</v>
          </cell>
          <cell r="G37">
            <v>19.98231025</v>
          </cell>
          <cell r="H37">
            <v>23.9787723</v>
          </cell>
          <cell r="I37">
            <v>27.97523435</v>
          </cell>
          <cell r="J37">
            <v>31.9716964</v>
          </cell>
          <cell r="K37">
            <v>35.96815845</v>
          </cell>
          <cell r="L37">
            <v>39.9646205</v>
          </cell>
          <cell r="M37">
            <v>43.96108255</v>
          </cell>
          <cell r="N37">
            <v>47.9575446</v>
          </cell>
        </row>
        <row r="38">
          <cell r="C38">
            <v>31.3893035083333</v>
          </cell>
          <cell r="D38">
            <v>62.7786070166667</v>
          </cell>
          <cell r="E38">
            <v>94.167910525</v>
          </cell>
          <cell r="F38">
            <v>125.557214033333</v>
          </cell>
          <cell r="G38">
            <v>156.946517541667</v>
          </cell>
          <cell r="H38">
            <v>188.33582105</v>
          </cell>
          <cell r="I38">
            <v>219.725124558333</v>
          </cell>
          <cell r="J38">
            <v>251.114428066667</v>
          </cell>
          <cell r="K38">
            <v>282.503731575</v>
          </cell>
          <cell r="L38">
            <v>313.893035083333</v>
          </cell>
          <cell r="M38">
            <v>345.282338591667</v>
          </cell>
          <cell r="N38">
            <v>376.6716421</v>
          </cell>
        </row>
        <row r="39">
          <cell r="B39" t="str">
            <v>成都鑫苑名家</v>
          </cell>
          <cell r="C39">
            <v>14.1947073333333</v>
          </cell>
          <cell r="D39">
            <v>28.3894146666667</v>
          </cell>
          <cell r="E39">
            <v>42.584122</v>
          </cell>
          <cell r="F39">
            <v>56.7788293333333</v>
          </cell>
          <cell r="G39">
            <v>70.9735366666667</v>
          </cell>
          <cell r="H39">
            <v>85.168244</v>
          </cell>
          <cell r="I39">
            <v>99.3629513333334</v>
          </cell>
          <cell r="J39">
            <v>113.557658666667</v>
          </cell>
          <cell r="K39">
            <v>127.752366</v>
          </cell>
          <cell r="L39">
            <v>141.947073333333</v>
          </cell>
          <cell r="M39">
            <v>156.141780666667</v>
          </cell>
          <cell r="N39">
            <v>170.336488</v>
          </cell>
        </row>
        <row r="40">
          <cell r="B40" t="str">
            <v>成都鑫都汇</v>
          </cell>
          <cell r="C40">
            <v>2.2013551</v>
          </cell>
          <cell r="D40">
            <v>4.4027102</v>
          </cell>
          <cell r="E40">
            <v>6.6040653</v>
          </cell>
          <cell r="F40">
            <v>8.8054204</v>
          </cell>
          <cell r="G40">
            <v>11.0067755</v>
          </cell>
          <cell r="H40">
            <v>13.2081306</v>
          </cell>
          <cell r="I40">
            <v>15.4094857</v>
          </cell>
          <cell r="J40">
            <v>17.6108408</v>
          </cell>
          <cell r="K40">
            <v>19.8121959</v>
          </cell>
          <cell r="L40">
            <v>22.013551</v>
          </cell>
          <cell r="M40">
            <v>24.2149061</v>
          </cell>
          <cell r="N40">
            <v>26.4162612</v>
          </cell>
        </row>
        <row r="41">
          <cell r="B41" t="str">
            <v>徐州景园</v>
          </cell>
          <cell r="C41">
            <v>6.957655</v>
          </cell>
          <cell r="D41">
            <v>13.91531</v>
          </cell>
          <cell r="E41">
            <v>20.872965</v>
          </cell>
          <cell r="F41">
            <v>27.83062</v>
          </cell>
          <cell r="G41">
            <v>34.788275</v>
          </cell>
          <cell r="H41">
            <v>41.74593</v>
          </cell>
          <cell r="I41">
            <v>48.703585</v>
          </cell>
          <cell r="J41">
            <v>55.66124</v>
          </cell>
          <cell r="K41">
            <v>62.618895</v>
          </cell>
          <cell r="L41">
            <v>69.57655</v>
          </cell>
          <cell r="M41">
            <v>76.534205</v>
          </cell>
          <cell r="N41">
            <v>83.49186</v>
          </cell>
        </row>
        <row r="42">
          <cell r="B42" t="str">
            <v>徐州景城</v>
          </cell>
          <cell r="C42">
            <v>2.531496</v>
          </cell>
          <cell r="D42">
            <v>5.062992</v>
          </cell>
          <cell r="E42">
            <v>7.594488</v>
          </cell>
          <cell r="F42">
            <v>10.125984</v>
          </cell>
          <cell r="G42">
            <v>12.65748</v>
          </cell>
          <cell r="H42">
            <v>15.188976</v>
          </cell>
          <cell r="I42">
            <v>17.720472</v>
          </cell>
          <cell r="J42">
            <v>20.251968</v>
          </cell>
          <cell r="K42">
            <v>22.783464</v>
          </cell>
          <cell r="L42">
            <v>25.31496</v>
          </cell>
          <cell r="M42">
            <v>27.846456</v>
          </cell>
          <cell r="N42">
            <v>30.377952</v>
          </cell>
        </row>
        <row r="43">
          <cell r="B43" t="str">
            <v>苏州湖岸名家</v>
          </cell>
          <cell r="C43">
            <v>6</v>
          </cell>
          <cell r="D43">
            <v>12</v>
          </cell>
          <cell r="E43">
            <v>18</v>
          </cell>
          <cell r="F43">
            <v>24</v>
          </cell>
          <cell r="G43">
            <v>30</v>
          </cell>
          <cell r="H43">
            <v>36</v>
          </cell>
          <cell r="I43">
            <v>42</v>
          </cell>
          <cell r="J43">
            <v>48</v>
          </cell>
          <cell r="K43">
            <v>54</v>
          </cell>
          <cell r="L43">
            <v>60</v>
          </cell>
          <cell r="M43">
            <v>66</v>
          </cell>
          <cell r="N43">
            <v>72</v>
          </cell>
        </row>
        <row r="44">
          <cell r="B44" t="str">
            <v>苏州景园</v>
          </cell>
          <cell r="C44">
            <v>1.5</v>
          </cell>
          <cell r="D44">
            <v>3</v>
          </cell>
          <cell r="E44">
            <v>4.5</v>
          </cell>
          <cell r="F44">
            <v>6</v>
          </cell>
          <cell r="G44">
            <v>7.5</v>
          </cell>
          <cell r="H44">
            <v>9</v>
          </cell>
          <cell r="I44">
            <v>10.5</v>
          </cell>
          <cell r="J44">
            <v>12</v>
          </cell>
          <cell r="K44">
            <v>13.5</v>
          </cell>
          <cell r="L44">
            <v>15</v>
          </cell>
          <cell r="M44">
            <v>16.5</v>
          </cell>
          <cell r="N44">
            <v>18</v>
          </cell>
        </row>
        <row r="45">
          <cell r="B45" t="str">
            <v>苏州国际城市花园</v>
          </cell>
          <cell r="C45">
            <v>5.72102465</v>
          </cell>
          <cell r="D45">
            <v>11.4420493</v>
          </cell>
          <cell r="E45">
            <v>17.16307395</v>
          </cell>
          <cell r="F45">
            <v>22.8840986</v>
          </cell>
          <cell r="G45">
            <v>28.60512325</v>
          </cell>
          <cell r="H45">
            <v>34.3261479</v>
          </cell>
          <cell r="I45">
            <v>40.04717255</v>
          </cell>
          <cell r="J45">
            <v>45.7681972</v>
          </cell>
          <cell r="K45">
            <v>51.48922185</v>
          </cell>
          <cell r="L45">
            <v>57.2102465</v>
          </cell>
          <cell r="M45">
            <v>62.93127115</v>
          </cell>
          <cell r="N45">
            <v>68.6522958</v>
          </cell>
        </row>
        <row r="46">
          <cell r="B46" t="str">
            <v>苏州鑫城</v>
          </cell>
          <cell r="C46">
            <v>6.1</v>
          </cell>
          <cell r="D46">
            <v>12.2</v>
          </cell>
          <cell r="E46">
            <v>18.3</v>
          </cell>
          <cell r="F46">
            <v>24.4</v>
          </cell>
          <cell r="G46">
            <v>30.5</v>
          </cell>
          <cell r="H46">
            <v>36.6</v>
          </cell>
          <cell r="I46">
            <v>42.7</v>
          </cell>
          <cell r="J46">
            <v>48.8</v>
          </cell>
          <cell r="K46">
            <v>54.9</v>
          </cell>
          <cell r="L46">
            <v>61</v>
          </cell>
          <cell r="M46">
            <v>67.1</v>
          </cell>
          <cell r="N46">
            <v>73.2</v>
          </cell>
        </row>
        <row r="47">
          <cell r="B47" t="str">
            <v>苏州湖居世家</v>
          </cell>
          <cell r="C47">
            <v>5</v>
          </cell>
          <cell r="D47">
            <v>10</v>
          </cell>
          <cell r="E47">
            <v>15</v>
          </cell>
          <cell r="F47">
            <v>20</v>
          </cell>
          <cell r="G47">
            <v>25</v>
          </cell>
          <cell r="H47">
            <v>30</v>
          </cell>
          <cell r="I47">
            <v>35</v>
          </cell>
          <cell r="J47">
            <v>40</v>
          </cell>
          <cell r="K47">
            <v>45</v>
          </cell>
          <cell r="L47">
            <v>50</v>
          </cell>
          <cell r="M47">
            <v>55</v>
          </cell>
          <cell r="N47">
            <v>60</v>
          </cell>
        </row>
        <row r="48">
          <cell r="C48">
            <v>24.32102465</v>
          </cell>
          <cell r="D48">
            <v>48.6420493</v>
          </cell>
          <cell r="E48">
            <v>72.96307395</v>
          </cell>
          <cell r="F48">
            <v>97.2840986</v>
          </cell>
          <cell r="G48">
            <v>121.60512325</v>
          </cell>
          <cell r="H48">
            <v>145.9261479</v>
          </cell>
          <cell r="I48">
            <v>170.24717255</v>
          </cell>
          <cell r="J48">
            <v>194.5681972</v>
          </cell>
          <cell r="K48">
            <v>218.88922185</v>
          </cell>
          <cell r="L48">
            <v>243.2102465</v>
          </cell>
          <cell r="M48">
            <v>267.53127115</v>
          </cell>
          <cell r="N48">
            <v>291.8522958</v>
          </cell>
        </row>
        <row r="49">
          <cell r="B49" t="str">
            <v>昆山国际城市花园</v>
          </cell>
          <cell r="C49">
            <v>9.22512618333333</v>
          </cell>
          <cell r="D49">
            <v>18.4502523666667</v>
          </cell>
          <cell r="E49">
            <v>27.67537855</v>
          </cell>
          <cell r="F49">
            <v>36.9005047333333</v>
          </cell>
          <cell r="G49">
            <v>46.1256309166667</v>
          </cell>
          <cell r="H49">
            <v>55.3507571</v>
          </cell>
          <cell r="I49">
            <v>64.5758832833333</v>
          </cell>
          <cell r="J49">
            <v>73.8010094666667</v>
          </cell>
          <cell r="K49">
            <v>83.02613565</v>
          </cell>
          <cell r="L49">
            <v>92.2512618333333</v>
          </cell>
          <cell r="M49">
            <v>101.476388016667</v>
          </cell>
          <cell r="N49">
            <v>110.7015142</v>
          </cell>
        </row>
        <row r="50">
          <cell r="B50" t="str">
            <v>昆山水岸世家</v>
          </cell>
          <cell r="C50">
            <v>7.49929669999999</v>
          </cell>
          <cell r="D50">
            <v>14.9985934</v>
          </cell>
          <cell r="E50">
            <v>22.4978901</v>
          </cell>
          <cell r="F50">
            <v>29.9971868</v>
          </cell>
          <cell r="G50">
            <v>37.4964834999999</v>
          </cell>
          <cell r="H50">
            <v>44.9957801999999</v>
          </cell>
          <cell r="I50">
            <v>52.4950768999999</v>
          </cell>
          <cell r="J50">
            <v>59.9943735999999</v>
          </cell>
          <cell r="K50">
            <v>67.4936702999999</v>
          </cell>
          <cell r="L50">
            <v>74.9929669999999</v>
          </cell>
          <cell r="M50">
            <v>82.4922636999999</v>
          </cell>
          <cell r="N50">
            <v>89.9915603999999</v>
          </cell>
        </row>
        <row r="51">
          <cell r="B51" t="str">
            <v>上海壹品世家</v>
          </cell>
          <cell r="C51">
            <v>3.9237715</v>
          </cell>
          <cell r="D51">
            <v>7.847543</v>
          </cell>
          <cell r="E51">
            <v>11.7713145</v>
          </cell>
          <cell r="F51">
            <v>15.695086</v>
          </cell>
          <cell r="G51">
            <v>19.6188575</v>
          </cell>
          <cell r="H51">
            <v>23.542629</v>
          </cell>
          <cell r="I51">
            <v>27.4664005</v>
          </cell>
          <cell r="J51">
            <v>31.390172</v>
          </cell>
          <cell r="K51">
            <v>35.3139435</v>
          </cell>
          <cell r="L51">
            <v>39.237715</v>
          </cell>
          <cell r="M51">
            <v>43.1614865</v>
          </cell>
          <cell r="N51">
            <v>47.085258</v>
          </cell>
        </row>
        <row r="52">
          <cell r="B52" t="str">
            <v>北京鑫都汇</v>
          </cell>
          <cell r="C52">
            <v>1.61057286666667</v>
          </cell>
          <cell r="D52">
            <v>3.22114573333333</v>
          </cell>
          <cell r="E52">
            <v>4.8317186</v>
          </cell>
          <cell r="F52">
            <v>6.44229146666667</v>
          </cell>
          <cell r="G52">
            <v>8.05286433333333</v>
          </cell>
          <cell r="H52">
            <v>9.6634372</v>
          </cell>
          <cell r="I52">
            <v>11.2740100666667</v>
          </cell>
          <cell r="J52">
            <v>12.8845829333333</v>
          </cell>
          <cell r="K52">
            <v>14.4951558</v>
          </cell>
          <cell r="L52">
            <v>16.1057286666667</v>
          </cell>
          <cell r="M52">
            <v>17.7163015333333</v>
          </cell>
          <cell r="N52">
            <v>19.3268744</v>
          </cell>
        </row>
        <row r="53">
          <cell r="B53" t="str">
            <v>长沙梅溪鑫苑名家</v>
          </cell>
          <cell r="C53">
            <v>10.3747116375</v>
          </cell>
          <cell r="D53">
            <v>20.7494232749999</v>
          </cell>
          <cell r="E53">
            <v>31.1241349124999</v>
          </cell>
          <cell r="F53">
            <v>41.4988465499999</v>
          </cell>
          <cell r="G53">
            <v>51.8735581874999</v>
          </cell>
          <cell r="H53">
            <v>62.2482698249998</v>
          </cell>
          <cell r="I53">
            <v>72.6229814624998</v>
          </cell>
          <cell r="J53">
            <v>82.9976930999998</v>
          </cell>
          <cell r="K53">
            <v>93.3724047374997</v>
          </cell>
          <cell r="L53">
            <v>103.747116375</v>
          </cell>
          <cell r="M53">
            <v>114.1218280125</v>
          </cell>
          <cell r="N53">
            <v>124.49653965</v>
          </cell>
        </row>
        <row r="54">
          <cell r="B54" t="str">
            <v>西安大都汇</v>
          </cell>
          <cell r="C54">
            <v>3.63791940416667</v>
          </cell>
          <cell r="D54">
            <v>7.27583880833334</v>
          </cell>
          <cell r="E54">
            <v>10.9137582125</v>
          </cell>
          <cell r="F54">
            <v>14.5516776166667</v>
          </cell>
          <cell r="G54">
            <v>18.1895970208333</v>
          </cell>
          <cell r="H54">
            <v>21.827516425</v>
          </cell>
          <cell r="I54">
            <v>25.4654358291667</v>
          </cell>
          <cell r="J54">
            <v>29.1033552333333</v>
          </cell>
          <cell r="K54">
            <v>32.7412746375</v>
          </cell>
          <cell r="L54">
            <v>36.3791940416667</v>
          </cell>
          <cell r="M54">
            <v>40.0171134458333</v>
          </cell>
          <cell r="N54">
            <v>43.65503285</v>
          </cell>
        </row>
        <row r="55">
          <cell r="B55" t="str">
            <v>三亚崖州湾</v>
          </cell>
          <cell r="C55">
            <v>3.73638340833333</v>
          </cell>
          <cell r="D55">
            <v>7.47276681666667</v>
          </cell>
          <cell r="E55">
            <v>11.209150225</v>
          </cell>
          <cell r="F55">
            <v>14.9455336333333</v>
          </cell>
          <cell r="G55">
            <v>18.6819170416667</v>
          </cell>
          <cell r="H55">
            <v>22.41830045</v>
          </cell>
          <cell r="I55">
            <v>26.1546838583333</v>
          </cell>
          <cell r="J55">
            <v>29.8910672666667</v>
          </cell>
          <cell r="K55">
            <v>33.627450675</v>
          </cell>
          <cell r="L55">
            <v>37.3638340833333</v>
          </cell>
          <cell r="M55">
            <v>41.1002174916667</v>
          </cell>
          <cell r="N55">
            <v>44.8366009</v>
          </cell>
        </row>
        <row r="56">
          <cell r="B56" t="str">
            <v>三门峡博丰明钻</v>
          </cell>
          <cell r="C56">
            <v>3.56128601416667</v>
          </cell>
          <cell r="D56">
            <v>7.12257202833333</v>
          </cell>
          <cell r="E56">
            <v>10.6838580425</v>
          </cell>
          <cell r="F56">
            <v>14.2451440566667</v>
          </cell>
          <cell r="G56">
            <v>17.8064300708333</v>
          </cell>
          <cell r="H56">
            <v>21.367716085</v>
          </cell>
          <cell r="I56">
            <v>24.9290020991667</v>
          </cell>
          <cell r="J56">
            <v>28.4902881133333</v>
          </cell>
          <cell r="K56">
            <v>32.0515741275</v>
          </cell>
          <cell r="L56">
            <v>35.6128601416667</v>
          </cell>
          <cell r="M56">
            <v>39.1741461558333</v>
          </cell>
          <cell r="N56">
            <v>42.73543217</v>
          </cell>
        </row>
        <row r="57">
          <cell r="B57" t="str">
            <v>焦作鹿港小镇</v>
          </cell>
          <cell r="C57">
            <v>5.47196941666666</v>
          </cell>
          <cell r="D57">
            <v>10.9439388333333</v>
          </cell>
          <cell r="E57">
            <v>16.41590825</v>
          </cell>
          <cell r="F57">
            <v>21.8878776666667</v>
          </cell>
          <cell r="G57">
            <v>27.3598470833333</v>
          </cell>
          <cell r="H57">
            <v>32.8318165</v>
          </cell>
          <cell r="I57">
            <v>38.3037859166666</v>
          </cell>
          <cell r="J57">
            <v>43.7757553333333</v>
          </cell>
          <cell r="K57">
            <v>49.24772475</v>
          </cell>
          <cell r="L57">
            <v>54.7196941666666</v>
          </cell>
          <cell r="M57">
            <v>60.1916635833333</v>
          </cell>
          <cell r="N57">
            <v>65.6636329999999</v>
          </cell>
        </row>
        <row r="58">
          <cell r="B58" t="str">
            <v>焦作中弘名瑞城</v>
          </cell>
          <cell r="C58">
            <v>3.70900349166667</v>
          </cell>
          <cell r="D58">
            <v>7.41800698333334</v>
          </cell>
          <cell r="E58">
            <v>11.127010475</v>
          </cell>
          <cell r="F58">
            <v>14.8360139666667</v>
          </cell>
          <cell r="G58">
            <v>18.5450174583334</v>
          </cell>
          <cell r="H58">
            <v>22.25402095</v>
          </cell>
          <cell r="I58">
            <v>25.9630244416667</v>
          </cell>
          <cell r="J58">
            <v>29.6720279333334</v>
          </cell>
          <cell r="K58">
            <v>33.381031425</v>
          </cell>
          <cell r="L58">
            <v>37.0900349166667</v>
          </cell>
          <cell r="M58">
            <v>40.7990384083334</v>
          </cell>
          <cell r="N58">
            <v>44.5080419</v>
          </cell>
        </row>
        <row r="59">
          <cell r="B59" t="str">
            <v>驻马店泌阳尚东第一城</v>
          </cell>
          <cell r="C59">
            <v>6.84084805</v>
          </cell>
          <cell r="D59">
            <v>13.6816961</v>
          </cell>
          <cell r="E59">
            <v>20.52254415</v>
          </cell>
          <cell r="F59">
            <v>27.3633922</v>
          </cell>
          <cell r="G59">
            <v>34.20424025</v>
          </cell>
          <cell r="H59">
            <v>41.0450883</v>
          </cell>
          <cell r="I59">
            <v>47.88593635</v>
          </cell>
          <cell r="J59">
            <v>54.7267844</v>
          </cell>
          <cell r="K59">
            <v>61.56763245</v>
          </cell>
          <cell r="L59">
            <v>68.4084805</v>
          </cell>
          <cell r="M59">
            <v>75.24932855</v>
          </cell>
          <cell r="N59">
            <v>82.0901765999999</v>
          </cell>
        </row>
        <row r="60">
          <cell r="B60" t="str">
            <v>漯河锦华国际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B61" t="str">
            <v>漯河天翼星公馆</v>
          </cell>
          <cell r="C61">
            <v>1.4878369</v>
          </cell>
          <cell r="D61">
            <v>2.9756738</v>
          </cell>
          <cell r="E61">
            <v>4.4635107</v>
          </cell>
          <cell r="F61">
            <v>5.9513476</v>
          </cell>
          <cell r="G61">
            <v>7.4391845</v>
          </cell>
          <cell r="H61">
            <v>8.9270214</v>
          </cell>
          <cell r="I61">
            <v>10.4148583</v>
          </cell>
          <cell r="J61">
            <v>11.9026952</v>
          </cell>
          <cell r="K61">
            <v>13.3905321</v>
          </cell>
          <cell r="L61">
            <v>14.878369</v>
          </cell>
          <cell r="M61">
            <v>16.3662059</v>
          </cell>
          <cell r="N61">
            <v>17.8540428</v>
          </cell>
        </row>
        <row r="62">
          <cell r="B62" t="str">
            <v>漯河临颍绿城国际</v>
          </cell>
          <cell r="C62">
            <v>2.92474685</v>
          </cell>
          <cell r="D62">
            <v>5.84949370000001</v>
          </cell>
          <cell r="E62">
            <v>8.77424055000001</v>
          </cell>
          <cell r="F62">
            <v>11.6989874</v>
          </cell>
          <cell r="G62">
            <v>14.62373425</v>
          </cell>
          <cell r="H62">
            <v>17.5484811</v>
          </cell>
          <cell r="I62">
            <v>20.47322795</v>
          </cell>
          <cell r="J62">
            <v>23.3979748</v>
          </cell>
          <cell r="K62">
            <v>26.32272165</v>
          </cell>
          <cell r="L62">
            <v>29.2474685</v>
          </cell>
          <cell r="M62">
            <v>32.17221535</v>
          </cell>
          <cell r="N62">
            <v>35.0969622</v>
          </cell>
        </row>
        <row r="63">
          <cell r="B63" t="str">
            <v>漯河伯爵山</v>
          </cell>
          <cell r="C63">
            <v>5.15766965000001</v>
          </cell>
          <cell r="D63">
            <v>10.3153393</v>
          </cell>
          <cell r="E63">
            <v>15.47300895</v>
          </cell>
          <cell r="F63">
            <v>20.6306786</v>
          </cell>
          <cell r="G63">
            <v>25.78834825</v>
          </cell>
          <cell r="H63">
            <v>30.9460179</v>
          </cell>
          <cell r="I63">
            <v>36.10368755</v>
          </cell>
          <cell r="J63">
            <v>41.2613572</v>
          </cell>
          <cell r="K63">
            <v>46.41902685</v>
          </cell>
          <cell r="L63">
            <v>51.5766965</v>
          </cell>
          <cell r="M63">
            <v>56.73436615</v>
          </cell>
          <cell r="N63">
            <v>61.8920358000001</v>
          </cell>
        </row>
        <row r="64">
          <cell r="B64" t="str">
            <v>漯河六和世家</v>
          </cell>
          <cell r="C64">
            <v>2.1006788</v>
          </cell>
          <cell r="D64">
            <v>4.2013576</v>
          </cell>
          <cell r="E64">
            <v>6.3020364</v>
          </cell>
          <cell r="F64">
            <v>8.4027152</v>
          </cell>
          <cell r="G64">
            <v>10.503394</v>
          </cell>
          <cell r="H64">
            <v>12.6040728</v>
          </cell>
          <cell r="I64">
            <v>14.7047516</v>
          </cell>
          <cell r="J64">
            <v>16.8054304</v>
          </cell>
          <cell r="K64">
            <v>18.9061092</v>
          </cell>
          <cell r="L64">
            <v>21.006788</v>
          </cell>
          <cell r="M64">
            <v>23.1074668</v>
          </cell>
          <cell r="N64">
            <v>25.2081456</v>
          </cell>
        </row>
        <row r="65">
          <cell r="B65" t="str">
            <v>三门峡灵宝锦悦华庭</v>
          </cell>
          <cell r="C65">
            <v>0.61990465</v>
          </cell>
          <cell r="D65">
            <v>1.2398093</v>
          </cell>
          <cell r="E65">
            <v>1.85971395</v>
          </cell>
          <cell r="F65">
            <v>2.4796186</v>
          </cell>
          <cell r="G65">
            <v>3.09952325</v>
          </cell>
          <cell r="H65">
            <v>3.7194279</v>
          </cell>
          <cell r="I65">
            <v>4.33933255</v>
          </cell>
          <cell r="J65">
            <v>4.9592372</v>
          </cell>
          <cell r="K65">
            <v>5.57914185</v>
          </cell>
          <cell r="L65">
            <v>6.1990465</v>
          </cell>
          <cell r="M65">
            <v>6.81895115</v>
          </cell>
          <cell r="N65">
            <v>7.4388558</v>
          </cell>
        </row>
        <row r="66">
          <cell r="B66" t="str">
            <v>濮阳银堤漫步</v>
          </cell>
          <cell r="C66">
            <v>0.995019491666666</v>
          </cell>
          <cell r="D66">
            <v>1.99003898333333</v>
          </cell>
          <cell r="E66">
            <v>2.985058475</v>
          </cell>
          <cell r="F66">
            <v>3.98007796666667</v>
          </cell>
          <cell r="G66">
            <v>4.97509745833333</v>
          </cell>
          <cell r="H66">
            <v>5.97011695</v>
          </cell>
          <cell r="I66">
            <v>6.96513644166667</v>
          </cell>
          <cell r="J66">
            <v>7.96015593333333</v>
          </cell>
          <cell r="K66">
            <v>8.955175425</v>
          </cell>
          <cell r="L66">
            <v>9.95019491666666</v>
          </cell>
          <cell r="M66">
            <v>10.9452144083333</v>
          </cell>
          <cell r="N66">
            <v>11.9402339</v>
          </cell>
        </row>
        <row r="67">
          <cell r="B67" t="str">
            <v>郑州鑫家二期</v>
          </cell>
          <cell r="C67">
            <v>2.565465525</v>
          </cell>
          <cell r="D67">
            <v>5.13093105</v>
          </cell>
          <cell r="E67">
            <v>7.696396575</v>
          </cell>
          <cell r="F67">
            <v>10.2618621</v>
          </cell>
          <cell r="G67">
            <v>12.827327625</v>
          </cell>
          <cell r="H67">
            <v>15.39279315</v>
          </cell>
          <cell r="I67">
            <v>17.958258675</v>
          </cell>
          <cell r="J67">
            <v>20.5237242</v>
          </cell>
          <cell r="K67">
            <v>23.089189725</v>
          </cell>
          <cell r="L67">
            <v>25.65465525</v>
          </cell>
          <cell r="M67">
            <v>28.220120775</v>
          </cell>
          <cell r="N67">
            <v>30.7855863</v>
          </cell>
        </row>
        <row r="68">
          <cell r="B68" t="str">
            <v>郑州都汇广场</v>
          </cell>
          <cell r="C68">
            <v>7.04234195</v>
          </cell>
          <cell r="D68">
            <v>14.0846839</v>
          </cell>
          <cell r="E68">
            <v>21.12702585</v>
          </cell>
          <cell r="F68">
            <v>28.1693678</v>
          </cell>
          <cell r="G68">
            <v>35.21170975</v>
          </cell>
          <cell r="H68">
            <v>42.2540517</v>
          </cell>
          <cell r="I68">
            <v>49.29639365</v>
          </cell>
          <cell r="J68">
            <v>56.3387356</v>
          </cell>
          <cell r="K68">
            <v>63.38107755</v>
          </cell>
          <cell r="L68">
            <v>70.4234195</v>
          </cell>
          <cell r="M68">
            <v>77.46576145</v>
          </cell>
          <cell r="N68">
            <v>84.5081034</v>
          </cell>
        </row>
        <row r="69">
          <cell r="B69" t="e">
            <v>#N/A</v>
          </cell>
          <cell r="C69">
            <v>1.95598503333333</v>
          </cell>
          <cell r="D69">
            <v>3.91197006666667</v>
          </cell>
          <cell r="E69">
            <v>5.8679551</v>
          </cell>
          <cell r="F69">
            <v>7.82394013333333</v>
          </cell>
          <cell r="G69">
            <v>9.77992516666667</v>
          </cell>
          <cell r="H69">
            <v>11.7359102</v>
          </cell>
          <cell r="I69">
            <v>13.6918952333333</v>
          </cell>
          <cell r="J69">
            <v>15.6478802666667</v>
          </cell>
          <cell r="K69">
            <v>17.6038653</v>
          </cell>
          <cell r="L69">
            <v>19.5598503333333</v>
          </cell>
          <cell r="M69">
            <v>21.5158353666667</v>
          </cell>
          <cell r="N69">
            <v>23.4718204</v>
          </cell>
        </row>
        <row r="70">
          <cell r="B70" t="str">
            <v>漯河滨湖国际</v>
          </cell>
          <cell r="C70">
            <v>0.4670787</v>
          </cell>
          <cell r="D70">
            <v>0.9341574</v>
          </cell>
          <cell r="E70">
            <v>1.4012361</v>
          </cell>
          <cell r="F70">
            <v>1.8683148</v>
          </cell>
          <cell r="G70">
            <v>2.3353935</v>
          </cell>
          <cell r="H70">
            <v>2.8024722</v>
          </cell>
          <cell r="I70">
            <v>3.2695509</v>
          </cell>
          <cell r="J70">
            <v>3.7366296</v>
          </cell>
          <cell r="K70">
            <v>4.2037083</v>
          </cell>
          <cell r="L70">
            <v>4.670787</v>
          </cell>
          <cell r="M70">
            <v>5.1378657</v>
          </cell>
          <cell r="N70">
            <v>5.6049444</v>
          </cell>
        </row>
        <row r="71">
          <cell r="B71" t="str">
            <v>西安鑫苑中心</v>
          </cell>
          <cell r="C71">
            <v>19.7930157</v>
          </cell>
          <cell r="D71">
            <v>39.5860314</v>
          </cell>
          <cell r="E71">
            <v>59.3790470999999</v>
          </cell>
          <cell r="F71">
            <v>79.1720627999999</v>
          </cell>
          <cell r="G71">
            <v>98.9650784999999</v>
          </cell>
          <cell r="H71">
            <v>118.7580942</v>
          </cell>
          <cell r="I71">
            <v>138.5511099</v>
          </cell>
          <cell r="J71">
            <v>158.3441256</v>
          </cell>
          <cell r="K71">
            <v>178.1371413</v>
          </cell>
          <cell r="L71">
            <v>197.930157</v>
          </cell>
          <cell r="M71">
            <v>217.7231727</v>
          </cell>
          <cell r="N71">
            <v>237.5161884</v>
          </cell>
        </row>
        <row r="72">
          <cell r="B72" t="str">
            <v>三门峡书香苑</v>
          </cell>
          <cell r="C72">
            <v>2.23792685000001</v>
          </cell>
          <cell r="D72">
            <v>4.47585370000001</v>
          </cell>
          <cell r="E72">
            <v>6.71378055000002</v>
          </cell>
          <cell r="F72">
            <v>8.95170740000002</v>
          </cell>
          <cell r="G72">
            <v>11.18963425</v>
          </cell>
          <cell r="H72">
            <v>13.4275611</v>
          </cell>
          <cell r="I72">
            <v>15.66548795</v>
          </cell>
          <cell r="J72">
            <v>17.9034148</v>
          </cell>
          <cell r="K72">
            <v>20.1413416500001</v>
          </cell>
          <cell r="L72">
            <v>22.3792685000001</v>
          </cell>
          <cell r="M72">
            <v>24.6171953500001</v>
          </cell>
          <cell r="N72">
            <v>26.8551222000001</v>
          </cell>
        </row>
        <row r="73">
          <cell r="B73" t="str">
            <v>天津汤泉世家</v>
          </cell>
          <cell r="C73">
            <v>0.271476125</v>
          </cell>
          <cell r="D73">
            <v>0.54295225</v>
          </cell>
          <cell r="E73">
            <v>0.814428375</v>
          </cell>
          <cell r="F73">
            <v>1.0859045</v>
          </cell>
          <cell r="G73">
            <v>1.357380625</v>
          </cell>
          <cell r="H73">
            <v>1.62885675</v>
          </cell>
          <cell r="I73">
            <v>1.900332875</v>
          </cell>
          <cell r="J73">
            <v>2.171809</v>
          </cell>
          <cell r="K73">
            <v>2.443285125</v>
          </cell>
          <cell r="L73">
            <v>2.71476125</v>
          </cell>
          <cell r="M73">
            <v>2.986237375</v>
          </cell>
          <cell r="N73">
            <v>3.2577135</v>
          </cell>
        </row>
        <row r="74">
          <cell r="B74" t="str">
            <v>巩义天玺华府</v>
          </cell>
          <cell r="C74">
            <v>0.70219115</v>
          </cell>
          <cell r="D74">
            <v>1.4043823</v>
          </cell>
          <cell r="E74">
            <v>2.10657345</v>
          </cell>
          <cell r="F74">
            <v>2.8087646</v>
          </cell>
          <cell r="G74">
            <v>3.51095575</v>
          </cell>
          <cell r="H74">
            <v>4.2131469</v>
          </cell>
          <cell r="I74">
            <v>4.91533805</v>
          </cell>
          <cell r="J74">
            <v>5.6175292</v>
          </cell>
          <cell r="K74">
            <v>6.31972035</v>
          </cell>
          <cell r="L74">
            <v>7.0219115</v>
          </cell>
          <cell r="M74">
            <v>7.72410265</v>
          </cell>
          <cell r="N74">
            <v>8.4262938</v>
          </cell>
        </row>
        <row r="75">
          <cell r="B75" t="str">
            <v>鹤壁聆海御园</v>
          </cell>
          <cell r="C75">
            <v>0.306098566666667</v>
          </cell>
          <cell r="D75">
            <v>0.612197133333333</v>
          </cell>
          <cell r="E75">
            <v>0.9182957</v>
          </cell>
          <cell r="F75">
            <v>1.22439426666667</v>
          </cell>
          <cell r="G75">
            <v>1.53049283333333</v>
          </cell>
          <cell r="H75">
            <v>1.8365914</v>
          </cell>
          <cell r="I75">
            <v>2.14268996666667</v>
          </cell>
          <cell r="J75">
            <v>2.44878853333333</v>
          </cell>
          <cell r="K75">
            <v>2.7548871</v>
          </cell>
          <cell r="L75">
            <v>3.06098566666667</v>
          </cell>
          <cell r="M75">
            <v>3.36708423333333</v>
          </cell>
          <cell r="N75">
            <v>3.6731828</v>
          </cell>
        </row>
        <row r="76">
          <cell r="B76" t="str">
            <v>濮阳龙湖华苑</v>
          </cell>
          <cell r="C76">
            <v>4.63648546666667</v>
          </cell>
          <cell r="D76">
            <v>9.27297093333334</v>
          </cell>
          <cell r="E76">
            <v>13.9094564</v>
          </cell>
          <cell r="F76">
            <v>18.5459418666667</v>
          </cell>
          <cell r="G76">
            <v>23.1824273333334</v>
          </cell>
          <cell r="H76">
            <v>27.8189128</v>
          </cell>
          <cell r="I76">
            <v>32.4553982666667</v>
          </cell>
          <cell r="J76">
            <v>37.0918837333334</v>
          </cell>
          <cell r="K76">
            <v>41.7283692</v>
          </cell>
          <cell r="L76">
            <v>46.3648546666667</v>
          </cell>
          <cell r="M76">
            <v>51.0013401333334</v>
          </cell>
          <cell r="N76">
            <v>55.6378256</v>
          </cell>
        </row>
        <row r="77">
          <cell r="B77" t="str">
            <v>濮阳翰林居</v>
          </cell>
          <cell r="C77">
            <v>0.483573641666667</v>
          </cell>
          <cell r="D77">
            <v>0.967147283333333</v>
          </cell>
          <cell r="E77">
            <v>1.450720925</v>
          </cell>
          <cell r="F77">
            <v>1.93429456666667</v>
          </cell>
          <cell r="G77">
            <v>2.41786820833333</v>
          </cell>
          <cell r="H77">
            <v>2.90144185</v>
          </cell>
          <cell r="I77">
            <v>3.38501549166667</v>
          </cell>
          <cell r="J77">
            <v>3.86858913333333</v>
          </cell>
          <cell r="K77">
            <v>4.352162775</v>
          </cell>
          <cell r="L77">
            <v>4.83573641666667</v>
          </cell>
          <cell r="M77">
            <v>5.31931005833333</v>
          </cell>
          <cell r="N77">
            <v>5.8028837</v>
          </cell>
        </row>
        <row r="78">
          <cell r="B78" t="str">
            <v>三门峡滨河湾</v>
          </cell>
          <cell r="C78">
            <v>2.4676927</v>
          </cell>
          <cell r="D78">
            <v>4.9353854</v>
          </cell>
          <cell r="E78">
            <v>7.40307810000001</v>
          </cell>
          <cell r="F78">
            <v>9.87077080000001</v>
          </cell>
          <cell r="G78">
            <v>12.3384635</v>
          </cell>
          <cell r="H78">
            <v>14.8061562</v>
          </cell>
          <cell r="I78">
            <v>17.2738489</v>
          </cell>
          <cell r="J78">
            <v>19.7415416</v>
          </cell>
          <cell r="K78">
            <v>22.2092343</v>
          </cell>
          <cell r="L78">
            <v>24.676927</v>
          </cell>
          <cell r="M78">
            <v>27.1446197</v>
          </cell>
          <cell r="N78">
            <v>29.6123124</v>
          </cell>
        </row>
        <row r="79">
          <cell r="B79" t="str">
            <v>三门峡滨河花城</v>
          </cell>
          <cell r="C79">
            <v>2.36132866666667</v>
          </cell>
          <cell r="D79">
            <v>4.72265733333333</v>
          </cell>
          <cell r="E79">
            <v>7.083986</v>
          </cell>
          <cell r="F79">
            <v>9.44531466666666</v>
          </cell>
          <cell r="G79">
            <v>11.8066433333333</v>
          </cell>
          <cell r="H79">
            <v>14.167972</v>
          </cell>
          <cell r="I79">
            <v>16.5293006666667</v>
          </cell>
          <cell r="J79">
            <v>18.8906293333333</v>
          </cell>
          <cell r="K79">
            <v>21.251958</v>
          </cell>
          <cell r="L79">
            <v>23.6132866666667</v>
          </cell>
          <cell r="M79">
            <v>25.9746153333333</v>
          </cell>
          <cell r="N79">
            <v>28.335944</v>
          </cell>
        </row>
        <row r="80">
          <cell r="B80" t="str">
            <v>郑州伞花苑</v>
          </cell>
          <cell r="C80">
            <v>0.642219258333333</v>
          </cell>
          <cell r="D80">
            <v>1.28443851666667</v>
          </cell>
          <cell r="E80">
            <v>1.926657775</v>
          </cell>
          <cell r="F80">
            <v>2.56887703333333</v>
          </cell>
          <cell r="G80">
            <v>3.21109629166666</v>
          </cell>
          <cell r="H80">
            <v>3.85331555</v>
          </cell>
          <cell r="I80">
            <v>4.49553480833333</v>
          </cell>
          <cell r="J80">
            <v>5.13775406666666</v>
          </cell>
          <cell r="K80">
            <v>5.779973325</v>
          </cell>
          <cell r="L80">
            <v>6.42219258333333</v>
          </cell>
          <cell r="M80">
            <v>7.06441184166666</v>
          </cell>
          <cell r="N80">
            <v>7.7066311</v>
          </cell>
        </row>
        <row r="81">
          <cell r="B81" t="str">
            <v>昆山鑫都汇</v>
          </cell>
          <cell r="C81">
            <v>1.535740325</v>
          </cell>
          <cell r="D81">
            <v>3.07148065</v>
          </cell>
          <cell r="E81">
            <v>4.607220975</v>
          </cell>
          <cell r="F81">
            <v>6.14296129999999</v>
          </cell>
          <cell r="G81">
            <v>7.67870162499999</v>
          </cell>
          <cell r="H81">
            <v>9.21444194999999</v>
          </cell>
          <cell r="I81">
            <v>10.750182275</v>
          </cell>
          <cell r="J81">
            <v>12.2859226</v>
          </cell>
          <cell r="K81">
            <v>13.821662925</v>
          </cell>
          <cell r="L81">
            <v>15.35740325</v>
          </cell>
          <cell r="M81">
            <v>16.893143575</v>
          </cell>
          <cell r="N81">
            <v>18.4288839</v>
          </cell>
        </row>
        <row r="82">
          <cell r="B82" t="str">
            <v>漯河世界贸易中心</v>
          </cell>
          <cell r="C82">
            <v>0.2282652</v>
          </cell>
          <cell r="D82">
            <v>0.4565304</v>
          </cell>
          <cell r="E82">
            <v>0.684795599999999</v>
          </cell>
          <cell r="F82">
            <v>0.913060799999999</v>
          </cell>
          <cell r="G82">
            <v>1.141326</v>
          </cell>
          <cell r="H82">
            <v>1.3695912</v>
          </cell>
          <cell r="I82">
            <v>1.5978564</v>
          </cell>
          <cell r="J82">
            <v>1.8261216</v>
          </cell>
          <cell r="K82">
            <v>2.0543868</v>
          </cell>
          <cell r="L82">
            <v>2.282652</v>
          </cell>
          <cell r="M82">
            <v>2.5109172</v>
          </cell>
          <cell r="N82">
            <v>2.7391824</v>
          </cell>
        </row>
        <row r="83">
          <cell r="B83" t="str">
            <v>昆山陆家山水江南</v>
          </cell>
          <cell r="C83">
            <v>3.29453104166668</v>
          </cell>
          <cell r="D83">
            <v>6.58906208333337</v>
          </cell>
          <cell r="E83">
            <v>9.88359312500005</v>
          </cell>
          <cell r="F83">
            <v>13.1781241666667</v>
          </cell>
          <cell r="G83">
            <v>16.4726552083334</v>
          </cell>
          <cell r="H83">
            <v>19.7671862500001</v>
          </cell>
          <cell r="I83">
            <v>23.0617172916668</v>
          </cell>
          <cell r="J83">
            <v>26.3562483333335</v>
          </cell>
          <cell r="K83">
            <v>29.6507793750002</v>
          </cell>
          <cell r="L83">
            <v>32.9453104166668</v>
          </cell>
          <cell r="M83">
            <v>36.2398414583335</v>
          </cell>
          <cell r="N83">
            <v>39.5343725000002</v>
          </cell>
        </row>
        <row r="84">
          <cell r="B84" t="str">
            <v>三门峡熙龙湾</v>
          </cell>
          <cell r="C84">
            <v>0.0869802</v>
          </cell>
          <cell r="D84">
            <v>0.1739604</v>
          </cell>
          <cell r="E84">
            <v>0.2609406</v>
          </cell>
          <cell r="F84">
            <v>0.3479208</v>
          </cell>
          <cell r="G84">
            <v>0.434901</v>
          </cell>
          <cell r="H84">
            <v>0.5218812</v>
          </cell>
          <cell r="I84">
            <v>0.6088614</v>
          </cell>
          <cell r="J84">
            <v>0.6958416</v>
          </cell>
          <cell r="K84">
            <v>0.7828218</v>
          </cell>
          <cell r="L84">
            <v>0.869802</v>
          </cell>
          <cell r="M84">
            <v>0.9567822</v>
          </cell>
          <cell r="N84">
            <v>1.0437624</v>
          </cell>
        </row>
        <row r="85">
          <cell r="B85" t="str">
            <v>郑州古德佳苑</v>
          </cell>
          <cell r="C85">
            <v>0.409367291666667</v>
          </cell>
          <cell r="D85">
            <v>0.818734583333333</v>
          </cell>
          <cell r="E85">
            <v>1.228101875</v>
          </cell>
          <cell r="F85">
            <v>1.63746916666667</v>
          </cell>
          <cell r="G85">
            <v>2.04683645833333</v>
          </cell>
          <cell r="H85">
            <v>2.45620375</v>
          </cell>
          <cell r="I85">
            <v>2.86557104166667</v>
          </cell>
          <cell r="J85">
            <v>3.27493833333333</v>
          </cell>
          <cell r="K85">
            <v>3.684305625</v>
          </cell>
          <cell r="L85">
            <v>4.09367291666666</v>
          </cell>
          <cell r="M85">
            <v>4.50304020833333</v>
          </cell>
          <cell r="N85">
            <v>4.9124075</v>
          </cell>
        </row>
        <row r="86">
          <cell r="B86" t="str">
            <v>郑州明天璀丽华庭</v>
          </cell>
          <cell r="C86">
            <v>0.587091866666666</v>
          </cell>
          <cell r="D86">
            <v>1.17418373333333</v>
          </cell>
          <cell r="E86">
            <v>1.7612756</v>
          </cell>
          <cell r="F86">
            <v>2.34836746666666</v>
          </cell>
          <cell r="G86">
            <v>2.93545933333333</v>
          </cell>
          <cell r="H86">
            <v>3.52255119999999</v>
          </cell>
          <cell r="I86">
            <v>4.10964306666666</v>
          </cell>
          <cell r="J86">
            <v>4.69673493333333</v>
          </cell>
          <cell r="K86">
            <v>5.28382679999999</v>
          </cell>
          <cell r="L86">
            <v>5.87091866666666</v>
          </cell>
          <cell r="M86">
            <v>6.45801053333332</v>
          </cell>
          <cell r="N86">
            <v>7.04510239999999</v>
          </cell>
        </row>
        <row r="87">
          <cell r="B87" t="str">
            <v>信阳博林国际广场</v>
          </cell>
          <cell r="C87">
            <v>0.52048115</v>
          </cell>
          <cell r="D87">
            <v>1.0409623</v>
          </cell>
          <cell r="E87">
            <v>1.56144345</v>
          </cell>
          <cell r="F87">
            <v>2.0819246</v>
          </cell>
          <cell r="G87">
            <v>2.60240575</v>
          </cell>
          <cell r="H87">
            <v>3.1228869</v>
          </cell>
          <cell r="I87">
            <v>3.64336805</v>
          </cell>
          <cell r="J87">
            <v>4.1638492</v>
          </cell>
          <cell r="K87">
            <v>4.68433035</v>
          </cell>
          <cell r="L87">
            <v>5.2048115</v>
          </cell>
          <cell r="M87">
            <v>5.72529265</v>
          </cell>
          <cell r="N87">
            <v>6.2457738</v>
          </cell>
        </row>
        <row r="88">
          <cell r="B88" t="str">
            <v>郑州国际新城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B89" t="str">
            <v>济南青岛金光大厦</v>
          </cell>
          <cell r="C89">
            <v>1.63975029166667</v>
          </cell>
          <cell r="D89">
            <v>3.27950058333333</v>
          </cell>
          <cell r="E89">
            <v>4.919250875</v>
          </cell>
          <cell r="F89">
            <v>6.55900116666666</v>
          </cell>
          <cell r="G89">
            <v>8.19875145833333</v>
          </cell>
          <cell r="H89">
            <v>9.83850175</v>
          </cell>
          <cell r="I89">
            <v>11.4782520416667</v>
          </cell>
          <cell r="J89">
            <v>13.1180023333333</v>
          </cell>
          <cell r="K89">
            <v>14.757752625</v>
          </cell>
          <cell r="L89">
            <v>16.3975029166667</v>
          </cell>
          <cell r="M89">
            <v>18.0372532083333</v>
          </cell>
          <cell r="N89">
            <v>19.6770035</v>
          </cell>
        </row>
        <row r="90">
          <cell r="B90" t="e">
            <v>#N/A</v>
          </cell>
          <cell r="C90">
            <v>0.329736458333333</v>
          </cell>
          <cell r="D90">
            <v>0.659472916666667</v>
          </cell>
          <cell r="E90">
            <v>0.989209375</v>
          </cell>
          <cell r="F90">
            <v>1.31894583333333</v>
          </cell>
          <cell r="G90">
            <v>1.64868229166667</v>
          </cell>
          <cell r="H90">
            <v>1.97841875</v>
          </cell>
          <cell r="I90">
            <v>2.30815520833333</v>
          </cell>
          <cell r="J90">
            <v>2.63789166666667</v>
          </cell>
          <cell r="K90">
            <v>2.967628125</v>
          </cell>
          <cell r="L90">
            <v>3.29736458333333</v>
          </cell>
          <cell r="M90">
            <v>3.62710104166667</v>
          </cell>
          <cell r="N90">
            <v>3.9568375</v>
          </cell>
        </row>
        <row r="91">
          <cell r="B91" t="str">
            <v>郑州鑫苑名城</v>
          </cell>
          <cell r="C91">
            <v>2.28572149166667</v>
          </cell>
          <cell r="D91">
            <v>4.57144298333333</v>
          </cell>
          <cell r="E91">
            <v>6.857164475</v>
          </cell>
          <cell r="F91">
            <v>9.14288596666667</v>
          </cell>
          <cell r="G91">
            <v>11.4286074583333</v>
          </cell>
          <cell r="H91">
            <v>13.71432895</v>
          </cell>
          <cell r="I91">
            <v>16.0000504416667</v>
          </cell>
          <cell r="J91">
            <v>18.2857719333333</v>
          </cell>
          <cell r="K91">
            <v>20.571493425</v>
          </cell>
          <cell r="L91">
            <v>22.8572149166667</v>
          </cell>
          <cell r="M91">
            <v>25.1429364083333</v>
          </cell>
          <cell r="N91">
            <v>27.4286579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09"/>
  <sheetViews>
    <sheetView tabSelected="1" workbookViewId="0">
      <selection activeCell="H16" sqref="H16"/>
    </sheetView>
  </sheetViews>
  <sheetFormatPr defaultColWidth="9" defaultRowHeight="13.5"/>
  <cols>
    <col min="1" max="1" width="5.375" style="1" customWidth="1"/>
    <col min="2" max="2" width="26" customWidth="1"/>
    <col min="3" max="3" width="22.625" style="1" customWidth="1"/>
    <col min="4" max="4" width="21.25" style="1" customWidth="1"/>
    <col min="5" max="5" width="5.375" style="1" customWidth="1"/>
    <col min="6" max="6" width="22.875" style="1" customWidth="1"/>
    <col min="7" max="7" width="11.5" style="1" customWidth="1"/>
    <col min="8" max="8" width="8.375" style="1" customWidth="1"/>
    <col min="9" max="9" width="12.625" style="1" customWidth="1"/>
    <col min="10" max="10" width="4.375" style="1" customWidth="1"/>
    <col min="11" max="11" width="13.75" style="1" customWidth="1"/>
    <col min="12" max="12" width="14.875" style="1" customWidth="1"/>
    <col min="13" max="13" width="13.75" customWidth="1"/>
  </cols>
  <sheetData>
    <row r="1" spans="1:1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spans="1:13">
      <c r="A2" s="1">
        <v>1</v>
      </c>
      <c r="B2" s="2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>
        <v>1</v>
      </c>
      <c r="H2" s="3" t="s">
        <v>18</v>
      </c>
      <c r="I2" s="5">
        <v>43831</v>
      </c>
      <c r="J2" s="1">
        <v>1</v>
      </c>
      <c r="K2" s="1">
        <v>0.7</v>
      </c>
      <c r="L2" s="1">
        <f>_xlfn.IFNA(VLOOKUP(D2,'[1]2020物业费金额预算（含欠费）'!$A:$C,3,FALSE),0)</f>
        <v>90.614443395</v>
      </c>
      <c r="M2">
        <f>_xlfn.IFNA(VLOOKUP(D2,'[1]2020清欠预算'!$A:$B,2,FALSE),0)</f>
        <v>4.78046013064937</v>
      </c>
    </row>
    <row r="3" ht="14.25" spans="1:13">
      <c r="A3" s="1">
        <v>2</v>
      </c>
      <c r="B3" s="2" t="s">
        <v>19</v>
      </c>
      <c r="C3" s="1" t="s">
        <v>20</v>
      </c>
      <c r="D3" s="1" t="s">
        <v>21</v>
      </c>
      <c r="E3" s="1" t="s">
        <v>16</v>
      </c>
      <c r="F3" s="1" t="s">
        <v>17</v>
      </c>
      <c r="G3" s="1">
        <v>1</v>
      </c>
      <c r="H3" s="3" t="s">
        <v>18</v>
      </c>
      <c r="I3" s="5">
        <v>43831</v>
      </c>
      <c r="J3" s="1">
        <v>1</v>
      </c>
      <c r="K3" s="1">
        <v>0.8</v>
      </c>
      <c r="L3" s="1">
        <f>_xlfn.IFNA(VLOOKUP(D3,'[1]2020物业费金额预算（含欠费）'!$A:$C,3,FALSE),0)</f>
        <v>9.08674704</v>
      </c>
      <c r="M3">
        <f>_xlfn.IFNA(VLOOKUP(D3,'[1]2020清欠预算'!$A:$B,2,FALSE),0)</f>
        <v>0.351381346537891</v>
      </c>
    </row>
    <row r="4" ht="14.25" spans="1:13">
      <c r="A4" s="1">
        <v>3</v>
      </c>
      <c r="B4" s="2" t="s">
        <v>22</v>
      </c>
      <c r="C4" s="1" t="s">
        <v>23</v>
      </c>
      <c r="D4" s="1" t="s">
        <v>24</v>
      </c>
      <c r="E4" s="1" t="s">
        <v>16</v>
      </c>
      <c r="F4" s="1" t="s">
        <v>25</v>
      </c>
      <c r="G4" s="1">
        <v>1</v>
      </c>
      <c r="H4" s="3" t="s">
        <v>18</v>
      </c>
      <c r="I4" s="5">
        <v>43831</v>
      </c>
      <c r="J4" s="1">
        <v>1</v>
      </c>
      <c r="K4" s="1">
        <v>0.5</v>
      </c>
      <c r="L4" s="1">
        <f>_xlfn.IFNA(VLOOKUP(D4,'[1]2020物业费金额预算（含欠费）'!$A:$C,3,FALSE),0)</f>
        <v>39.9888534</v>
      </c>
      <c r="M4">
        <f>_xlfn.IFNA(VLOOKUP(D4,'[1]2020清欠预算'!$A:$B,2,FALSE),0)</f>
        <v>0.900080298361785</v>
      </c>
    </row>
    <row r="5" ht="14.25" spans="1:13">
      <c r="A5" s="1">
        <v>4</v>
      </c>
      <c r="B5" s="4" t="s">
        <v>26</v>
      </c>
      <c r="C5" s="1" t="s">
        <v>27</v>
      </c>
      <c r="D5" s="1" t="s">
        <v>28</v>
      </c>
      <c r="E5" s="1" t="s">
        <v>16</v>
      </c>
      <c r="F5" s="1" t="s">
        <v>17</v>
      </c>
      <c r="G5" s="1">
        <v>1</v>
      </c>
      <c r="H5" s="3" t="s">
        <v>18</v>
      </c>
      <c r="I5" s="5">
        <v>43831</v>
      </c>
      <c r="J5" s="1">
        <v>1</v>
      </c>
      <c r="K5" s="1">
        <v>0.5</v>
      </c>
      <c r="L5" s="1">
        <f>_xlfn.IFNA(VLOOKUP(D5,'[1]2020物业费金额预算（含欠费）'!$A:$C,3,FALSE),0)</f>
        <v>25.98434025</v>
      </c>
      <c r="M5">
        <f>_xlfn.IFNA(VLOOKUP(D5,'[1]2020清欠预算'!$A:$B,2,FALSE),0)</f>
        <v>6.53206048126729</v>
      </c>
    </row>
    <row r="6" ht="14.25" spans="1:13">
      <c r="A6" s="1">
        <v>5</v>
      </c>
      <c r="B6" s="4" t="s">
        <v>29</v>
      </c>
      <c r="C6" s="1" t="s">
        <v>30</v>
      </c>
      <c r="D6" s="1" t="s">
        <v>31</v>
      </c>
      <c r="E6" s="1" t="s">
        <v>16</v>
      </c>
      <c r="F6" s="1" t="s">
        <v>25</v>
      </c>
      <c r="G6" s="1">
        <v>1</v>
      </c>
      <c r="H6" s="3" t="s">
        <v>18</v>
      </c>
      <c r="I6" s="5">
        <v>43831</v>
      </c>
      <c r="J6" s="1">
        <v>1</v>
      </c>
      <c r="K6" s="1">
        <v>0.4</v>
      </c>
      <c r="L6" s="1">
        <f>_xlfn.IFNA(VLOOKUP(D6,'[1]2020物业费金额预算（含欠费）'!$A:$C,3,FALSE),0)</f>
        <v>87.19233248</v>
      </c>
      <c r="M6">
        <f>_xlfn.IFNA(VLOOKUP(D6,'[1]2020清欠预算'!$A:$B,2,FALSE),0)</f>
        <v>21.8713106995327</v>
      </c>
    </row>
    <row r="7" ht="14.25" spans="1:13">
      <c r="A7" s="1">
        <v>6</v>
      </c>
      <c r="B7" s="2" t="s">
        <v>32</v>
      </c>
      <c r="C7" s="1" t="s">
        <v>33</v>
      </c>
      <c r="D7" s="1" t="s">
        <v>34</v>
      </c>
      <c r="E7" s="1" t="s">
        <v>16</v>
      </c>
      <c r="F7" s="1" t="s">
        <v>25</v>
      </c>
      <c r="G7" s="1">
        <v>1</v>
      </c>
      <c r="H7" s="3" t="s">
        <v>18</v>
      </c>
      <c r="I7" s="5">
        <v>43831</v>
      </c>
      <c r="J7" s="1">
        <v>1</v>
      </c>
      <c r="K7" s="1">
        <v>0.5</v>
      </c>
      <c r="L7" s="1">
        <f>_xlfn.IFNA(VLOOKUP(D7,'[1]2020物业费金额预算（含欠费）'!$A:$C,3,FALSE),0)</f>
        <v>87.9940416</v>
      </c>
      <c r="M7">
        <f>_xlfn.IFNA(VLOOKUP(D7,'[1]2020清欠预算'!$A:$B,2,FALSE),0)</f>
        <v>3.10743595645192</v>
      </c>
    </row>
    <row r="8" ht="14.25" spans="1:13">
      <c r="A8" s="1">
        <v>7</v>
      </c>
      <c r="B8" s="2" t="s">
        <v>35</v>
      </c>
      <c r="D8" s="1" t="s">
        <v>36</v>
      </c>
      <c r="E8" s="1" t="s">
        <v>16</v>
      </c>
      <c r="F8" s="1" t="s">
        <v>25</v>
      </c>
      <c r="G8" s="1">
        <v>0</v>
      </c>
      <c r="H8" s="3" t="s">
        <v>18</v>
      </c>
      <c r="I8" s="5">
        <v>43831</v>
      </c>
      <c r="J8" s="1">
        <v>1</v>
      </c>
      <c r="K8" s="1">
        <v>0.5</v>
      </c>
      <c r="L8" s="1">
        <f>_xlfn.IFNA(VLOOKUP(D8,'[1]2020物业费金额预算（含欠费）'!$A:$C,3,FALSE),0)</f>
        <v>173.64620019</v>
      </c>
      <c r="M8">
        <f>_xlfn.IFNA(VLOOKUP(D8,'[1]2020清欠预算'!$A:$B,2,FALSE),0)</f>
        <v>10.3356885287642</v>
      </c>
    </row>
    <row r="9" ht="14.25" spans="1:13">
      <c r="A9" s="1">
        <v>8</v>
      </c>
      <c r="B9" s="2" t="s">
        <v>37</v>
      </c>
      <c r="C9" s="1" t="s">
        <v>38</v>
      </c>
      <c r="D9" s="1" t="s">
        <v>39</v>
      </c>
      <c r="E9" s="1" t="s">
        <v>16</v>
      </c>
      <c r="F9" s="1" t="s">
        <v>17</v>
      </c>
      <c r="G9" s="1">
        <v>1</v>
      </c>
      <c r="H9" s="3" t="s">
        <v>18</v>
      </c>
      <c r="I9" s="5">
        <v>43831</v>
      </c>
      <c r="J9" s="1">
        <v>1</v>
      </c>
      <c r="K9" s="1">
        <v>0.8</v>
      </c>
      <c r="L9" s="1">
        <f>_xlfn.IFNA(VLOOKUP(D9,'[1]2020物业费金额预算（含欠费）'!$A:$C,3,FALSE),0)</f>
        <v>11.2970327613608</v>
      </c>
      <c r="M9">
        <f>_xlfn.IFNA(VLOOKUP(D9,'[1]2020清欠预算'!$A:$B,2,FALSE),0)</f>
        <v>0.130154363364122</v>
      </c>
    </row>
    <row r="10" ht="14.25" spans="1:13">
      <c r="A10" s="1">
        <v>9</v>
      </c>
      <c r="B10" s="2" t="s">
        <v>40</v>
      </c>
      <c r="D10" s="1" t="s">
        <v>41</v>
      </c>
      <c r="E10" s="1" t="s">
        <v>16</v>
      </c>
      <c r="F10" s="1" t="s">
        <v>25</v>
      </c>
      <c r="G10" s="1">
        <v>0</v>
      </c>
      <c r="H10" s="3" t="s">
        <v>18</v>
      </c>
      <c r="I10" s="5">
        <v>43831</v>
      </c>
      <c r="J10" s="1">
        <v>1</v>
      </c>
      <c r="K10" s="1">
        <v>0.45</v>
      </c>
      <c r="L10" s="1">
        <f>_xlfn.IFNA(VLOOKUP(D10,'[1]2020物业费金额预算（含欠费）'!$A:$C,3,FALSE),0)</f>
        <v>126.78526004</v>
      </c>
      <c r="M10">
        <f>_xlfn.IFNA(VLOOKUP(D10,'[1]2020清欠预算'!$A:$B,2,FALSE),0)</f>
        <v>13.506041232</v>
      </c>
    </row>
    <row r="11" ht="14.25" spans="1:13">
      <c r="A11" s="1">
        <v>10</v>
      </c>
      <c r="B11" s="2" t="s">
        <v>42</v>
      </c>
      <c r="C11" s="1" t="s">
        <v>43</v>
      </c>
      <c r="D11" s="1" t="s">
        <v>44</v>
      </c>
      <c r="E11" s="1" t="s">
        <v>16</v>
      </c>
      <c r="F11" s="1" t="s">
        <v>25</v>
      </c>
      <c r="G11" s="1">
        <v>1</v>
      </c>
      <c r="H11" s="3" t="s">
        <v>18</v>
      </c>
      <c r="I11" s="5">
        <v>43831</v>
      </c>
      <c r="J11" s="1">
        <v>1</v>
      </c>
      <c r="K11" s="1">
        <v>0.5</v>
      </c>
      <c r="L11" s="1">
        <f>_xlfn.IFNA(VLOOKUP(D11,'[1]2020物业费金额预算（含欠费）'!$A:$C,3,FALSE),0)</f>
        <v>184.99775277</v>
      </c>
      <c r="M11">
        <f>_xlfn.IFNA(VLOOKUP(D11,'[1]2020清欠预算'!$A:$B,2,FALSE),0)</f>
        <v>19.9079375789055</v>
      </c>
    </row>
    <row r="12" ht="14.25" spans="1:13">
      <c r="A12" s="1">
        <v>11</v>
      </c>
      <c r="B12" s="2" t="s">
        <v>45</v>
      </c>
      <c r="C12" s="1" t="s">
        <v>46</v>
      </c>
      <c r="D12" s="1" t="s">
        <v>47</v>
      </c>
      <c r="E12" s="1" t="s">
        <v>16</v>
      </c>
      <c r="F12" s="1" t="s">
        <v>25</v>
      </c>
      <c r="G12" s="1">
        <v>1</v>
      </c>
      <c r="H12" s="3" t="s">
        <v>18</v>
      </c>
      <c r="I12" s="5">
        <v>43831</v>
      </c>
      <c r="J12" s="1">
        <v>1</v>
      </c>
      <c r="K12" s="1">
        <v>0.5</v>
      </c>
      <c r="L12" s="1">
        <f>_xlfn.IFNA(VLOOKUP(D12,'[1]2020物业费金额预算（含欠费）'!$A:$C,3,FALSE),0)</f>
        <v>25.7261796</v>
      </c>
      <c r="M12">
        <f>_xlfn.IFNA(VLOOKUP(D12,'[1]2020清欠预算'!$A:$B,2,FALSE),0)</f>
        <v>0.115607347199999</v>
      </c>
    </row>
    <row r="13" ht="14.25" spans="1:13">
      <c r="A13" s="1">
        <v>12</v>
      </c>
      <c r="B13" s="2" t="s">
        <v>48</v>
      </c>
      <c r="C13" s="1" t="s">
        <v>49</v>
      </c>
      <c r="D13" s="1" t="s">
        <v>50</v>
      </c>
      <c r="E13" s="1" t="s">
        <v>16</v>
      </c>
      <c r="F13" s="1" t="s">
        <v>25</v>
      </c>
      <c r="G13" s="1">
        <v>1</v>
      </c>
      <c r="H13" s="3" t="s">
        <v>18</v>
      </c>
      <c r="I13" s="5">
        <v>43831</v>
      </c>
      <c r="J13" s="1">
        <v>1</v>
      </c>
      <c r="K13" s="1">
        <v>0.5</v>
      </c>
      <c r="L13" s="1">
        <f>_xlfn.IFNA(VLOOKUP(D13,'[1]2020物业费金额预算（含欠费）'!$A:$C,3,FALSE),0)</f>
        <v>18.270807</v>
      </c>
      <c r="M13">
        <f>_xlfn.IFNA(VLOOKUP(D13,'[1]2020清欠预算'!$A:$B,2,FALSE),0)</f>
        <v>1.19793949617214</v>
      </c>
    </row>
    <row r="14" ht="14.25" spans="1:13">
      <c r="A14" s="1">
        <v>13</v>
      </c>
      <c r="B14" s="2" t="s">
        <v>51</v>
      </c>
      <c r="C14" s="1" t="s">
        <v>52</v>
      </c>
      <c r="D14" s="1" t="s">
        <v>53</v>
      </c>
      <c r="E14" s="1" t="s">
        <v>16</v>
      </c>
      <c r="F14" s="1" t="s">
        <v>17</v>
      </c>
      <c r="G14" s="1">
        <v>1</v>
      </c>
      <c r="H14" s="3" t="s">
        <v>18</v>
      </c>
      <c r="I14" s="5">
        <v>43831</v>
      </c>
      <c r="J14" s="1">
        <v>1</v>
      </c>
      <c r="K14" s="1">
        <v>0.8</v>
      </c>
      <c r="L14" s="1">
        <f>_xlfn.IFNA(VLOOKUP(D14,'[1]2020物业费金额预算（含欠费）'!$A:$C,3,FALSE),0)</f>
        <v>75.936086</v>
      </c>
      <c r="M14">
        <f>_xlfn.IFNA(VLOOKUP(D14,'[1]2020清欠预算'!$A:$B,2,FALSE),0)</f>
        <v>5.28262809386667</v>
      </c>
    </row>
    <row r="15" ht="14.25" spans="1:13">
      <c r="A15" s="1">
        <v>14</v>
      </c>
      <c r="B15" s="2" t="s">
        <v>54</v>
      </c>
      <c r="C15" s="1" t="s">
        <v>55</v>
      </c>
      <c r="D15" s="1" t="s">
        <v>56</v>
      </c>
      <c r="E15" s="1" t="s">
        <v>16</v>
      </c>
      <c r="F15" s="1" t="s">
        <v>25</v>
      </c>
      <c r="G15" s="1">
        <v>1</v>
      </c>
      <c r="H15" s="3" t="s">
        <v>18</v>
      </c>
      <c r="I15" s="5">
        <v>43831</v>
      </c>
      <c r="J15" s="1">
        <v>1</v>
      </c>
      <c r="K15" s="1">
        <v>0.5</v>
      </c>
      <c r="L15" s="1">
        <f>_xlfn.IFNA(VLOOKUP(D15,'[1]2020物业费金额预算（含欠费）'!$A:$C,3,FALSE),0)</f>
        <v>28.00196742</v>
      </c>
      <c r="M15">
        <f>_xlfn.IFNA(VLOOKUP(D15,'[1]2020清欠预算'!$A:$B,2,FALSE),0)</f>
        <v>0.696909931705003</v>
      </c>
    </row>
    <row r="16" ht="14.25" spans="1:13">
      <c r="A16" s="1">
        <v>15</v>
      </c>
      <c r="B16" s="2" t="s">
        <v>57</v>
      </c>
      <c r="C16" s="1" t="s">
        <v>58</v>
      </c>
      <c r="D16" s="1" t="s">
        <v>59</v>
      </c>
      <c r="E16" s="1" t="s">
        <v>16</v>
      </c>
      <c r="F16" s="1" t="s">
        <v>17</v>
      </c>
      <c r="G16" s="1">
        <v>1</v>
      </c>
      <c r="H16" s="3" t="s">
        <v>18</v>
      </c>
      <c r="I16" s="5">
        <v>43831</v>
      </c>
      <c r="J16" s="1">
        <v>1</v>
      </c>
      <c r="K16" s="1">
        <v>0.4</v>
      </c>
      <c r="L16" s="1">
        <f>_xlfn.IFNA(VLOOKUP(D16,'[1]2020物业费金额预算（含欠费）'!$A:$C,3,FALSE),0)</f>
        <v>5.529582</v>
      </c>
      <c r="M16">
        <f>_xlfn.IFNA(VLOOKUP(D16,'[1]2020清欠预算'!$A:$B,2,FALSE),0)</f>
        <v>0.994412837566903</v>
      </c>
    </row>
    <row r="17" ht="14.25" spans="1:13">
      <c r="A17" s="1">
        <v>16</v>
      </c>
      <c r="B17" s="2" t="s">
        <v>60</v>
      </c>
      <c r="C17" s="1" t="s">
        <v>61</v>
      </c>
      <c r="D17" s="1" t="s">
        <v>62</v>
      </c>
      <c r="E17" s="1" t="s">
        <v>16</v>
      </c>
      <c r="F17" s="1" t="s">
        <v>17</v>
      </c>
      <c r="G17" s="1">
        <v>1</v>
      </c>
      <c r="H17" s="3" t="s">
        <v>18</v>
      </c>
      <c r="I17" s="5">
        <v>43831</v>
      </c>
      <c r="J17" s="1">
        <v>1</v>
      </c>
      <c r="K17" s="1">
        <v>0.7</v>
      </c>
      <c r="L17" s="1">
        <f>_xlfn.IFNA(VLOOKUP(D17,'[1]2020物业费金额预算（含欠费）'!$A:$C,3,FALSE),0)</f>
        <v>88.07543718</v>
      </c>
      <c r="M17">
        <f>_xlfn.IFNA(VLOOKUP(D17,'[1]2020清欠预算'!$A:$B,2,FALSE),0)</f>
        <v>5.0798957622777</v>
      </c>
    </row>
    <row r="18" ht="14.25" spans="1:13">
      <c r="A18" s="1">
        <v>17</v>
      </c>
      <c r="B18" s="2" t="s">
        <v>63</v>
      </c>
      <c r="C18" s="1" t="s">
        <v>64</v>
      </c>
      <c r="D18" s="1" t="s">
        <v>65</v>
      </c>
      <c r="E18" s="1" t="s">
        <v>16</v>
      </c>
      <c r="F18" s="1" t="s">
        <v>25</v>
      </c>
      <c r="G18" s="1">
        <v>1</v>
      </c>
      <c r="H18" s="3" t="s">
        <v>18</v>
      </c>
      <c r="I18" s="5">
        <v>43831</v>
      </c>
      <c r="J18" s="1">
        <v>1</v>
      </c>
      <c r="K18" s="1">
        <v>0.5</v>
      </c>
      <c r="L18" s="1">
        <f>_xlfn.IFNA(VLOOKUP(D18,'[1]2020物业费金额预算（含欠费）'!$A:$C,3,FALSE),0)</f>
        <v>126.3861116</v>
      </c>
      <c r="M18">
        <f>_xlfn.IFNA(VLOOKUP(D18,'[1]2020清欠预算'!$A:$B,2,FALSE),0)</f>
        <v>3.3746857824</v>
      </c>
    </row>
    <row r="19" ht="14.25" spans="1:13">
      <c r="A19" s="1">
        <v>18</v>
      </c>
      <c r="B19" s="2" t="s">
        <v>66</v>
      </c>
      <c r="C19" s="1" t="s">
        <v>67</v>
      </c>
      <c r="D19" s="1" t="s">
        <v>68</v>
      </c>
      <c r="E19" s="1" t="s">
        <v>16</v>
      </c>
      <c r="F19" s="1" t="s">
        <v>25</v>
      </c>
      <c r="G19" s="1">
        <v>1</v>
      </c>
      <c r="H19" s="3" t="s">
        <v>18</v>
      </c>
      <c r="I19" s="5">
        <v>43831</v>
      </c>
      <c r="J19" s="1">
        <v>1</v>
      </c>
      <c r="K19" s="1">
        <v>0.4</v>
      </c>
      <c r="L19" s="1">
        <f>_xlfn.IFNA(VLOOKUP(D19,'[1]2020物业费金额预算（含欠费）'!$A:$C,3,FALSE),0)</f>
        <v>80.69119728</v>
      </c>
      <c r="M19">
        <f>_xlfn.IFNA(VLOOKUP(D19,'[1]2020清欠预算'!$A:$B,2,FALSE),0)</f>
        <v>6.3684481408</v>
      </c>
    </row>
    <row r="20" ht="14.25" spans="1:13">
      <c r="A20" s="1">
        <v>19</v>
      </c>
      <c r="B20" s="2" t="s">
        <v>69</v>
      </c>
      <c r="C20" s="1" t="s">
        <v>70</v>
      </c>
      <c r="D20" s="1" t="s">
        <v>71</v>
      </c>
      <c r="E20" s="1" t="s">
        <v>16</v>
      </c>
      <c r="F20" s="1" t="s">
        <v>25</v>
      </c>
      <c r="G20" s="1">
        <v>1</v>
      </c>
      <c r="H20" s="3" t="s">
        <v>18</v>
      </c>
      <c r="I20" s="5">
        <v>43831</v>
      </c>
      <c r="J20" s="1">
        <v>1</v>
      </c>
      <c r="K20" s="1">
        <v>0.4</v>
      </c>
      <c r="L20" s="1">
        <f>_xlfn.IFNA(VLOOKUP(D20,'[1]2020物业费金额预算（含欠费）'!$A:$C,3,FALSE),0)</f>
        <v>67.6914954</v>
      </c>
      <c r="M20">
        <f>_xlfn.IFNA(VLOOKUP(D20,'[1]2020清欠预算'!$A:$B,2,FALSE),0)</f>
        <v>13.3626643104</v>
      </c>
    </row>
    <row r="21" ht="14.25" spans="1:13">
      <c r="A21" s="1">
        <v>20</v>
      </c>
      <c r="B21" s="2" t="s">
        <v>72</v>
      </c>
      <c r="C21" s="1" t="s">
        <v>73</v>
      </c>
      <c r="D21" s="1" t="s">
        <v>74</v>
      </c>
      <c r="E21" s="1" t="s">
        <v>16</v>
      </c>
      <c r="F21" s="1" t="s">
        <v>25</v>
      </c>
      <c r="G21" s="1">
        <v>1</v>
      </c>
      <c r="H21" s="3" t="s">
        <v>18</v>
      </c>
      <c r="I21" s="5">
        <v>43831</v>
      </c>
      <c r="J21" s="1">
        <v>1</v>
      </c>
      <c r="K21" s="1">
        <v>0.3</v>
      </c>
      <c r="L21" s="1">
        <f>_xlfn.IFNA(VLOOKUP(D21,'[1]2020物业费金额预算（含欠费）'!$A:$C,3,FALSE),0)</f>
        <v>140.10946864</v>
      </c>
      <c r="M21">
        <f>_xlfn.IFNA(VLOOKUP(D21,'[1]2020清欠预算'!$A:$B,2,FALSE),0)</f>
        <v>19.3234903328</v>
      </c>
    </row>
    <row r="22" ht="14.25" spans="1:13">
      <c r="A22" s="1">
        <v>21</v>
      </c>
      <c r="B22" s="2" t="s">
        <v>75</v>
      </c>
      <c r="C22" s="1" t="s">
        <v>76</v>
      </c>
      <c r="D22" s="1" t="s">
        <v>77</v>
      </c>
      <c r="E22" s="1" t="s">
        <v>16</v>
      </c>
      <c r="F22" s="1" t="s">
        <v>25</v>
      </c>
      <c r="G22" s="1">
        <v>1</v>
      </c>
      <c r="H22" s="3" t="s">
        <v>18</v>
      </c>
      <c r="I22" s="5">
        <v>43831</v>
      </c>
      <c r="J22" s="1">
        <v>1</v>
      </c>
      <c r="K22" s="1">
        <v>0.4</v>
      </c>
      <c r="L22" s="1">
        <f>_xlfn.IFNA(VLOOKUP(D22,'[1]2020物业费金额预算（含欠费）'!$A:$C,3,FALSE),0)</f>
        <v>88.48015488</v>
      </c>
      <c r="M22">
        <f>_xlfn.IFNA(VLOOKUP(D22,'[1]2020清欠预算'!$A:$B,2,FALSE),0)</f>
        <v>15.2638460768</v>
      </c>
    </row>
    <row r="23" ht="14.25" spans="1:13">
      <c r="A23" s="1">
        <v>22</v>
      </c>
      <c r="B23" s="2" t="s">
        <v>78</v>
      </c>
      <c r="D23" s="1" t="s">
        <v>79</v>
      </c>
      <c r="E23" s="1" t="s">
        <v>16</v>
      </c>
      <c r="F23" s="1" t="s">
        <v>25</v>
      </c>
      <c r="G23" s="1">
        <v>0</v>
      </c>
      <c r="H23" s="3" t="s">
        <v>18</v>
      </c>
      <c r="I23" s="5">
        <v>43831</v>
      </c>
      <c r="J23" s="1">
        <v>1</v>
      </c>
      <c r="K23" s="1">
        <v>0.4</v>
      </c>
      <c r="L23" s="1">
        <f>_xlfn.IFNA(VLOOKUP(D23,'[1]2020物业费金额预算（含欠费）'!$A:$C,3,FALSE),0)</f>
        <v>129.6647008</v>
      </c>
      <c r="M23">
        <f>_xlfn.IFNA(VLOOKUP(D23,'[1]2020清欠预算'!$A:$B,2,FALSE),0)</f>
        <v>10.3985799008</v>
      </c>
    </row>
    <row r="24" ht="14.25" spans="1:13">
      <c r="A24" s="1">
        <v>23</v>
      </c>
      <c r="B24" s="2" t="s">
        <v>80</v>
      </c>
      <c r="C24" s="1" t="s">
        <v>81</v>
      </c>
      <c r="D24" s="1" t="s">
        <v>82</v>
      </c>
      <c r="E24" s="1" t="s">
        <v>16</v>
      </c>
      <c r="F24" s="1" t="s">
        <v>25</v>
      </c>
      <c r="G24" s="1">
        <v>1</v>
      </c>
      <c r="H24" s="3" t="s">
        <v>18</v>
      </c>
      <c r="I24" s="5">
        <v>43831</v>
      </c>
      <c r="J24" s="1">
        <v>1</v>
      </c>
      <c r="K24" s="1">
        <v>0</v>
      </c>
      <c r="L24" s="1">
        <f>_xlfn.IFNA(VLOOKUP(D24,'[1]2020物业费金额预算（含欠费）'!$A:$C,3,FALSE),0)</f>
        <v>0</v>
      </c>
      <c r="M24">
        <f>_xlfn.IFNA(VLOOKUP(D24,'[1]2020清欠预算'!$A:$B,2,FALSE),0)</f>
        <v>0</v>
      </c>
    </row>
    <row r="25" ht="14.25" spans="1:13">
      <c r="A25" s="1">
        <v>24</v>
      </c>
      <c r="B25" s="2" t="s">
        <v>83</v>
      </c>
      <c r="C25" s="1" t="s">
        <v>84</v>
      </c>
      <c r="D25" s="1" t="s">
        <v>85</v>
      </c>
      <c r="E25" s="1" t="s">
        <v>16</v>
      </c>
      <c r="F25" s="1" t="s">
        <v>25</v>
      </c>
      <c r="G25" s="1">
        <v>1</v>
      </c>
      <c r="H25" s="3" t="s">
        <v>18</v>
      </c>
      <c r="I25" s="5">
        <v>43831</v>
      </c>
      <c r="J25" s="1">
        <v>1</v>
      </c>
      <c r="K25" s="1">
        <v>0.3</v>
      </c>
      <c r="L25" s="1">
        <f>_xlfn.IFNA(VLOOKUP(D25,'[1]2020物业费金额预算（含欠费）'!$A:$C,3,FALSE),0)</f>
        <v>281.882947926734</v>
      </c>
      <c r="M25">
        <f>_xlfn.IFNA(VLOOKUP(D25,'[1]2020清欠预算'!$A:$B,2,FALSE),0)</f>
        <v>2.7739533088</v>
      </c>
    </row>
    <row r="26" ht="14.25" spans="1:13">
      <c r="A26" s="1">
        <v>25</v>
      </c>
      <c r="B26" s="2" t="s">
        <v>86</v>
      </c>
      <c r="C26" s="1" t="s">
        <v>87</v>
      </c>
      <c r="D26" s="1" t="s">
        <v>88</v>
      </c>
      <c r="E26" s="1" t="s">
        <v>16</v>
      </c>
      <c r="F26" s="1" t="s">
        <v>25</v>
      </c>
      <c r="G26" s="1">
        <v>1</v>
      </c>
      <c r="H26" s="3" t="s">
        <v>18</v>
      </c>
      <c r="I26" s="5">
        <v>43831</v>
      </c>
      <c r="J26" s="1">
        <v>1</v>
      </c>
      <c r="K26" s="1">
        <v>0</v>
      </c>
      <c r="L26" s="1">
        <f>_xlfn.IFNA(VLOOKUP(D26,'[1]2020物业费金额预算（含欠费）'!$A:$C,3,FALSE),0)</f>
        <v>0</v>
      </c>
      <c r="M26">
        <f>_xlfn.IFNA(VLOOKUP(D26,'[1]2020清欠预算'!$A:$B,2,FALSE),0)</f>
        <v>0</v>
      </c>
    </row>
    <row r="27" ht="14.25" spans="1:13">
      <c r="A27" s="1">
        <v>26</v>
      </c>
      <c r="B27" s="2" t="s">
        <v>89</v>
      </c>
      <c r="C27" s="1" t="s">
        <v>90</v>
      </c>
      <c r="D27" s="1" t="s">
        <v>91</v>
      </c>
      <c r="E27" s="1" t="s">
        <v>16</v>
      </c>
      <c r="F27" s="1" t="s">
        <v>25</v>
      </c>
      <c r="G27" s="1">
        <v>1</v>
      </c>
      <c r="H27" s="3" t="s">
        <v>18</v>
      </c>
      <c r="I27" s="5">
        <v>43831</v>
      </c>
      <c r="J27" s="1">
        <v>1</v>
      </c>
      <c r="K27" s="1">
        <v>0</v>
      </c>
      <c r="L27" s="1">
        <f>_xlfn.IFNA(VLOOKUP(D27,'[1]2020物业费金额预算（含欠费）'!$A:$C,3,FALSE),0)</f>
        <v>258.491444400002</v>
      </c>
      <c r="M27">
        <f>_xlfn.IFNA(VLOOKUP(D27,'[1]2020清欠预算'!$A:$B,2,FALSE),0)</f>
        <v>0</v>
      </c>
    </row>
    <row r="28" ht="14.25" spans="1:13">
      <c r="A28" s="1">
        <v>27</v>
      </c>
      <c r="B28" s="2" t="s">
        <v>92</v>
      </c>
      <c r="C28" s="1" t="s">
        <v>93</v>
      </c>
      <c r="D28" s="1" t="s">
        <v>94</v>
      </c>
      <c r="E28" s="1" t="s">
        <v>16</v>
      </c>
      <c r="F28" s="1" t="s">
        <v>25</v>
      </c>
      <c r="G28" s="1">
        <v>1</v>
      </c>
      <c r="H28" s="3" t="s">
        <v>18</v>
      </c>
      <c r="I28" s="5">
        <v>43831</v>
      </c>
      <c r="J28" s="1">
        <v>1</v>
      </c>
      <c r="K28" s="1">
        <v>0</v>
      </c>
      <c r="L28" s="1">
        <f>_xlfn.IFNA(VLOOKUP(D28,'[1]2020物业费金额预算（含欠费）'!$A:$C,3,FALSE),0)</f>
        <v>0</v>
      </c>
      <c r="M28">
        <f>_xlfn.IFNA(VLOOKUP(D28,'[1]2020清欠预算'!$A:$B,2,FALSE),0)</f>
        <v>0</v>
      </c>
    </row>
    <row r="29" ht="14.25" spans="1:13">
      <c r="A29" s="1">
        <v>28</v>
      </c>
      <c r="B29" s="2" t="s">
        <v>95</v>
      </c>
      <c r="C29" s="1" t="s">
        <v>96</v>
      </c>
      <c r="D29" s="1" t="s">
        <v>97</v>
      </c>
      <c r="E29" s="1" t="s">
        <v>16</v>
      </c>
      <c r="F29" s="1" t="s">
        <v>17</v>
      </c>
      <c r="G29" s="1">
        <v>1</v>
      </c>
      <c r="H29" s="3" t="s">
        <v>18</v>
      </c>
      <c r="I29" s="5">
        <v>43831</v>
      </c>
      <c r="J29" s="1">
        <v>1</v>
      </c>
      <c r="K29" s="1">
        <v>0.7</v>
      </c>
      <c r="L29" s="1">
        <f>_xlfn.IFNA(VLOOKUP(D29,'[1]2020物业费金额预算（含欠费）'!$A:$C,3,FALSE),0)</f>
        <v>9.831180627</v>
      </c>
      <c r="M29">
        <f>_xlfn.IFNA(VLOOKUP(D29,'[1]2020清欠预算'!$A:$B,2,FALSE),0)</f>
        <v>0.736078462108932</v>
      </c>
    </row>
    <row r="30" ht="14.25" spans="1:13">
      <c r="A30" s="1">
        <v>29</v>
      </c>
      <c r="B30" s="2" t="s">
        <v>98</v>
      </c>
      <c r="C30" s="1" t="s">
        <v>99</v>
      </c>
      <c r="D30" s="1" t="s">
        <v>100</v>
      </c>
      <c r="E30" s="1" t="s">
        <v>16</v>
      </c>
      <c r="F30" s="1" t="s">
        <v>25</v>
      </c>
      <c r="G30" s="1">
        <v>1</v>
      </c>
      <c r="H30" s="3" t="s">
        <v>18</v>
      </c>
      <c r="I30" s="5">
        <v>43831</v>
      </c>
      <c r="J30" s="1">
        <v>1</v>
      </c>
      <c r="K30" s="1">
        <v>0.5</v>
      </c>
      <c r="L30" s="1">
        <f>_xlfn.IFNA(VLOOKUP(D30,'[1]2020物业费金额预算（含欠费）'!$A:$C,3,FALSE),0)</f>
        <v>41.4321079344</v>
      </c>
      <c r="M30">
        <f>_xlfn.IFNA(VLOOKUP(D30,'[1]2020清欠预算'!$A:$B,2,FALSE),0)</f>
        <v>2.51638511286138</v>
      </c>
    </row>
    <row r="31" ht="14.25" spans="1:13">
      <c r="A31" s="1">
        <v>30</v>
      </c>
      <c r="B31" s="2" t="s">
        <v>101</v>
      </c>
      <c r="C31" s="1" t="s">
        <v>102</v>
      </c>
      <c r="D31" s="1" t="s">
        <v>103</v>
      </c>
      <c r="E31" s="1" t="s">
        <v>16</v>
      </c>
      <c r="F31" s="1" t="s">
        <v>25</v>
      </c>
      <c r="G31" s="1">
        <v>1</v>
      </c>
      <c r="H31" s="3" t="s">
        <v>18</v>
      </c>
      <c r="I31" s="5">
        <v>43831</v>
      </c>
      <c r="J31" s="1">
        <v>1</v>
      </c>
      <c r="K31" s="1">
        <v>0.5</v>
      </c>
      <c r="L31" s="1">
        <f>_xlfn.IFNA(VLOOKUP(D31,'[1]2020物业费金额预算（含欠费）'!$A:$C,3,FALSE),0)</f>
        <v>129.265593</v>
      </c>
      <c r="M31">
        <f>_xlfn.IFNA(VLOOKUP(D31,'[1]2020清欠预算'!$A:$B,2,FALSE),0)</f>
        <v>5.76976693892399</v>
      </c>
    </row>
    <row r="32" ht="14.25" spans="1:13">
      <c r="A32" s="1">
        <v>31</v>
      </c>
      <c r="B32" s="2" t="s">
        <v>104</v>
      </c>
      <c r="C32" s="1" t="s">
        <v>105</v>
      </c>
      <c r="D32" s="1" t="s">
        <v>106</v>
      </c>
      <c r="E32" s="1" t="s">
        <v>16</v>
      </c>
      <c r="F32" s="1" t="s">
        <v>25</v>
      </c>
      <c r="G32" s="1">
        <v>1</v>
      </c>
      <c r="H32" s="3" t="s">
        <v>18</v>
      </c>
      <c r="I32" s="5">
        <v>43831</v>
      </c>
      <c r="J32" s="1">
        <v>1</v>
      </c>
      <c r="K32" s="1">
        <v>0.5</v>
      </c>
      <c r="L32" s="1">
        <f>_xlfn.IFNA(VLOOKUP(D32,'[1]2020物业费金额预算（含欠费）'!$A:$C,3,FALSE),0)</f>
        <v>117.30359828</v>
      </c>
      <c r="M32">
        <f>_xlfn.IFNA(VLOOKUP(D32,'[1]2020清欠预算'!$A:$B,2,FALSE),0)</f>
        <v>14.7872634816</v>
      </c>
    </row>
    <row r="33" ht="14.25" spans="1:13">
      <c r="A33" s="1">
        <v>32</v>
      </c>
      <c r="B33" s="2" t="s">
        <v>107</v>
      </c>
      <c r="C33" s="1" t="s">
        <v>108</v>
      </c>
      <c r="D33" s="1" t="s">
        <v>109</v>
      </c>
      <c r="E33" s="1" t="s">
        <v>16</v>
      </c>
      <c r="F33" s="1" t="s">
        <v>25</v>
      </c>
      <c r="G33" s="1">
        <v>1</v>
      </c>
      <c r="H33" s="3" t="s">
        <v>18</v>
      </c>
      <c r="I33" s="5">
        <v>43831</v>
      </c>
      <c r="J33" s="1">
        <v>1</v>
      </c>
      <c r="K33" s="1">
        <v>0.5</v>
      </c>
      <c r="L33" s="1">
        <f>_xlfn.IFNA(VLOOKUP(D33,'[1]2020物业费金额预算（含欠费）'!$A:$C,3,FALSE),0)</f>
        <v>59.76322776</v>
      </c>
      <c r="M33">
        <f>_xlfn.IFNA(VLOOKUP(D33,'[1]2020清欠预算'!$A:$B,2,FALSE),0)</f>
        <v>6.56270014293333</v>
      </c>
    </row>
    <row r="34" ht="14.25" spans="1:13">
      <c r="A34" s="1">
        <v>33</v>
      </c>
      <c r="B34" s="2" t="s">
        <v>110</v>
      </c>
      <c r="C34" s="1" t="s">
        <v>111</v>
      </c>
      <c r="D34" s="1" t="s">
        <v>112</v>
      </c>
      <c r="E34" s="1" t="s">
        <v>16</v>
      </c>
      <c r="F34" s="1" t="s">
        <v>25</v>
      </c>
      <c r="G34" s="1">
        <v>1</v>
      </c>
      <c r="H34" s="3" t="s">
        <v>18</v>
      </c>
      <c r="I34" s="5">
        <v>43831</v>
      </c>
      <c r="J34" s="1">
        <v>1</v>
      </c>
      <c r="K34" s="1">
        <v>0.5</v>
      </c>
      <c r="L34" s="1">
        <f>_xlfn.IFNA(VLOOKUP(D34,'[1]2020物业费金额预算（含欠费）'!$A:$C,3,FALSE),0)</f>
        <v>74.146532673</v>
      </c>
      <c r="M34">
        <f>_xlfn.IFNA(VLOOKUP(D34,'[1]2020清欠预算'!$A:$B,2,FALSE),0)</f>
        <v>5.8738281728</v>
      </c>
    </row>
    <row r="35" ht="14.25" spans="1:13">
      <c r="A35" s="1">
        <v>34</v>
      </c>
      <c r="B35" s="2" t="s">
        <v>113</v>
      </c>
      <c r="D35" s="1" t="s">
        <v>114</v>
      </c>
      <c r="E35" s="1" t="s">
        <v>16</v>
      </c>
      <c r="F35" s="1" t="s">
        <v>25</v>
      </c>
      <c r="G35" s="1">
        <v>0</v>
      </c>
      <c r="H35" s="3" t="s">
        <v>18</v>
      </c>
      <c r="I35" s="5">
        <v>43831</v>
      </c>
      <c r="J35" s="1">
        <v>1</v>
      </c>
      <c r="K35" s="1">
        <v>0.5</v>
      </c>
      <c r="L35" s="1">
        <f>_xlfn.IFNA(VLOOKUP(D35,'[1]2020物业费金额预算（含欠费）'!$A:$C,3,FALSE),0)</f>
        <v>188.395215196</v>
      </c>
      <c r="M35">
        <f>_xlfn.IFNA(VLOOKUP(D35,'[1]2020清欠预算'!$A:$B,2,FALSE),0)</f>
        <v>3.3969031936</v>
      </c>
    </row>
    <row r="36" ht="14.25" spans="1:13">
      <c r="A36" s="1">
        <v>35</v>
      </c>
      <c r="B36" s="2" t="s">
        <v>115</v>
      </c>
      <c r="C36" s="1" t="s">
        <v>116</v>
      </c>
      <c r="D36" s="1" t="s">
        <v>117</v>
      </c>
      <c r="E36" s="1" t="s">
        <v>16</v>
      </c>
      <c r="F36" s="1" t="s">
        <v>25</v>
      </c>
      <c r="G36" s="1">
        <v>1</v>
      </c>
      <c r="H36" s="3" t="s">
        <v>18</v>
      </c>
      <c r="I36" s="5">
        <v>43831</v>
      </c>
      <c r="J36" s="1">
        <v>1</v>
      </c>
      <c r="K36" s="1">
        <v>0.5</v>
      </c>
      <c r="L36" s="1">
        <f>_xlfn.IFNA(VLOOKUP(D36,'[1]2020物业费金额预算（含欠费）'!$A:$C,3,FALSE),0)</f>
        <v>167.7117789412</v>
      </c>
      <c r="M36">
        <f>_xlfn.IFNA(VLOOKUP(D36,'[1]2020清欠预算'!$A:$B,2,FALSE),0)</f>
        <v>6.248435392</v>
      </c>
    </row>
    <row r="37" ht="14.25" spans="1:13">
      <c r="A37" s="1">
        <v>36</v>
      </c>
      <c r="B37" s="2" t="s">
        <v>118</v>
      </c>
      <c r="C37" s="1" t="s">
        <v>119</v>
      </c>
      <c r="D37" s="1" t="s">
        <v>120</v>
      </c>
      <c r="E37" s="1" t="s">
        <v>16</v>
      </c>
      <c r="F37" s="1" t="s">
        <v>25</v>
      </c>
      <c r="G37" s="1">
        <v>1</v>
      </c>
      <c r="H37" s="3" t="s">
        <v>18</v>
      </c>
      <c r="I37" s="5">
        <v>43831</v>
      </c>
      <c r="J37" s="1">
        <v>1</v>
      </c>
      <c r="K37" s="1">
        <v>0.4</v>
      </c>
      <c r="L37" s="1">
        <f>_xlfn.IFNA(VLOOKUP(D37,'[1]2020物业费金额预算（含欠费）'!$A:$C,3,FALSE),0)</f>
        <v>47.309809992</v>
      </c>
      <c r="M37">
        <f>_xlfn.IFNA(VLOOKUP(D37,'[1]2020清欠预算'!$A:$B,2,FALSE),0)</f>
        <v>11.98643576</v>
      </c>
    </row>
    <row r="38" ht="14.25" spans="1:13">
      <c r="A38" s="1">
        <v>37</v>
      </c>
      <c r="B38" s="2" t="s">
        <v>121</v>
      </c>
      <c r="C38" s="1" t="s">
        <v>122</v>
      </c>
      <c r="D38" s="1" t="s">
        <v>123</v>
      </c>
      <c r="E38" s="1" t="s">
        <v>16</v>
      </c>
      <c r="F38" s="1" t="s">
        <v>25</v>
      </c>
      <c r="G38" s="1">
        <v>1</v>
      </c>
      <c r="H38" s="3" t="s">
        <v>18</v>
      </c>
      <c r="I38" s="5">
        <v>43831</v>
      </c>
      <c r="J38" s="1">
        <v>1</v>
      </c>
      <c r="K38" s="1">
        <v>0.4</v>
      </c>
      <c r="L38" s="1">
        <f>_xlfn.IFNA(VLOOKUP(D38,'[1]2020物业费金额预算（含欠费）'!$A:$C,3,FALSE),0)</f>
        <v>91.50670344</v>
      </c>
      <c r="M38">
        <f>_xlfn.IFNA(VLOOKUP(D38,'[1]2020清欠预算'!$A:$B,2,FALSE),0)</f>
        <v>10.4628488928</v>
      </c>
    </row>
    <row r="39" ht="14.25" spans="1:13">
      <c r="A39" s="1">
        <v>38</v>
      </c>
      <c r="B39" s="2" t="s">
        <v>124</v>
      </c>
      <c r="C39" s="1" t="s">
        <v>125</v>
      </c>
      <c r="D39" s="1" t="s">
        <v>126</v>
      </c>
      <c r="E39" s="1" t="s">
        <v>16</v>
      </c>
      <c r="F39" s="1" t="s">
        <v>25</v>
      </c>
      <c r="G39" s="1">
        <v>1</v>
      </c>
      <c r="H39" s="3" t="s">
        <v>18</v>
      </c>
      <c r="I39" s="5">
        <v>43831</v>
      </c>
      <c r="J39" s="1">
        <v>1</v>
      </c>
      <c r="K39" s="1">
        <v>0.4</v>
      </c>
      <c r="L39" s="1">
        <f>_xlfn.IFNA(VLOOKUP(D39,'[1]2020物业费金额预算（含欠费）'!$A:$C,3,FALSE),0)</f>
        <v>32.777604</v>
      </c>
      <c r="M39">
        <f>_xlfn.IFNA(VLOOKUP(D39,'[1]2020清欠预算'!$A:$B,2,FALSE),0)</f>
        <v>9.8970015744</v>
      </c>
    </row>
    <row r="40" ht="14.25" spans="1:13">
      <c r="A40" s="1">
        <v>39</v>
      </c>
      <c r="B40" s="2" t="s">
        <v>127</v>
      </c>
      <c r="C40" s="1" t="s">
        <v>128</v>
      </c>
      <c r="D40" s="1" t="s">
        <v>129</v>
      </c>
      <c r="E40" s="1" t="s">
        <v>16</v>
      </c>
      <c r="F40" s="1" t="s">
        <v>25</v>
      </c>
      <c r="G40" s="1">
        <v>1</v>
      </c>
      <c r="H40" s="3" t="s">
        <v>18</v>
      </c>
      <c r="I40" s="5">
        <v>43831</v>
      </c>
      <c r="J40" s="1">
        <v>1</v>
      </c>
      <c r="K40" s="1">
        <v>0.4</v>
      </c>
      <c r="L40" s="1">
        <f>_xlfn.IFNA(VLOOKUP(D40,'[1]2020物业费金额预算（含欠费）'!$A:$C,3,FALSE),0)</f>
        <v>44.06745108</v>
      </c>
      <c r="M40">
        <f>_xlfn.IFNA(VLOOKUP(D40,'[1]2020清欠预算'!$A:$B,2,FALSE),0)</f>
        <v>3.67165046186667</v>
      </c>
    </row>
    <row r="41" ht="14.25" spans="1:13">
      <c r="A41" s="1">
        <v>40</v>
      </c>
      <c r="B41" s="2" t="s">
        <v>130</v>
      </c>
      <c r="D41" s="1" t="s">
        <v>131</v>
      </c>
      <c r="E41" s="1" t="s">
        <v>16</v>
      </c>
      <c r="F41" s="1" t="s">
        <v>25</v>
      </c>
      <c r="G41" s="1">
        <v>0</v>
      </c>
      <c r="H41" s="3" t="s">
        <v>18</v>
      </c>
      <c r="I41" s="5">
        <v>43831</v>
      </c>
      <c r="J41" s="1">
        <v>1</v>
      </c>
      <c r="K41" s="1">
        <v>0.4</v>
      </c>
      <c r="L41" s="1">
        <f>_xlfn.IFNA(VLOOKUP(D41,'[1]2020物业费金额预算（含欠费）'!$A:$C,3,FALSE),0)</f>
        <v>197.077884770256</v>
      </c>
      <c r="M41">
        <f>_xlfn.IFNA(VLOOKUP(D41,'[1]2020清欠预算'!$A:$B,2,FALSE),0)</f>
        <v>13.0748250453333</v>
      </c>
    </row>
    <row r="42" ht="14.25" spans="1:13">
      <c r="A42" s="1">
        <v>41</v>
      </c>
      <c r="B42" s="2" t="s">
        <v>132</v>
      </c>
      <c r="C42" s="1" t="s">
        <v>133</v>
      </c>
      <c r="D42" s="1" t="s">
        <v>134</v>
      </c>
      <c r="E42" s="1" t="s">
        <v>16</v>
      </c>
      <c r="F42" s="1" t="s">
        <v>25</v>
      </c>
      <c r="G42" s="1">
        <v>1</v>
      </c>
      <c r="H42" s="3" t="s">
        <v>18</v>
      </c>
      <c r="I42" s="5">
        <v>43831</v>
      </c>
      <c r="J42" s="1">
        <v>1</v>
      </c>
      <c r="K42" s="1">
        <v>0.4</v>
      </c>
      <c r="L42" s="1">
        <f>_xlfn.IFNA(VLOOKUP(D42,'[1]2020物业费金额预算（含欠费）'!$A:$C,3,FALSE),0)</f>
        <v>113.507556</v>
      </c>
      <c r="M42">
        <f>_xlfn.IFNA(VLOOKUP(D42,'[1]2020清欠预算'!$A:$B,2,FALSE),0)</f>
        <v>2.86434167466667</v>
      </c>
    </row>
    <row r="43" ht="14.25" spans="1:13">
      <c r="A43" s="1">
        <v>42</v>
      </c>
      <c r="B43" s="2" t="s">
        <v>135</v>
      </c>
      <c r="C43" s="1" t="s">
        <v>136</v>
      </c>
      <c r="D43" s="1" t="s">
        <v>137</v>
      </c>
      <c r="E43" s="1" t="s">
        <v>16</v>
      </c>
      <c r="F43" s="1" t="s">
        <v>25</v>
      </c>
      <c r="G43" s="1">
        <v>1</v>
      </c>
      <c r="H43" s="3" t="s">
        <v>18</v>
      </c>
      <c r="I43" s="5">
        <v>43831</v>
      </c>
      <c r="J43" s="1">
        <v>1</v>
      </c>
      <c r="K43" s="1">
        <v>0.5</v>
      </c>
      <c r="L43" s="1">
        <f>_xlfn.IFNA(VLOOKUP(D43,'[1]2020物业费金额预算（含欠费）'!$A:$C,3,FALSE),0)</f>
        <v>63.52245688</v>
      </c>
      <c r="M43">
        <f>_xlfn.IFNA(VLOOKUP(D43,'[1]2020清欠预算'!$A:$B,2,FALSE),0)</f>
        <v>4.47755067733334</v>
      </c>
    </row>
    <row r="44" ht="14.25" spans="1:13">
      <c r="A44" s="1">
        <v>43</v>
      </c>
      <c r="B44" s="2" t="s">
        <v>138</v>
      </c>
      <c r="C44" s="1" t="s">
        <v>139</v>
      </c>
      <c r="D44" s="1" t="s">
        <v>140</v>
      </c>
      <c r="E44" s="1" t="s">
        <v>16</v>
      </c>
      <c r="F44" s="1" t="s">
        <v>25</v>
      </c>
      <c r="G44" s="1">
        <v>1</v>
      </c>
      <c r="H44" s="3" t="s">
        <v>18</v>
      </c>
      <c r="I44" s="5">
        <v>43831</v>
      </c>
      <c r="J44" s="1">
        <v>1</v>
      </c>
      <c r="K44" s="1">
        <v>0.4</v>
      </c>
      <c r="L44" s="1">
        <f>_xlfn.IFNA(VLOOKUP(D44,'[1]2020物业费金额预算（含欠费）'!$A:$C,3,FALSE),0)</f>
        <v>21.386592</v>
      </c>
      <c r="M44">
        <f>_xlfn.IFNA(VLOOKUP(D44,'[1]2020清欠预算'!$A:$B,2,FALSE),0)</f>
        <v>1.28082500266667</v>
      </c>
    </row>
    <row r="45" ht="14.25" spans="1:13">
      <c r="A45" s="1">
        <v>44</v>
      </c>
      <c r="B45" s="2" t="s">
        <v>141</v>
      </c>
      <c r="C45" s="1" t="s">
        <v>142</v>
      </c>
      <c r="D45" s="1" t="s">
        <v>143</v>
      </c>
      <c r="E45" s="1" t="s">
        <v>16</v>
      </c>
      <c r="F45" s="1" t="s">
        <v>25</v>
      </c>
      <c r="G45" s="1">
        <v>1</v>
      </c>
      <c r="H45" s="3" t="s">
        <v>18</v>
      </c>
      <c r="I45" s="5">
        <v>43831</v>
      </c>
      <c r="J45" s="1">
        <v>1</v>
      </c>
      <c r="K45" s="1">
        <v>0.5</v>
      </c>
      <c r="L45" s="1">
        <f>_xlfn.IFNA(VLOOKUP(D45,'[1]2020物业费金额预算（含欠费）'!$A:$C,3,FALSE),0)</f>
        <v>128.678319</v>
      </c>
      <c r="M45">
        <f>_xlfn.IFNA(VLOOKUP(D45,'[1]2020清欠预算'!$A:$B,2,FALSE),0)</f>
        <v>4.83130214577676</v>
      </c>
    </row>
    <row r="46" ht="14.25" spans="1:13">
      <c r="A46" s="1">
        <v>45</v>
      </c>
      <c r="B46" s="2" t="s">
        <v>144</v>
      </c>
      <c r="C46" s="1" t="s">
        <v>145</v>
      </c>
      <c r="D46" s="1" t="s">
        <v>146</v>
      </c>
      <c r="E46" s="1" t="s">
        <v>16</v>
      </c>
      <c r="F46" s="1" t="s">
        <v>25</v>
      </c>
      <c r="G46" s="1">
        <v>1</v>
      </c>
      <c r="H46" s="3" t="s">
        <v>18</v>
      </c>
      <c r="I46" s="5">
        <v>43831</v>
      </c>
      <c r="J46" s="1">
        <v>1</v>
      </c>
      <c r="K46" s="1">
        <v>0.4</v>
      </c>
      <c r="L46" s="1">
        <f>_xlfn.IFNA(VLOOKUP(D46,'[1]2020物业费金额预算（含欠费）'!$A:$C,3,FALSE),0)</f>
        <v>62.173713696</v>
      </c>
      <c r="M46">
        <f>_xlfn.IFNA(VLOOKUP(D46,'[1]2020清欠预算'!$A:$B,2,FALSE),0)</f>
        <v>8.07633056</v>
      </c>
    </row>
    <row r="47" ht="14.25" spans="1:13">
      <c r="A47" s="1">
        <v>46</v>
      </c>
      <c r="B47" s="2" t="s">
        <v>147</v>
      </c>
      <c r="C47" s="1" t="s">
        <v>148</v>
      </c>
      <c r="D47" s="1" t="s">
        <v>149</v>
      </c>
      <c r="E47" s="1" t="s">
        <v>16</v>
      </c>
      <c r="F47" s="1" t="s">
        <v>25</v>
      </c>
      <c r="G47" s="1">
        <v>1</v>
      </c>
      <c r="H47" s="3" t="s">
        <v>18</v>
      </c>
      <c r="I47" s="5">
        <v>43831</v>
      </c>
      <c r="J47" s="1">
        <v>1</v>
      </c>
      <c r="K47" s="1">
        <v>0.5</v>
      </c>
      <c r="L47" s="1">
        <f>_xlfn.IFNA(VLOOKUP(D47,'[1]2020物业费金额预算（含欠费）'!$A:$C,3,FALSE),0)</f>
        <v>123.52969287</v>
      </c>
      <c r="M47">
        <f>_xlfn.IFNA(VLOOKUP(D47,'[1]2020清欠预算'!$A:$B,2,FALSE),0)</f>
        <v>5.6221183072</v>
      </c>
    </row>
    <row r="48" ht="14.25" spans="1:13">
      <c r="A48" s="1">
        <v>47</v>
      </c>
      <c r="B48" s="2" t="s">
        <v>150</v>
      </c>
      <c r="C48" s="1" t="s">
        <v>151</v>
      </c>
      <c r="D48" s="1" t="s">
        <v>152</v>
      </c>
      <c r="E48" s="1" t="s">
        <v>16</v>
      </c>
      <c r="F48" s="1" t="s">
        <v>153</v>
      </c>
      <c r="G48" s="1">
        <v>1</v>
      </c>
      <c r="H48" s="3" t="s">
        <v>18</v>
      </c>
      <c r="I48" s="5">
        <v>43831</v>
      </c>
      <c r="J48" s="1">
        <v>1</v>
      </c>
      <c r="K48" s="1">
        <v>0</v>
      </c>
      <c r="L48" s="1">
        <f>_xlfn.IFNA(VLOOKUP(D48,'[1]2020物业费金额预算（含欠费）'!$A:$C,3,FALSE),0)</f>
        <v>0</v>
      </c>
      <c r="M48">
        <f>_xlfn.IFNA(VLOOKUP(D48,'[1]2020清欠预算'!$A:$B,2,FALSE),0)</f>
        <v>0</v>
      </c>
    </row>
    <row r="49" ht="14.25" spans="1:13">
      <c r="A49" s="1">
        <v>48</v>
      </c>
      <c r="B49" s="2" t="s">
        <v>154</v>
      </c>
      <c r="C49" s="1" t="s">
        <v>155</v>
      </c>
      <c r="D49" s="1" t="s">
        <v>156</v>
      </c>
      <c r="E49" s="1" t="s">
        <v>16</v>
      </c>
      <c r="F49" s="1" t="s">
        <v>25</v>
      </c>
      <c r="G49" s="1">
        <v>1</v>
      </c>
      <c r="H49" s="3" t="s">
        <v>18</v>
      </c>
      <c r="I49" s="5">
        <v>43831</v>
      </c>
      <c r="J49" s="1">
        <v>1</v>
      </c>
      <c r="K49" s="1">
        <v>0.5</v>
      </c>
      <c r="L49" s="1">
        <f>_xlfn.IFNA(VLOOKUP(D49,'[1]2020物业费金额预算（含欠费）'!$A:$C,3,FALSE),0)</f>
        <v>229.15478184</v>
      </c>
      <c r="M49">
        <f>_xlfn.IFNA(VLOOKUP(D49,'[1]2020清欠预算'!$A:$B,2,FALSE),0)</f>
        <v>11.685935456</v>
      </c>
    </row>
    <row r="50" ht="14.25" spans="1:13">
      <c r="A50" s="1">
        <v>49</v>
      </c>
      <c r="B50" s="2" t="s">
        <v>157</v>
      </c>
      <c r="C50" s="1" t="s">
        <v>158</v>
      </c>
      <c r="D50" s="1" t="s">
        <v>159</v>
      </c>
      <c r="E50" s="1" t="s">
        <v>16</v>
      </c>
      <c r="F50" s="1" t="s">
        <v>25</v>
      </c>
      <c r="G50" s="1">
        <v>1</v>
      </c>
      <c r="H50" s="3" t="s">
        <v>18</v>
      </c>
      <c r="I50" s="5">
        <v>43831</v>
      </c>
      <c r="J50" s="1">
        <v>1</v>
      </c>
      <c r="K50" s="1">
        <v>0.4</v>
      </c>
      <c r="L50" s="1">
        <f>_xlfn.IFNA(VLOOKUP(D50,'[1]2020物业费金额预算（含欠费）'!$A:$C,3,FALSE),0)</f>
        <v>140.011834368</v>
      </c>
      <c r="M50">
        <f>_xlfn.IFNA(VLOOKUP(D50,'[1]2020清欠预算'!$A:$B,2,FALSE),0)</f>
        <v>8.06763832066378</v>
      </c>
    </row>
    <row r="51" ht="14.25" spans="1:13">
      <c r="A51" s="1">
        <v>50</v>
      </c>
      <c r="B51" s="2" t="s">
        <v>160</v>
      </c>
      <c r="C51" s="1" t="s">
        <v>161</v>
      </c>
      <c r="D51" s="1" t="s">
        <v>162</v>
      </c>
      <c r="E51" s="1" t="s">
        <v>16</v>
      </c>
      <c r="F51" s="1" t="s">
        <v>25</v>
      </c>
      <c r="G51" s="1">
        <v>1</v>
      </c>
      <c r="H51" s="3" t="s">
        <v>18</v>
      </c>
      <c r="I51" s="5">
        <v>43831</v>
      </c>
      <c r="J51" s="1">
        <v>1</v>
      </c>
      <c r="K51" s="1">
        <v>0.4</v>
      </c>
      <c r="L51" s="1">
        <f>_xlfn.IFNA(VLOOKUP(D51,'[1]2020物业费金额预算（含欠费）'!$A:$C,3,FALSE),0)</f>
        <v>69.242215728</v>
      </c>
      <c r="M51">
        <f>_xlfn.IFNA(VLOOKUP(D51,'[1]2020清欠预算'!$A:$B,2,FALSE),0)</f>
        <v>1.3260122112</v>
      </c>
    </row>
    <row r="52" ht="14.25" spans="1:13">
      <c r="A52" s="1">
        <v>51</v>
      </c>
      <c r="B52" s="2" t="s">
        <v>163</v>
      </c>
      <c r="C52" s="1" t="s">
        <v>164</v>
      </c>
      <c r="D52" s="1" t="s">
        <v>165</v>
      </c>
      <c r="E52" s="1" t="s">
        <v>16</v>
      </c>
      <c r="F52" s="1" t="s">
        <v>25</v>
      </c>
      <c r="G52" s="1">
        <v>1</v>
      </c>
      <c r="H52" s="3" t="s">
        <v>18</v>
      </c>
      <c r="I52" s="5">
        <v>43831</v>
      </c>
      <c r="J52" s="1">
        <v>1</v>
      </c>
      <c r="K52" s="1">
        <v>0.4</v>
      </c>
      <c r="L52" s="1">
        <f>_xlfn.IFNA(VLOOKUP(D52,'[1]2020物业费金额预算（含欠费）'!$A:$C,3,FALSE),0)</f>
        <v>33.4493334</v>
      </c>
      <c r="M52">
        <f>_xlfn.IFNA(VLOOKUP(D52,'[1]2020清欠预算'!$A:$B,2,FALSE),0)</f>
        <v>3.9004620704</v>
      </c>
    </row>
    <row r="53" ht="14.25" spans="1:13">
      <c r="A53" s="1">
        <v>52</v>
      </c>
      <c r="B53" s="2" t="s">
        <v>166</v>
      </c>
      <c r="C53" s="1" t="s">
        <v>167</v>
      </c>
      <c r="D53" s="1" t="s">
        <v>168</v>
      </c>
      <c r="E53" s="1" t="s">
        <v>16</v>
      </c>
      <c r="F53" s="1" t="s">
        <v>17</v>
      </c>
      <c r="G53" s="1">
        <v>1</v>
      </c>
      <c r="H53" s="3" t="s">
        <v>18</v>
      </c>
      <c r="I53" s="5">
        <v>43831</v>
      </c>
      <c r="J53" s="1">
        <v>1</v>
      </c>
      <c r="K53" s="1">
        <v>0.5</v>
      </c>
      <c r="L53" s="1">
        <f>_xlfn.IFNA(VLOOKUP(D53,'[1]2020物业费金额预算（含欠费）'!$A:$C,3,FALSE),0)</f>
        <v>33.73644285</v>
      </c>
      <c r="M53">
        <f>_xlfn.IFNA(VLOOKUP(D53,'[1]2020清欠预算'!$A:$B,2,FALSE),0)</f>
        <v>4.79522222762667</v>
      </c>
    </row>
    <row r="54" ht="14.25" spans="1:13">
      <c r="A54" s="1">
        <v>53</v>
      </c>
      <c r="B54" s="2" t="s">
        <v>169</v>
      </c>
      <c r="C54" s="1" t="s">
        <v>170</v>
      </c>
      <c r="D54" s="1" t="s">
        <v>171</v>
      </c>
      <c r="E54" s="1" t="s">
        <v>16</v>
      </c>
      <c r="F54" s="1" t="s">
        <v>25</v>
      </c>
      <c r="G54" s="1">
        <v>1</v>
      </c>
      <c r="H54" s="3" t="s">
        <v>18</v>
      </c>
      <c r="I54" s="5">
        <v>43831</v>
      </c>
      <c r="J54" s="1">
        <v>1</v>
      </c>
      <c r="K54" s="1">
        <v>0.35</v>
      </c>
      <c r="L54" s="1">
        <f>_xlfn.IFNA(VLOOKUP(D54,'[1]2020物业费金额预算（含欠费）'!$A:$C,3,FALSE),0)</f>
        <v>220.65337476</v>
      </c>
      <c r="M54">
        <f>_xlfn.IFNA(VLOOKUP(D54,'[1]2020清欠预算'!$A:$B,2,FALSE),0)</f>
        <v>16.09419264</v>
      </c>
    </row>
    <row r="55" ht="14.25" spans="1:13">
      <c r="A55" s="1">
        <v>54</v>
      </c>
      <c r="B55" s="2" t="s">
        <v>172</v>
      </c>
      <c r="C55" s="1" t="s">
        <v>173</v>
      </c>
      <c r="D55" s="1" t="s">
        <v>174</v>
      </c>
      <c r="E55" s="1" t="s">
        <v>16</v>
      </c>
      <c r="F55" s="1" t="s">
        <v>25</v>
      </c>
      <c r="G55" s="1">
        <v>1</v>
      </c>
      <c r="H55" s="3" t="s">
        <v>18</v>
      </c>
      <c r="I55" s="5">
        <v>43831</v>
      </c>
      <c r="J55" s="1">
        <v>1</v>
      </c>
      <c r="K55" s="1">
        <v>0.3</v>
      </c>
      <c r="L55" s="1">
        <f>_xlfn.IFNA(VLOOKUP(D55,'[1]2020物业费金额预算（含欠费）'!$A:$C,3,FALSE),0)</f>
        <v>110.97787752</v>
      </c>
      <c r="M55">
        <f>_xlfn.IFNA(VLOOKUP(D55,'[1]2020清欠预算'!$A:$B,2,FALSE),0)</f>
        <v>20.0741667541333</v>
      </c>
    </row>
    <row r="56" ht="14.25" spans="1:13">
      <c r="A56" s="1">
        <v>55</v>
      </c>
      <c r="B56" s="2" t="s">
        <v>175</v>
      </c>
      <c r="C56" s="1" t="s">
        <v>176</v>
      </c>
      <c r="D56" s="1" t="s">
        <v>177</v>
      </c>
      <c r="E56" s="1" t="s">
        <v>16</v>
      </c>
      <c r="F56" s="1" t="s">
        <v>25</v>
      </c>
      <c r="G56" s="1">
        <v>1</v>
      </c>
      <c r="H56" s="3" t="s">
        <v>18</v>
      </c>
      <c r="I56" s="5">
        <v>43831</v>
      </c>
      <c r="J56" s="1">
        <v>1</v>
      </c>
      <c r="K56" s="1">
        <v>0.3</v>
      </c>
      <c r="L56" s="1">
        <f>_xlfn.IFNA(VLOOKUP(D56,'[1]2020物业费金额预算（含欠费）'!$A:$C,3,FALSE),0)</f>
        <v>35.675386776</v>
      </c>
      <c r="M56">
        <f>_xlfn.IFNA(VLOOKUP(D56,'[1]2020清欠预算'!$A:$B,2,FALSE),0)</f>
        <v>4.04558569493333</v>
      </c>
    </row>
    <row r="57" ht="14.25" spans="1:13">
      <c r="A57" s="1">
        <v>56</v>
      </c>
      <c r="B57" s="2" t="s">
        <v>178</v>
      </c>
      <c r="C57" s="1" t="s">
        <v>179</v>
      </c>
      <c r="D57" s="1" t="s">
        <v>180</v>
      </c>
      <c r="E57" s="1" t="s">
        <v>16</v>
      </c>
      <c r="F57" s="1" t="s">
        <v>25</v>
      </c>
      <c r="G57" s="1">
        <v>1</v>
      </c>
      <c r="H57" s="3" t="s">
        <v>18</v>
      </c>
      <c r="I57" s="5">
        <v>43831</v>
      </c>
      <c r="J57" s="1">
        <v>1</v>
      </c>
      <c r="K57" s="1">
        <v>0</v>
      </c>
      <c r="L57" s="1">
        <f>_xlfn.IFNA(VLOOKUP(D57,'[1]2020物业费金额预算（含欠费）'!$A:$C,3,FALSE),0)</f>
        <v>0</v>
      </c>
      <c r="M57">
        <f>_xlfn.IFNA(VLOOKUP(D57,'[1]2020清欠预算'!$A:$B,2,FALSE),0)</f>
        <v>0</v>
      </c>
    </row>
    <row r="58" ht="14.25" spans="1:13">
      <c r="A58" s="1">
        <v>57</v>
      </c>
      <c r="B58" s="2" t="s">
        <v>181</v>
      </c>
      <c r="C58" s="1" t="s">
        <v>182</v>
      </c>
      <c r="D58" s="1" t="s">
        <v>183</v>
      </c>
      <c r="E58" s="1" t="s">
        <v>16</v>
      </c>
      <c r="F58" s="1" t="s">
        <v>25</v>
      </c>
      <c r="G58" s="1">
        <v>1</v>
      </c>
      <c r="H58" s="3" t="s">
        <v>18</v>
      </c>
      <c r="I58" s="5">
        <v>43831</v>
      </c>
      <c r="J58" s="1">
        <v>1</v>
      </c>
      <c r="K58" s="1">
        <v>0.45</v>
      </c>
      <c r="L58" s="1">
        <f>_xlfn.IFNA(VLOOKUP(D58,'[1]2020物业费金额预算（含欠费）'!$A:$C,3,FALSE),0)</f>
        <v>127.314000342733</v>
      </c>
      <c r="M58">
        <f>_xlfn.IFNA(VLOOKUP(D58,'[1]2020清欠预算'!$A:$B,2,FALSE),0)</f>
        <v>3.48310417066667</v>
      </c>
    </row>
    <row r="59" ht="14.25" spans="1:13">
      <c r="A59" s="1">
        <v>58</v>
      </c>
      <c r="B59" s="2" t="s">
        <v>184</v>
      </c>
      <c r="C59" s="1" t="s">
        <v>185</v>
      </c>
      <c r="D59" s="1" t="s">
        <v>186</v>
      </c>
      <c r="E59" s="1" t="s">
        <v>16</v>
      </c>
      <c r="F59" s="1" t="s">
        <v>25</v>
      </c>
      <c r="G59" s="1">
        <v>1</v>
      </c>
      <c r="H59" s="3" t="s">
        <v>18</v>
      </c>
      <c r="I59" s="5">
        <v>43831</v>
      </c>
      <c r="J59" s="1">
        <v>1</v>
      </c>
      <c r="K59" s="1">
        <v>0.65</v>
      </c>
      <c r="L59" s="1">
        <f>_xlfn.IFNA(VLOOKUP(D59,'[1]2020物业费金额预算（含欠费）'!$A:$C,3,FALSE),0)</f>
        <v>160.308176808</v>
      </c>
      <c r="M59">
        <f>_xlfn.IFNA(VLOOKUP(D59,'[1]2020清欠预算'!$A:$B,2,FALSE),0)</f>
        <v>1.5270932576</v>
      </c>
    </row>
    <row r="60" ht="14.25" spans="1:13">
      <c r="A60" s="1">
        <v>59</v>
      </c>
      <c r="B60" s="2" t="s">
        <v>187</v>
      </c>
      <c r="C60" s="1" t="s">
        <v>188</v>
      </c>
      <c r="D60" s="1" t="s">
        <v>189</v>
      </c>
      <c r="E60" s="1" t="s">
        <v>16</v>
      </c>
      <c r="F60" s="1" t="s">
        <v>25</v>
      </c>
      <c r="G60" s="1">
        <v>1</v>
      </c>
      <c r="H60" s="3" t="s">
        <v>18</v>
      </c>
      <c r="I60" s="5">
        <v>43831</v>
      </c>
      <c r="J60" s="1">
        <v>1</v>
      </c>
      <c r="K60" s="1">
        <v>0.5</v>
      </c>
      <c r="L60" s="1">
        <f>_xlfn.IFNA(VLOOKUP(D60,'[1]2020物业费金额预算（含欠费）'!$A:$C,3,FALSE),0)</f>
        <v>121.3795928</v>
      </c>
      <c r="M60">
        <f>_xlfn.IFNA(VLOOKUP(D60,'[1]2020清欠预算'!$A:$B,2,FALSE),0)</f>
        <v>1.02644283093333</v>
      </c>
    </row>
    <row r="61" ht="14.25" spans="1:13">
      <c r="A61" s="1">
        <v>60</v>
      </c>
      <c r="B61" s="2" t="s">
        <v>190</v>
      </c>
      <c r="D61" s="1" t="s">
        <v>191</v>
      </c>
      <c r="E61" s="1" t="s">
        <v>16</v>
      </c>
      <c r="F61" s="1" t="s">
        <v>153</v>
      </c>
      <c r="G61" s="1" t="s">
        <v>153</v>
      </c>
      <c r="H61" s="3" t="s">
        <v>18</v>
      </c>
      <c r="I61" s="5">
        <v>43831</v>
      </c>
      <c r="J61" s="1">
        <v>1</v>
      </c>
      <c r="K61" s="1">
        <v>0</v>
      </c>
      <c r="L61" s="1">
        <f>_xlfn.IFNA(VLOOKUP(D61,'[1]2020物业费金额预算（含欠费）'!$A:$C,3,FALSE),0)</f>
        <v>0</v>
      </c>
      <c r="M61">
        <f>_xlfn.IFNA(VLOOKUP(D61,'[1]2020清欠预算'!$A:$B,2,FALSE),0)</f>
        <v>0</v>
      </c>
    </row>
    <row r="62" ht="14.25" spans="1:13">
      <c r="A62" s="1">
        <v>61</v>
      </c>
      <c r="B62" s="2" t="s">
        <v>192</v>
      </c>
      <c r="D62" s="1" t="s">
        <v>193</v>
      </c>
      <c r="E62" s="1" t="s">
        <v>16</v>
      </c>
      <c r="F62" s="1" t="s">
        <v>153</v>
      </c>
      <c r="G62" s="1" t="s">
        <v>153</v>
      </c>
      <c r="H62" s="3" t="s">
        <v>18</v>
      </c>
      <c r="I62" s="5">
        <v>43831</v>
      </c>
      <c r="J62" s="1">
        <v>1</v>
      </c>
      <c r="K62" s="1">
        <v>0</v>
      </c>
      <c r="L62" s="1">
        <f>_xlfn.IFNA(VLOOKUP(D62,'[1]2020物业费金额预算（含欠费）'!$A:$C,3,FALSE),0)</f>
        <v>0</v>
      </c>
      <c r="M62">
        <f>_xlfn.IFNA(VLOOKUP(D62,'[1]2020清欠预算'!$A:$B,2,FALSE),0)</f>
        <v>0</v>
      </c>
    </row>
    <row r="63" ht="14.25" spans="1:13">
      <c r="A63" s="1">
        <v>62</v>
      </c>
      <c r="B63" s="2" t="s">
        <v>194</v>
      </c>
      <c r="D63" s="1" t="s">
        <v>195</v>
      </c>
      <c r="E63" s="1" t="s">
        <v>16</v>
      </c>
      <c r="F63" s="1" t="s">
        <v>153</v>
      </c>
      <c r="G63" s="1" t="s">
        <v>153</v>
      </c>
      <c r="H63" s="3" t="s">
        <v>18</v>
      </c>
      <c r="I63" s="5">
        <v>43831</v>
      </c>
      <c r="J63" s="1">
        <v>1</v>
      </c>
      <c r="K63" s="1">
        <v>0</v>
      </c>
      <c r="L63" s="1">
        <f>_xlfn.IFNA(VLOOKUP(D63,'[1]2020物业费金额预算（含欠费）'!$A:$C,3,FALSE),0)</f>
        <v>0</v>
      </c>
      <c r="M63">
        <f>_xlfn.IFNA(VLOOKUP(D63,'[1]2020清欠预算'!$A:$B,2,FALSE),0)</f>
        <v>0</v>
      </c>
    </row>
    <row r="64" ht="14.25" spans="1:13">
      <c r="A64" s="1">
        <v>63</v>
      </c>
      <c r="B64" s="2" t="s">
        <v>196</v>
      </c>
      <c r="C64" s="1" t="s">
        <v>197</v>
      </c>
      <c r="D64" s="1" t="s">
        <v>198</v>
      </c>
      <c r="E64" s="1" t="s">
        <v>16</v>
      </c>
      <c r="F64" s="1" t="s">
        <v>25</v>
      </c>
      <c r="G64" s="1">
        <v>1</v>
      </c>
      <c r="H64" s="3" t="s">
        <v>18</v>
      </c>
      <c r="I64" s="5">
        <v>43831</v>
      </c>
      <c r="J64" s="1">
        <v>1</v>
      </c>
      <c r="K64" s="1">
        <v>0.25</v>
      </c>
      <c r="L64" s="1">
        <f>_xlfn.IFNA(VLOOKUP(D64,'[1]2020物业费金额预算（含欠费）'!$A:$C,3,FALSE),0)</f>
        <v>29.871853704</v>
      </c>
      <c r="M64">
        <f>_xlfn.IFNA(VLOOKUP(D64,'[1]2020清欠预算'!$A:$B,2,FALSE),0)</f>
        <v>11.8710151569434</v>
      </c>
    </row>
    <row r="65" ht="14.25" spans="1:13">
      <c r="A65" s="1">
        <v>64</v>
      </c>
      <c r="B65" s="2" t="s">
        <v>199</v>
      </c>
      <c r="C65" s="1" t="s">
        <v>200</v>
      </c>
      <c r="D65" s="1" t="s">
        <v>201</v>
      </c>
      <c r="E65" s="1" t="s">
        <v>16</v>
      </c>
      <c r="F65" s="1" t="s">
        <v>25</v>
      </c>
      <c r="G65" s="1">
        <v>1</v>
      </c>
      <c r="H65" s="3" t="s">
        <v>18</v>
      </c>
      <c r="I65" s="5">
        <v>43831</v>
      </c>
      <c r="J65" s="1">
        <v>1</v>
      </c>
      <c r="K65" s="1">
        <v>0.25</v>
      </c>
      <c r="L65" s="1">
        <f>_xlfn.IFNA(VLOOKUP(D65,'[1]2020物业费金额预算（含欠费）'!$A:$C,3,FALSE),0)</f>
        <v>29.18975664</v>
      </c>
      <c r="M65">
        <f>_xlfn.IFNA(VLOOKUP(D65,'[1]2020清欠预算'!$A:$B,2,FALSE),0)</f>
        <v>7.57345144952802</v>
      </c>
    </row>
    <row r="66" ht="14.25" spans="1:13">
      <c r="A66" s="1">
        <v>65</v>
      </c>
      <c r="B66" s="2" t="s">
        <v>202</v>
      </c>
      <c r="C66" s="1" t="s">
        <v>203</v>
      </c>
      <c r="D66" s="1" t="s">
        <v>204</v>
      </c>
      <c r="E66" s="1" t="s">
        <v>16</v>
      </c>
      <c r="F66" s="1" t="s">
        <v>25</v>
      </c>
      <c r="G66" s="1">
        <v>1</v>
      </c>
      <c r="H66" s="3" t="s">
        <v>18</v>
      </c>
      <c r="I66" s="5">
        <v>43831</v>
      </c>
      <c r="J66" s="1">
        <v>1</v>
      </c>
      <c r="K66" s="1">
        <v>0.4</v>
      </c>
      <c r="L66" s="1">
        <f>_xlfn.IFNA(VLOOKUP(D66,'[1]2020物业费金额预算（含欠费）'!$A:$C,3,FALSE),0)</f>
        <v>63.746820144</v>
      </c>
      <c r="M66">
        <f>_xlfn.IFNA(VLOOKUP(D66,'[1]2020清欠预算'!$A:$B,2,FALSE),0)</f>
        <v>3.89046200133033</v>
      </c>
    </row>
    <row r="67" ht="14.25" spans="1:13">
      <c r="A67" s="1">
        <v>66</v>
      </c>
      <c r="B67" s="2" t="s">
        <v>205</v>
      </c>
      <c r="C67" s="1" t="s">
        <v>206</v>
      </c>
      <c r="D67" s="1" t="s">
        <v>207</v>
      </c>
      <c r="E67" s="1" t="s">
        <v>16</v>
      </c>
      <c r="F67" s="1" t="s">
        <v>25</v>
      </c>
      <c r="G67" s="1">
        <v>1</v>
      </c>
      <c r="H67" s="3" t="s">
        <v>18</v>
      </c>
      <c r="I67" s="5">
        <v>43831</v>
      </c>
      <c r="J67" s="1">
        <v>1</v>
      </c>
      <c r="K67" s="1">
        <v>0.4</v>
      </c>
      <c r="L67" s="1">
        <f>_xlfn.IFNA(VLOOKUP(D67,'[1]2020物业费金额预算（含欠费）'!$A:$C,3,FALSE),0)</f>
        <v>32.72296356</v>
      </c>
      <c r="M67">
        <f>_xlfn.IFNA(VLOOKUP(D67,'[1]2020清欠预算'!$A:$B,2,FALSE),0)</f>
        <v>0.862549029609846</v>
      </c>
    </row>
    <row r="68" ht="14.25" spans="1:13">
      <c r="A68" s="1">
        <v>67</v>
      </c>
      <c r="B68" s="2" t="s">
        <v>208</v>
      </c>
      <c r="C68" s="1" t="s">
        <v>209</v>
      </c>
      <c r="D68" s="1" t="s">
        <v>210</v>
      </c>
      <c r="E68" s="1" t="s">
        <v>16</v>
      </c>
      <c r="F68" s="1" t="s">
        <v>25</v>
      </c>
      <c r="G68" s="1">
        <v>1</v>
      </c>
      <c r="H68" s="3" t="s">
        <v>18</v>
      </c>
      <c r="I68" s="5">
        <v>43831</v>
      </c>
      <c r="J68" s="1">
        <v>1</v>
      </c>
      <c r="K68" s="1">
        <v>0.2</v>
      </c>
      <c r="L68" s="1">
        <f>_xlfn.IFNA(VLOOKUP(D68,'[1]2020物业费金额预算（含欠费）'!$A:$C,3,FALSE),0)</f>
        <v>17.059934616</v>
      </c>
      <c r="M68">
        <f>_xlfn.IFNA(VLOOKUP(D68,'[1]2020清欠预算'!$A:$B,2,FALSE),0)</f>
        <v>5.41512737110867</v>
      </c>
    </row>
    <row r="69" ht="14.25" spans="1:13">
      <c r="A69" s="1">
        <v>68</v>
      </c>
      <c r="B69" s="2" t="s">
        <v>211</v>
      </c>
      <c r="C69" s="1" t="s">
        <v>212</v>
      </c>
      <c r="D69" s="1" t="s">
        <v>213</v>
      </c>
      <c r="E69" s="1" t="s">
        <v>16</v>
      </c>
      <c r="F69" s="1" t="s">
        <v>25</v>
      </c>
      <c r="G69" s="1">
        <v>1</v>
      </c>
      <c r="H69" s="3" t="s">
        <v>18</v>
      </c>
      <c r="I69" s="5">
        <v>43831</v>
      </c>
      <c r="J69" s="1">
        <v>1</v>
      </c>
      <c r="K69" s="1">
        <v>0.4</v>
      </c>
      <c r="L69" s="1">
        <f>_xlfn.IFNA(VLOOKUP(D69,'[1]2020物业费金额预算（含欠费）'!$A:$C,3,FALSE),0)</f>
        <v>37.4139864</v>
      </c>
      <c r="M69">
        <f>_xlfn.IFNA(VLOOKUP(D69,'[1]2020清欠预算'!$A:$B,2,FALSE),0)</f>
        <v>3.47676270814094</v>
      </c>
    </row>
    <row r="70" ht="14.25" spans="1:13">
      <c r="A70" s="1">
        <v>69</v>
      </c>
      <c r="B70" s="2" t="s">
        <v>214</v>
      </c>
      <c r="C70" s="1" t="s">
        <v>215</v>
      </c>
      <c r="D70" s="1" t="s">
        <v>216</v>
      </c>
      <c r="E70" s="1" t="s">
        <v>16</v>
      </c>
      <c r="F70" s="1" t="s">
        <v>25</v>
      </c>
      <c r="G70" s="1">
        <v>1</v>
      </c>
      <c r="H70" s="3" t="s">
        <v>18</v>
      </c>
      <c r="I70" s="5">
        <v>43831</v>
      </c>
      <c r="J70" s="1">
        <v>1</v>
      </c>
      <c r="K70" s="1">
        <v>0.3</v>
      </c>
      <c r="L70" s="1">
        <f>_xlfn.IFNA(VLOOKUP(D70,'[1]2020物业费金额预算（含欠费）'!$A:$C,3,FALSE),0)</f>
        <v>40.68166734</v>
      </c>
      <c r="M70">
        <f>_xlfn.IFNA(VLOOKUP(D70,'[1]2020清欠预算'!$A:$B,2,FALSE),0)</f>
        <v>6.41209305807843</v>
      </c>
    </row>
    <row r="71" ht="14.25" spans="1:13">
      <c r="A71" s="1">
        <v>70</v>
      </c>
      <c r="B71" s="2" t="s">
        <v>217</v>
      </c>
      <c r="C71" s="1" t="s">
        <v>218</v>
      </c>
      <c r="D71" s="1" t="s">
        <v>219</v>
      </c>
      <c r="E71" s="1" t="s">
        <v>16</v>
      </c>
      <c r="F71" s="1" t="s">
        <v>25</v>
      </c>
      <c r="G71" s="1">
        <v>1</v>
      </c>
      <c r="H71" s="3" t="s">
        <v>18</v>
      </c>
      <c r="I71" s="5">
        <v>43831</v>
      </c>
      <c r="J71" s="1">
        <v>1</v>
      </c>
      <c r="K71" s="1">
        <v>0.3</v>
      </c>
      <c r="L71" s="1">
        <f>_xlfn.IFNA(VLOOKUP(D71,'[1]2020物业费金额预算（含欠费）'!$A:$C,3,FALSE),0)</f>
        <v>4.859028</v>
      </c>
      <c r="M71">
        <f>_xlfn.IFNA(VLOOKUP(D71,'[1]2020清欠预算'!$A:$B,2,FALSE),0)</f>
        <v>0.483002342040658</v>
      </c>
    </row>
    <row r="72" ht="14.25" spans="1:13">
      <c r="A72" s="1">
        <v>71</v>
      </c>
      <c r="B72" s="2" t="s">
        <v>220</v>
      </c>
      <c r="D72" s="1" t="s">
        <v>221</v>
      </c>
      <c r="E72" s="1" t="s">
        <v>16</v>
      </c>
      <c r="F72" s="1" t="s">
        <v>153</v>
      </c>
      <c r="G72" s="1" t="s">
        <v>153</v>
      </c>
      <c r="H72" s="3" t="s">
        <v>18</v>
      </c>
      <c r="I72" s="5">
        <v>43831</v>
      </c>
      <c r="J72" s="1">
        <v>1</v>
      </c>
      <c r="K72" s="1">
        <v>0</v>
      </c>
      <c r="L72" s="1">
        <f>_xlfn.IFNA(VLOOKUP(D72,'[1]2020物业费金额预算（含欠费）'!$A:$C,3,FALSE),0)</f>
        <v>0</v>
      </c>
      <c r="M72">
        <f>_xlfn.IFNA(VLOOKUP(D72,'[1]2020清欠预算'!$A:$B,2,FALSE),0)</f>
        <v>0</v>
      </c>
    </row>
    <row r="73" ht="14.25" spans="1:13">
      <c r="A73" s="1">
        <v>72</v>
      </c>
      <c r="B73" s="2" t="s">
        <v>222</v>
      </c>
      <c r="C73" s="1" t="s">
        <v>223</v>
      </c>
      <c r="D73" s="1" t="s">
        <v>224</v>
      </c>
      <c r="E73" s="1" t="s">
        <v>16</v>
      </c>
      <c r="F73" s="1" t="s">
        <v>25</v>
      </c>
      <c r="G73" s="1">
        <v>1</v>
      </c>
      <c r="H73" s="3" t="s">
        <v>18</v>
      </c>
      <c r="I73" s="5">
        <v>43831</v>
      </c>
      <c r="J73" s="1">
        <v>1</v>
      </c>
      <c r="K73" s="1">
        <v>0.4</v>
      </c>
      <c r="L73" s="1">
        <f>_xlfn.IFNA(VLOOKUP(D73,'[1]2020物业费金额预算（含欠费）'!$A:$C,3,FALSE),0)</f>
        <v>61.2874674</v>
      </c>
      <c r="M73">
        <f>_xlfn.IFNA(VLOOKUP(D73,'[1]2020清欠预算'!$A:$B,2,FALSE),0)</f>
        <v>3.13796330133333</v>
      </c>
    </row>
    <row r="74" ht="14.25" spans="1:13">
      <c r="A74" s="1">
        <v>73</v>
      </c>
      <c r="B74" s="2" t="s">
        <v>225</v>
      </c>
      <c r="C74" s="1" t="s">
        <v>226</v>
      </c>
      <c r="D74" s="1" t="s">
        <v>227</v>
      </c>
      <c r="E74" s="1" t="s">
        <v>16</v>
      </c>
      <c r="F74" s="1" t="s">
        <v>25</v>
      </c>
      <c r="G74" s="1">
        <v>1</v>
      </c>
      <c r="H74" s="3" t="s">
        <v>18</v>
      </c>
      <c r="I74" s="5">
        <v>43831</v>
      </c>
      <c r="J74" s="1">
        <v>1</v>
      </c>
      <c r="K74" s="1">
        <v>0.4</v>
      </c>
      <c r="L74" s="1">
        <f>_xlfn.IFNA(VLOOKUP(D74,'[1]2020物业费金额预算（含欠费）'!$A:$C,3,FALSE),0)</f>
        <v>53.6479227543796</v>
      </c>
      <c r="M74">
        <f>_xlfn.IFNA(VLOOKUP(D74,'[1]2020清欠预算'!$A:$B,2,FALSE),0)</f>
        <v>2.43363338453333</v>
      </c>
    </row>
    <row r="75" ht="14.25" spans="1:13">
      <c r="A75" s="1">
        <v>74</v>
      </c>
      <c r="B75" s="2" t="s">
        <v>228</v>
      </c>
      <c r="C75" s="1" t="s">
        <v>229</v>
      </c>
      <c r="D75" s="1" t="s">
        <v>230</v>
      </c>
      <c r="E75" s="1" t="s">
        <v>16</v>
      </c>
      <c r="F75" s="1" t="s">
        <v>25</v>
      </c>
      <c r="G75" s="1">
        <v>1</v>
      </c>
      <c r="H75" s="3" t="s">
        <v>18</v>
      </c>
      <c r="I75" s="5">
        <v>43831</v>
      </c>
      <c r="J75" s="1">
        <v>1</v>
      </c>
      <c r="K75" s="1">
        <v>0.4</v>
      </c>
      <c r="L75" s="1">
        <f>_xlfn.IFNA(VLOOKUP(D75,'[1]2020物业费金额预算（含欠费）'!$A:$C,3,FALSE),0)</f>
        <v>111.47119884</v>
      </c>
      <c r="M75">
        <f>_xlfn.IFNA(VLOOKUP(D75,'[1]2020清欠预算'!$A:$B,2,FALSE),0)</f>
        <v>9.8459296288</v>
      </c>
    </row>
    <row r="76" ht="14.25" spans="1:13">
      <c r="A76" s="1">
        <v>75</v>
      </c>
      <c r="B76" s="2" t="s">
        <v>231</v>
      </c>
      <c r="C76" s="1" t="s">
        <v>232</v>
      </c>
      <c r="D76" s="1" t="s">
        <v>233</v>
      </c>
      <c r="E76" s="1" t="s">
        <v>16</v>
      </c>
      <c r="F76" s="1" t="s">
        <v>25</v>
      </c>
      <c r="G76" s="1">
        <v>1</v>
      </c>
      <c r="H76" s="3" t="s">
        <v>18</v>
      </c>
      <c r="I76" s="5">
        <v>43831</v>
      </c>
      <c r="J76" s="1">
        <v>1</v>
      </c>
      <c r="K76" s="1">
        <v>0.3</v>
      </c>
      <c r="L76" s="1">
        <f>_xlfn.IFNA(VLOOKUP(D76,'[1]2020物业费金额预算（含欠费）'!$A:$C,3,FALSE),0)</f>
        <v>26.44191</v>
      </c>
      <c r="M76">
        <f>_xlfn.IFNA(VLOOKUP(D76,'[1]2020清欠预算'!$A:$B,2,FALSE),0)</f>
        <v>9.10683760426667</v>
      </c>
    </row>
    <row r="77" ht="14.25" spans="1:13">
      <c r="A77" s="1">
        <v>76</v>
      </c>
      <c r="B77" s="2" t="s">
        <v>234</v>
      </c>
      <c r="C77" s="1" t="s">
        <v>235</v>
      </c>
      <c r="D77" s="1" t="s">
        <v>236</v>
      </c>
      <c r="E77" s="1" t="s">
        <v>16</v>
      </c>
      <c r="F77" s="1" t="s">
        <v>25</v>
      </c>
      <c r="G77" s="1">
        <v>1</v>
      </c>
      <c r="H77" s="3" t="s">
        <v>18</v>
      </c>
      <c r="I77" s="5">
        <v>43831</v>
      </c>
      <c r="J77" s="1">
        <v>1</v>
      </c>
      <c r="K77" s="1">
        <v>0.25</v>
      </c>
      <c r="L77" s="1">
        <f>_xlfn.IFNA(VLOOKUP(D77,'[1]2020物业费金额预算（含欠费）'!$A:$C,3,FALSE),0)</f>
        <v>7.154036625</v>
      </c>
      <c r="M77">
        <f>_xlfn.IFNA(VLOOKUP(D77,'[1]2020清欠预算'!$A:$B,2,FALSE),0)</f>
        <v>2.87960881493333</v>
      </c>
    </row>
    <row r="78" ht="14.25" spans="1:13">
      <c r="A78" s="1">
        <v>77</v>
      </c>
      <c r="B78" s="2" t="s">
        <v>237</v>
      </c>
      <c r="C78" s="1" t="s">
        <v>238</v>
      </c>
      <c r="D78" s="1" t="s">
        <v>239</v>
      </c>
      <c r="E78" s="1" t="s">
        <v>16</v>
      </c>
      <c r="F78" s="1" t="s">
        <v>25</v>
      </c>
      <c r="G78" s="1">
        <v>1</v>
      </c>
      <c r="H78" s="3" t="s">
        <v>18</v>
      </c>
      <c r="I78" s="5">
        <v>43831</v>
      </c>
      <c r="J78" s="1">
        <v>1</v>
      </c>
      <c r="K78" s="1">
        <v>0.3</v>
      </c>
      <c r="L78" s="1">
        <f>_xlfn.IFNA(VLOOKUP(D78,'[1]2020物业费金额预算（含欠费）'!$A:$C,3,FALSE),0)</f>
        <v>22.66055766</v>
      </c>
      <c r="M78">
        <f>_xlfn.IFNA(VLOOKUP(D78,'[1]2020清欠预算'!$A:$B,2,FALSE),0)</f>
        <v>4.12490982613333</v>
      </c>
    </row>
    <row r="79" ht="14.25" spans="1:13">
      <c r="A79" s="1">
        <v>78</v>
      </c>
      <c r="B79" s="2" t="s">
        <v>240</v>
      </c>
      <c r="C79" s="1" t="s">
        <v>241</v>
      </c>
      <c r="D79" s="1" t="s">
        <v>242</v>
      </c>
      <c r="E79" s="1" t="s">
        <v>16</v>
      </c>
      <c r="F79" s="1" t="s">
        <v>25</v>
      </c>
      <c r="G79" s="1">
        <v>1</v>
      </c>
      <c r="H79" s="3" t="s">
        <v>18</v>
      </c>
      <c r="I79" s="5">
        <v>43831</v>
      </c>
      <c r="J79" s="1">
        <v>1</v>
      </c>
      <c r="K79" s="1">
        <v>0.4</v>
      </c>
      <c r="L79" s="1">
        <f>_xlfn.IFNA(VLOOKUP(D79,'[1]2020物业费金额预算（含欠费）'!$A:$C,3,FALSE),0)</f>
        <v>49.736787552</v>
      </c>
      <c r="M79">
        <f>_xlfn.IFNA(VLOOKUP(D79,'[1]2020清欠预算'!$A:$B,2,FALSE),0)</f>
        <v>3.31614688853333</v>
      </c>
    </row>
    <row r="80" ht="14.25" spans="1:13">
      <c r="A80" s="1">
        <v>79</v>
      </c>
      <c r="B80" s="2" t="s">
        <v>243</v>
      </c>
      <c r="C80" s="1" t="s">
        <v>244</v>
      </c>
      <c r="D80" s="1" t="s">
        <v>245</v>
      </c>
      <c r="E80" s="1" t="s">
        <v>16</v>
      </c>
      <c r="F80" s="1" t="s">
        <v>25</v>
      </c>
      <c r="G80" s="1">
        <v>1</v>
      </c>
      <c r="H80" s="3" t="s">
        <v>18</v>
      </c>
      <c r="I80" s="5">
        <v>43831</v>
      </c>
      <c r="J80" s="1">
        <v>1</v>
      </c>
      <c r="K80" s="1">
        <v>0.3</v>
      </c>
      <c r="L80" s="1">
        <f>_xlfn.IFNA(VLOOKUP(D80,'[1]2020物业费金额预算（含欠费）'!$A:$C,3,FALSE),0)</f>
        <v>26.237997</v>
      </c>
      <c r="M80">
        <f>_xlfn.IFNA(VLOOKUP(D80,'[1]2020清欠预算'!$A:$B,2,FALSE),0)</f>
        <v>3.25512786133333</v>
      </c>
    </row>
    <row r="81" ht="14.25" spans="1:13">
      <c r="A81" s="1">
        <v>80</v>
      </c>
      <c r="B81" s="2" t="s">
        <v>246</v>
      </c>
      <c r="C81" s="1" t="s">
        <v>247</v>
      </c>
      <c r="D81" s="1" t="s">
        <v>248</v>
      </c>
      <c r="E81" s="1" t="s">
        <v>16</v>
      </c>
      <c r="F81" s="1" t="s">
        <v>25</v>
      </c>
      <c r="G81" s="1">
        <v>1</v>
      </c>
      <c r="H81" s="3" t="s">
        <v>18</v>
      </c>
      <c r="I81" s="5">
        <v>43831</v>
      </c>
      <c r="J81" s="1">
        <v>1</v>
      </c>
      <c r="K81" s="1">
        <v>0</v>
      </c>
      <c r="L81" s="1">
        <f>_xlfn.IFNA(VLOOKUP(D81,'[1]2020物业费金额预算（含欠费）'!$A:$C,3,FALSE),0)</f>
        <v>160.123824443077</v>
      </c>
      <c r="M81">
        <f>_xlfn.IFNA(VLOOKUP(D81,'[1]2020清欠预算'!$A:$B,2,FALSE),0)</f>
        <v>0.535174416</v>
      </c>
    </row>
    <row r="82" ht="14.25" spans="1:13">
      <c r="A82" s="1">
        <v>81</v>
      </c>
      <c r="B82" s="2" t="s">
        <v>249</v>
      </c>
      <c r="C82" s="1" t="s">
        <v>250</v>
      </c>
      <c r="D82" s="1" t="s">
        <v>251</v>
      </c>
      <c r="E82" s="1" t="s">
        <v>16</v>
      </c>
      <c r="F82" s="1" t="s">
        <v>25</v>
      </c>
      <c r="G82" s="1">
        <v>1</v>
      </c>
      <c r="H82" s="3" t="s">
        <v>18</v>
      </c>
      <c r="I82" s="5">
        <v>43831</v>
      </c>
      <c r="J82" s="1">
        <v>1</v>
      </c>
      <c r="K82" s="1">
        <v>0.4</v>
      </c>
      <c r="L82" s="1">
        <f>_xlfn.IFNA(VLOOKUP(D82,'[1]2020物业费金额预算（含欠费）'!$A:$C,3,FALSE),0)</f>
        <v>25.19945856</v>
      </c>
      <c r="M82">
        <f>_xlfn.IFNA(VLOOKUP(D82,'[1]2020清欠预算'!$A:$B,2,FALSE),0)</f>
        <v>1.460070912</v>
      </c>
    </row>
    <row r="83" ht="14.25" spans="1:13">
      <c r="A83" s="1">
        <v>82</v>
      </c>
      <c r="B83" s="2" t="s">
        <v>252</v>
      </c>
      <c r="C83" s="1" t="s">
        <v>253</v>
      </c>
      <c r="D83" s="1" t="s">
        <v>254</v>
      </c>
      <c r="E83" s="1" t="s">
        <v>16</v>
      </c>
      <c r="F83" s="1" t="s">
        <v>25</v>
      </c>
      <c r="G83" s="1">
        <v>1</v>
      </c>
      <c r="H83" s="3" t="s">
        <v>18</v>
      </c>
      <c r="I83" s="5">
        <v>43831</v>
      </c>
      <c r="J83" s="1">
        <v>1</v>
      </c>
      <c r="K83" s="1">
        <v>0.5</v>
      </c>
      <c r="L83" s="1">
        <f>_xlfn.IFNA(VLOOKUP(D83,'[1]2020物业费金额预算（含欠费）'!$A:$C,3,FALSE),0)</f>
        <v>12.4760461519828</v>
      </c>
      <c r="M83">
        <f>_xlfn.IFNA(VLOOKUP(D83,'[1]2020清欠预算'!$A:$B,2,FALSE),0)</f>
        <v>1.1319608608</v>
      </c>
    </row>
    <row r="84" ht="14.25" spans="1:13">
      <c r="A84" s="1">
        <v>83</v>
      </c>
      <c r="B84" s="2" t="s">
        <v>255</v>
      </c>
      <c r="C84" s="1" t="s">
        <v>256</v>
      </c>
      <c r="D84" s="1" t="s">
        <v>257</v>
      </c>
      <c r="E84" s="1" t="s">
        <v>16</v>
      </c>
      <c r="F84" s="1" t="s">
        <v>25</v>
      </c>
      <c r="G84" s="1">
        <v>1</v>
      </c>
      <c r="H84" s="3" t="s">
        <v>18</v>
      </c>
      <c r="I84" s="5">
        <v>43831</v>
      </c>
      <c r="J84" s="1">
        <v>1</v>
      </c>
      <c r="K84" s="1">
        <v>0.5</v>
      </c>
      <c r="L84" s="1">
        <f>_xlfn.IFNA(VLOOKUP(D84,'[1]2020物业费金额预算（含欠费）'!$A:$C,3,FALSE),0)</f>
        <v>61.442659455292</v>
      </c>
      <c r="M84">
        <f>_xlfn.IFNA(VLOOKUP(D84,'[1]2020清欠预算'!$A:$B,2,FALSE),0)</f>
        <v>1.5215469312</v>
      </c>
    </row>
    <row r="85" ht="14.25" spans="1:13">
      <c r="A85" s="1">
        <v>84</v>
      </c>
      <c r="B85" s="2" t="s">
        <v>258</v>
      </c>
      <c r="C85" s="1" t="s">
        <v>259</v>
      </c>
      <c r="D85" s="1" t="s">
        <v>260</v>
      </c>
      <c r="E85" s="1" t="s">
        <v>16</v>
      </c>
      <c r="F85" s="1" t="s">
        <v>25</v>
      </c>
      <c r="G85" s="1">
        <v>1</v>
      </c>
      <c r="H85" s="3" t="s">
        <v>18</v>
      </c>
      <c r="I85" s="5">
        <v>43831</v>
      </c>
      <c r="J85" s="1">
        <v>1</v>
      </c>
      <c r="K85" s="1">
        <v>0</v>
      </c>
      <c r="L85" s="1">
        <f>_xlfn.IFNA(VLOOKUP(D85,'[1]2020物业费金额预算（含欠费）'!$A:$C,3,FALSE),0)</f>
        <v>0</v>
      </c>
      <c r="M85">
        <f>_xlfn.IFNA(VLOOKUP(D85,'[1]2020清欠预算'!$A:$B,2,FALSE),0)</f>
        <v>0</v>
      </c>
    </row>
    <row r="86" ht="14.25" spans="1:13">
      <c r="A86" s="1">
        <v>85</v>
      </c>
      <c r="B86" s="2" t="s">
        <v>261</v>
      </c>
      <c r="C86" s="1" t="s">
        <v>262</v>
      </c>
      <c r="D86" s="1" t="s">
        <v>263</v>
      </c>
      <c r="E86" s="1" t="s">
        <v>16</v>
      </c>
      <c r="F86" s="1" t="s">
        <v>25</v>
      </c>
      <c r="G86" s="1">
        <v>1</v>
      </c>
      <c r="H86" s="3" t="s">
        <v>18</v>
      </c>
      <c r="I86" s="5">
        <v>43831</v>
      </c>
      <c r="J86" s="1">
        <v>1</v>
      </c>
      <c r="K86" s="1">
        <v>0</v>
      </c>
      <c r="L86" s="1">
        <f>_xlfn.IFNA(VLOOKUP(D86,'[1]2020物业费金额预算（含欠费）'!$A:$C,3,FALSE),0)</f>
        <v>0</v>
      </c>
      <c r="M86">
        <f>_xlfn.IFNA(VLOOKUP(D86,'[1]2020清欠预算'!$A:$B,2,FALSE),0)</f>
        <v>0</v>
      </c>
    </row>
    <row r="87" ht="14.25" spans="1:13">
      <c r="A87" s="1">
        <v>86</v>
      </c>
      <c r="B87" s="2" t="s">
        <v>264</v>
      </c>
      <c r="C87" s="1" t="s">
        <v>265</v>
      </c>
      <c r="D87" s="1" t="s">
        <v>266</v>
      </c>
      <c r="E87" s="1" t="s">
        <v>16</v>
      </c>
      <c r="F87" s="1" t="s">
        <v>25</v>
      </c>
      <c r="G87" s="1">
        <v>1</v>
      </c>
      <c r="H87" s="3" t="s">
        <v>18</v>
      </c>
      <c r="I87" s="5">
        <v>43831</v>
      </c>
      <c r="J87" s="1">
        <v>1</v>
      </c>
      <c r="K87" s="1">
        <v>0</v>
      </c>
      <c r="L87" s="1">
        <f>_xlfn.IFNA(VLOOKUP(D87,'[1]2020物业费金额预算（含欠费）'!$A:$C,3,FALSE),0)</f>
        <v>75.405792</v>
      </c>
      <c r="M87">
        <f>_xlfn.IFNA(VLOOKUP(D87,'[1]2020清欠预算'!$A:$B,2,FALSE),0)</f>
        <v>0</v>
      </c>
    </row>
    <row r="88" ht="14.25" spans="1:13">
      <c r="A88" s="1">
        <v>87</v>
      </c>
      <c r="B88" s="2" t="s">
        <v>267</v>
      </c>
      <c r="C88" s="1" t="s">
        <v>268</v>
      </c>
      <c r="D88" s="1" t="s">
        <v>269</v>
      </c>
      <c r="E88" s="1" t="s">
        <v>16</v>
      </c>
      <c r="F88" s="1" t="s">
        <v>25</v>
      </c>
      <c r="G88" s="1">
        <v>1</v>
      </c>
      <c r="H88" s="3" t="s">
        <v>18</v>
      </c>
      <c r="I88" s="5">
        <v>43831</v>
      </c>
      <c r="J88" s="1">
        <v>1</v>
      </c>
      <c r="K88" s="1">
        <v>0.5</v>
      </c>
      <c r="L88" s="1">
        <f>_xlfn.IFNA(VLOOKUP(D88,'[1]2020物业费金额预算（含欠费）'!$A:$C,3,FALSE),0)</f>
        <v>40.6862814</v>
      </c>
      <c r="M88">
        <f>_xlfn.IFNA(VLOOKUP(D88,'[1]2020清欠预算'!$A:$B,2,FALSE),0)</f>
        <v>0.849948918400001</v>
      </c>
    </row>
    <row r="89" ht="14.25" spans="1:13">
      <c r="A89" s="1">
        <v>88</v>
      </c>
      <c r="B89" s="2" t="s">
        <v>270</v>
      </c>
      <c r="C89" s="1" t="s">
        <v>271</v>
      </c>
      <c r="D89" s="1" t="s">
        <v>272</v>
      </c>
      <c r="E89" s="1" t="s">
        <v>16</v>
      </c>
      <c r="F89" s="1" t="s">
        <v>25</v>
      </c>
      <c r="G89" s="1">
        <v>1</v>
      </c>
      <c r="H89" s="3" t="s">
        <v>18</v>
      </c>
      <c r="I89" s="5">
        <v>43831</v>
      </c>
      <c r="J89" s="1">
        <v>1</v>
      </c>
      <c r="K89" s="1">
        <v>0.5</v>
      </c>
      <c r="L89" s="1">
        <f>_xlfn.IFNA(VLOOKUP(D89,'[1]2020物业费金额预算（含欠费）'!$A:$C,3,FALSE),0)</f>
        <v>0.9619670144</v>
      </c>
      <c r="M89">
        <f>_xlfn.IFNA(VLOOKUP(D89,'[1]2020清欠预算'!$A:$B,2,FALSE),0)</f>
        <v>0</v>
      </c>
    </row>
    <row r="90" ht="14.25" spans="1:13">
      <c r="A90" s="1">
        <v>89</v>
      </c>
      <c r="B90" s="2" t="s">
        <v>273</v>
      </c>
      <c r="C90" s="1" t="s">
        <v>274</v>
      </c>
      <c r="D90" s="1" t="s">
        <v>275</v>
      </c>
      <c r="E90" s="1" t="s">
        <v>16</v>
      </c>
      <c r="F90" s="1" t="s">
        <v>25</v>
      </c>
      <c r="G90" s="1">
        <v>1</v>
      </c>
      <c r="H90" s="3" t="s">
        <v>18</v>
      </c>
      <c r="I90" s="5">
        <v>43831</v>
      </c>
      <c r="J90" s="1">
        <v>1</v>
      </c>
      <c r="K90" s="1">
        <v>0.4</v>
      </c>
      <c r="L90" s="1">
        <f>_xlfn.IFNA(VLOOKUP(D90,'[1]2020物业费金额预算（含欠费）'!$A:$C,3,FALSE),0)</f>
        <v>23.9102276832</v>
      </c>
      <c r="M90">
        <f>_xlfn.IFNA(VLOOKUP(D90,'[1]2020清欠预算'!$A:$B,2,FALSE),0)</f>
        <v>1.5998942208</v>
      </c>
    </row>
    <row r="91" ht="14.25" spans="1:13">
      <c r="A91" s="1">
        <v>90</v>
      </c>
      <c r="B91" s="6" t="s">
        <v>276</v>
      </c>
      <c r="C91" s="1" t="s">
        <v>277</v>
      </c>
      <c r="D91" s="1" t="s">
        <v>278</v>
      </c>
      <c r="E91" s="1" t="s">
        <v>16</v>
      </c>
      <c r="F91" s="1" t="s">
        <v>279</v>
      </c>
      <c r="G91" s="1">
        <v>1</v>
      </c>
      <c r="H91" s="3" t="s">
        <v>18</v>
      </c>
      <c r="I91" s="5">
        <v>43831</v>
      </c>
      <c r="J91" s="1">
        <v>1</v>
      </c>
      <c r="K91" s="1">
        <v>0.96</v>
      </c>
      <c r="L91" s="1">
        <f>_xlfn.IFNA(VLOOKUP(D91,'[1]2020物业费金额预算（含欠费）'!$A:$C,3,FALSE),0)</f>
        <v>19.07639208</v>
      </c>
      <c r="M91">
        <f>_xlfn.IFNA(VLOOKUP(D91,'[1]2020清欠预算'!$A:$B,2,FALSE),0)</f>
        <v>0.194601925836972</v>
      </c>
    </row>
    <row r="92" ht="14.25" spans="1:13">
      <c r="A92" s="1">
        <v>91</v>
      </c>
      <c r="B92" s="6" t="s">
        <v>280</v>
      </c>
      <c r="C92" s="1" t="s">
        <v>281</v>
      </c>
      <c r="D92" s="1" t="s">
        <v>282</v>
      </c>
      <c r="E92" s="1" t="s">
        <v>16</v>
      </c>
      <c r="F92" s="1" t="s">
        <v>279</v>
      </c>
      <c r="G92" s="1">
        <v>1</v>
      </c>
      <c r="H92" s="3" t="s">
        <v>18</v>
      </c>
      <c r="I92" s="5">
        <v>43831</v>
      </c>
      <c r="J92" s="1">
        <v>1</v>
      </c>
      <c r="K92" s="1">
        <v>0.8</v>
      </c>
      <c r="L92" s="1">
        <f>_xlfn.IFNA(VLOOKUP(D92,'[1]2020物业费金额预算（含欠费）'!$A:$C,3,FALSE),0)</f>
        <v>70.0114690666667</v>
      </c>
      <c r="M92">
        <f>_xlfn.IFNA(VLOOKUP(D92,'[1]2020清欠预算'!$A:$B,2,FALSE),0)</f>
        <v>5.8044568608</v>
      </c>
    </row>
    <row r="93" ht="14.25" spans="1:13">
      <c r="A93" s="1">
        <v>92</v>
      </c>
      <c r="B93" s="2" t="s">
        <v>283</v>
      </c>
      <c r="C93" s="1" t="s">
        <v>284</v>
      </c>
      <c r="D93" s="1" t="s">
        <v>285</v>
      </c>
      <c r="E93" s="1" t="s">
        <v>16</v>
      </c>
      <c r="F93" s="1" t="s">
        <v>25</v>
      </c>
      <c r="G93" s="1">
        <v>1</v>
      </c>
      <c r="H93" s="3" t="s">
        <v>18</v>
      </c>
      <c r="I93" s="5">
        <v>43831</v>
      </c>
      <c r="J93" s="1">
        <v>1</v>
      </c>
      <c r="K93" s="1">
        <v>0.4</v>
      </c>
      <c r="L93" s="1">
        <f>_xlfn.IFNA(VLOOKUP(D93,'[1]2020物业费金额预算（含欠费）'!$A:$C,3,FALSE),0)</f>
        <v>40.44117744</v>
      </c>
      <c r="M93">
        <f>_xlfn.IFNA(VLOOKUP(D93,'[1]2020清欠预算'!$A:$B,2,FALSE),0)</f>
        <v>2.7110735168</v>
      </c>
    </row>
    <row r="94" ht="14.25" spans="1:13">
      <c r="A94" s="1">
        <v>93</v>
      </c>
      <c r="B94" s="2" t="s">
        <v>286</v>
      </c>
      <c r="C94" s="1" t="s">
        <v>287</v>
      </c>
      <c r="D94" s="1" t="s">
        <v>288</v>
      </c>
      <c r="E94" s="1" t="s">
        <v>16</v>
      </c>
      <c r="F94" s="1" t="s">
        <v>25</v>
      </c>
      <c r="G94" s="1">
        <v>1</v>
      </c>
      <c r="H94" s="3" t="s">
        <v>18</v>
      </c>
      <c r="I94" s="5">
        <v>43831</v>
      </c>
      <c r="J94" s="1">
        <v>1</v>
      </c>
      <c r="K94" s="1">
        <v>0</v>
      </c>
      <c r="L94" s="1">
        <f>_xlfn.IFNA(VLOOKUP(D94,'[1]2020物业费金额预算（含欠费）'!$A:$C,3,FALSE),0)</f>
        <v>0</v>
      </c>
      <c r="M94">
        <f>_xlfn.IFNA(VLOOKUP(D94,'[1]2020清欠预算'!$A:$B,2,FALSE),0)</f>
        <v>0</v>
      </c>
    </row>
    <row r="95" ht="14.25" spans="1:13">
      <c r="A95" s="1">
        <v>94</v>
      </c>
      <c r="B95" s="2" t="s">
        <v>289</v>
      </c>
      <c r="D95" s="1" t="s">
        <v>290</v>
      </c>
      <c r="E95" s="1" t="s">
        <v>16</v>
      </c>
      <c r="F95" s="1" t="s">
        <v>153</v>
      </c>
      <c r="G95" s="1" t="s">
        <v>153</v>
      </c>
      <c r="H95" s="3" t="s">
        <v>18</v>
      </c>
      <c r="I95" s="5">
        <v>43831</v>
      </c>
      <c r="J95" s="1">
        <v>1</v>
      </c>
      <c r="K95" s="1">
        <v>0</v>
      </c>
      <c r="L95" s="1">
        <f>_xlfn.IFNA(VLOOKUP(D95,'[1]2020物业费金额预算（含欠费）'!$A:$C,3,FALSE),0)</f>
        <v>0</v>
      </c>
      <c r="M95">
        <f>_xlfn.IFNA(VLOOKUP(D95,'[1]2020清欠预算'!$A:$B,2,FALSE),0)</f>
        <v>0</v>
      </c>
    </row>
    <row r="96" ht="14.25" spans="1:13">
      <c r="A96" s="1">
        <v>95</v>
      </c>
      <c r="B96" s="2" t="s">
        <v>291</v>
      </c>
      <c r="C96" s="1" t="s">
        <v>292</v>
      </c>
      <c r="D96" s="1" t="s">
        <v>293</v>
      </c>
      <c r="E96" s="1" t="s">
        <v>16</v>
      </c>
      <c r="F96" s="1" t="s">
        <v>25</v>
      </c>
      <c r="G96" s="1">
        <v>1</v>
      </c>
      <c r="H96" s="3" t="s">
        <v>18</v>
      </c>
      <c r="I96" s="5">
        <v>43831</v>
      </c>
      <c r="J96" s="1">
        <v>1</v>
      </c>
      <c r="K96" s="1">
        <v>0</v>
      </c>
      <c r="L96" s="1">
        <f>_xlfn.IFNA(VLOOKUP(D96,'[1]2020物业费金额预算（含欠费）'!$A:$C,3,FALSE),0)</f>
        <v>21.655858224</v>
      </c>
      <c r="M96">
        <f>_xlfn.IFNA(VLOOKUP(D96,'[1]2020清欠预算'!$A:$B,2,FALSE),0)</f>
        <v>0.3129854656</v>
      </c>
    </row>
    <row r="97" ht="14.25" spans="1:13">
      <c r="A97" s="1">
        <v>96</v>
      </c>
      <c r="B97" s="2" t="s">
        <v>294</v>
      </c>
      <c r="C97" s="1" t="s">
        <v>295</v>
      </c>
      <c r="D97" s="1" t="s">
        <v>296</v>
      </c>
      <c r="E97" s="1" t="s">
        <v>16</v>
      </c>
      <c r="F97" s="1" t="s">
        <v>25</v>
      </c>
      <c r="G97" s="1">
        <v>1</v>
      </c>
      <c r="H97" s="3" t="s">
        <v>18</v>
      </c>
      <c r="I97" s="5">
        <v>43831</v>
      </c>
      <c r="J97" s="1">
        <v>1</v>
      </c>
      <c r="K97" s="1">
        <v>0.3</v>
      </c>
      <c r="L97" s="1">
        <f>_xlfn.IFNA(VLOOKUP(D97,'[1]2020物业费金额预算（含欠费）'!$A:$C,3,FALSE),0)</f>
        <v>9.0400533</v>
      </c>
      <c r="M97">
        <f>_xlfn.IFNA(VLOOKUP(D97,'[1]2020清欠预算'!$A:$B,2,FALSE),0)</f>
        <v>2.7787965376</v>
      </c>
    </row>
    <row r="98" ht="14.25" spans="1:13">
      <c r="A98" s="1">
        <v>97</v>
      </c>
      <c r="B98" s="2" t="s">
        <v>297</v>
      </c>
      <c r="C98" s="1" t="s">
        <v>298</v>
      </c>
      <c r="D98" s="1" t="s">
        <v>299</v>
      </c>
      <c r="E98" s="1" t="s">
        <v>16</v>
      </c>
      <c r="F98" s="1" t="s">
        <v>25</v>
      </c>
      <c r="G98" s="1">
        <v>1</v>
      </c>
      <c r="H98" s="3" t="s">
        <v>18</v>
      </c>
      <c r="I98" s="5">
        <v>43831</v>
      </c>
      <c r="J98" s="1">
        <v>1</v>
      </c>
      <c r="K98" s="1">
        <v>0</v>
      </c>
      <c r="L98" s="1">
        <f>_xlfn.IFNA(VLOOKUP(D98,'[1]2020物业费金额预算（含欠费）'!$A:$C,3,FALSE),0)</f>
        <v>22.1521218975</v>
      </c>
      <c r="M98">
        <f>_xlfn.IFNA(VLOOKUP(D98,'[1]2020清欠预算'!$A:$B,2,FALSE),0)</f>
        <v>1.91626002453333</v>
      </c>
    </row>
    <row r="99" ht="14.25" spans="1:13">
      <c r="A99" s="1">
        <v>98</v>
      </c>
      <c r="B99" s="2" t="s">
        <v>300</v>
      </c>
      <c r="C99" s="1" t="s">
        <v>301</v>
      </c>
      <c r="D99" s="1" t="s">
        <v>302</v>
      </c>
      <c r="E99" s="1" t="s">
        <v>16</v>
      </c>
      <c r="F99" s="1" t="s">
        <v>25</v>
      </c>
      <c r="G99" s="1">
        <v>1</v>
      </c>
      <c r="H99" s="3" t="s">
        <v>18</v>
      </c>
      <c r="I99" s="5">
        <v>43831</v>
      </c>
      <c r="J99" s="1">
        <v>1</v>
      </c>
      <c r="K99" s="1">
        <v>0</v>
      </c>
      <c r="L99" s="1">
        <f>_xlfn.IFNA(VLOOKUP(D99,'[1]2020物业费金额预算（含欠费）'!$A:$C,3,FALSE),0)</f>
        <v>39.719962282</v>
      </c>
      <c r="M99">
        <f>_xlfn.IFNA(VLOOKUP(D99,'[1]2020清欠预算'!$A:$B,2,FALSE),0)</f>
        <v>0.294374631466667</v>
      </c>
    </row>
    <row r="100" ht="14.25" spans="1:13">
      <c r="A100" s="1">
        <v>99</v>
      </c>
      <c r="B100" s="2" t="s">
        <v>303</v>
      </c>
      <c r="C100" s="1" t="s">
        <v>304</v>
      </c>
      <c r="D100" s="1" t="s">
        <v>305</v>
      </c>
      <c r="E100" s="1" t="s">
        <v>16</v>
      </c>
      <c r="F100" s="1" t="s">
        <v>17</v>
      </c>
      <c r="G100" s="1">
        <v>1</v>
      </c>
      <c r="H100" s="3" t="s">
        <v>18</v>
      </c>
      <c r="I100" s="5">
        <v>43831</v>
      </c>
      <c r="J100" s="1">
        <v>1</v>
      </c>
      <c r="K100" s="1">
        <v>0.5</v>
      </c>
      <c r="L100" s="1">
        <f>_xlfn.IFNA(VLOOKUP(D100,'[1]2020物业费金额预算（含欠费）'!$A:$C,3,FALSE),0)</f>
        <v>20.7313143744</v>
      </c>
      <c r="M100">
        <f>_xlfn.IFNA(VLOOKUP(D100,'[1]2020清欠预算'!$A:$B,2,FALSE),0)</f>
        <v>0</v>
      </c>
    </row>
    <row r="101" ht="14.25" spans="1:13">
      <c r="A101" s="1">
        <v>100</v>
      </c>
      <c r="B101" s="2" t="s">
        <v>306</v>
      </c>
      <c r="C101" s="1" t="s">
        <v>307</v>
      </c>
      <c r="D101" s="1" t="s">
        <v>308</v>
      </c>
      <c r="E101" s="1" t="s">
        <v>16</v>
      </c>
      <c r="F101" s="1" t="s">
        <v>25</v>
      </c>
      <c r="G101" s="1">
        <v>1</v>
      </c>
      <c r="H101" s="3" t="s">
        <v>18</v>
      </c>
      <c r="I101" s="5">
        <v>43831</v>
      </c>
      <c r="J101" s="1">
        <v>1</v>
      </c>
      <c r="K101" s="1">
        <v>0</v>
      </c>
      <c r="L101" s="1">
        <f>_xlfn.IFNA(VLOOKUP(D101,'[1]2020物业费金额预算（含欠费）'!$A:$C,3,FALSE),0)</f>
        <v>0</v>
      </c>
      <c r="M101">
        <f>_xlfn.IFNA(VLOOKUP(D101,'[1]2020清欠预算'!$A:$B,2,FALSE),0)</f>
        <v>0</v>
      </c>
    </row>
    <row r="102" ht="14.25" spans="1:13">
      <c r="A102" s="1">
        <v>101</v>
      </c>
      <c r="B102" s="2" t="s">
        <v>309</v>
      </c>
      <c r="C102" s="1" t="s">
        <v>310</v>
      </c>
      <c r="D102" s="1" t="s">
        <v>311</v>
      </c>
      <c r="E102" s="1" t="s">
        <v>16</v>
      </c>
      <c r="F102" s="1" t="s">
        <v>153</v>
      </c>
      <c r="G102" s="1" t="s">
        <v>153</v>
      </c>
      <c r="H102" s="3" t="s">
        <v>18</v>
      </c>
      <c r="I102" s="5">
        <v>43831</v>
      </c>
      <c r="J102" s="1">
        <v>1</v>
      </c>
      <c r="K102" s="1">
        <v>0</v>
      </c>
      <c r="L102" s="1">
        <f>_xlfn.IFNA(VLOOKUP(D102,'[1]2020物业费金额预算（含欠费）'!$A:$C,3,FALSE),0)</f>
        <v>0</v>
      </c>
      <c r="M102">
        <f>_xlfn.IFNA(VLOOKUP(D102,'[1]2020清欠预算'!$A:$B,2,FALSE),0)</f>
        <v>0</v>
      </c>
    </row>
    <row r="103" ht="14.25" spans="1:13">
      <c r="A103" s="1">
        <v>102</v>
      </c>
      <c r="B103" s="2" t="s">
        <v>312</v>
      </c>
      <c r="D103" s="1" t="s">
        <v>313</v>
      </c>
      <c r="E103" s="1" t="s">
        <v>16</v>
      </c>
      <c r="F103" s="1" t="s">
        <v>153</v>
      </c>
      <c r="G103" s="1" t="s">
        <v>153</v>
      </c>
      <c r="H103" s="3" t="s">
        <v>18</v>
      </c>
      <c r="I103" s="5">
        <v>43831</v>
      </c>
      <c r="J103" s="1">
        <v>1</v>
      </c>
      <c r="K103" s="1">
        <v>0</v>
      </c>
      <c r="L103" s="1">
        <f>_xlfn.IFNA(VLOOKUP(D103,'[1]2020物业费金额预算（含欠费）'!$A:$C,3,FALSE),0)</f>
        <v>0</v>
      </c>
      <c r="M103">
        <f>_xlfn.IFNA(VLOOKUP(D103,'[1]2020清欠预算'!$A:$B,2,FALSE),0)</f>
        <v>0</v>
      </c>
    </row>
    <row r="104" ht="14.25" spans="1:13">
      <c r="A104" s="1">
        <v>103</v>
      </c>
      <c r="B104" s="2" t="s">
        <v>314</v>
      </c>
      <c r="C104" s="1" t="s">
        <v>315</v>
      </c>
      <c r="D104" s="1" t="s">
        <v>316</v>
      </c>
      <c r="E104" s="1" t="s">
        <v>16</v>
      </c>
      <c r="F104" s="1" t="s">
        <v>25</v>
      </c>
      <c r="G104" s="1">
        <v>1</v>
      </c>
      <c r="H104" s="3" t="s">
        <v>18</v>
      </c>
      <c r="I104" s="5">
        <v>43831</v>
      </c>
      <c r="J104" s="1">
        <v>1</v>
      </c>
      <c r="K104" s="1">
        <v>0</v>
      </c>
      <c r="L104" s="1">
        <f>_xlfn.IFNA(VLOOKUP(D104,'[1]2020物业费金额预算（含欠费）'!$A:$C,3,FALSE),0)</f>
        <v>0</v>
      </c>
      <c r="M104">
        <f>_xlfn.IFNA(VLOOKUP(D104,'[1]2020清欠预算'!$A:$B,2,FALSE),0)</f>
        <v>0</v>
      </c>
    </row>
    <row r="105" ht="14.25" spans="1:13">
      <c r="A105" s="1">
        <v>104</v>
      </c>
      <c r="B105" s="2" t="s">
        <v>317</v>
      </c>
      <c r="C105" s="1" t="s">
        <v>318</v>
      </c>
      <c r="D105" s="1" t="s">
        <v>319</v>
      </c>
      <c r="E105" s="1" t="s">
        <v>16</v>
      </c>
      <c r="F105" s="1" t="s">
        <v>25</v>
      </c>
      <c r="G105" s="1">
        <v>1</v>
      </c>
      <c r="H105" s="3" t="s">
        <v>18</v>
      </c>
      <c r="I105" s="5">
        <v>43831</v>
      </c>
      <c r="J105" s="1">
        <v>1</v>
      </c>
      <c r="K105" s="1">
        <v>0.4</v>
      </c>
      <c r="L105" s="1">
        <f>_xlfn.IFNA(VLOOKUP(D105,'[1]2020物业费金额预算（含欠费）'!$A:$C,3,FALSE),0)</f>
        <v>9.72857705438466</v>
      </c>
      <c r="M105">
        <f>_xlfn.IFNA(VLOOKUP(D105,'[1]2020清欠预算'!$A:$B,2,FALSE),0)</f>
        <v>0.8568973088</v>
      </c>
    </row>
    <row r="106" ht="14.25" spans="1:13">
      <c r="A106" s="1">
        <v>105</v>
      </c>
      <c r="B106" s="2" t="s">
        <v>320</v>
      </c>
      <c r="C106" s="1" t="s">
        <v>321</v>
      </c>
      <c r="D106" s="1" t="s">
        <v>322</v>
      </c>
      <c r="E106" s="1" t="s">
        <v>16</v>
      </c>
      <c r="F106" s="1" t="s">
        <v>25</v>
      </c>
      <c r="G106" s="1">
        <v>1</v>
      </c>
      <c r="H106" s="3" t="s">
        <v>18</v>
      </c>
      <c r="I106" s="5">
        <v>43831</v>
      </c>
      <c r="J106" s="1">
        <v>1</v>
      </c>
      <c r="K106" s="1">
        <v>0.4</v>
      </c>
      <c r="L106" s="1">
        <f>_xlfn.IFNA(VLOOKUP(D106,'[1]2020物业费金额预算（含欠费）'!$A:$C,3,FALSE),0)</f>
        <v>18.6029274</v>
      </c>
      <c r="M106">
        <f>_xlfn.IFNA(VLOOKUP(D106,'[1]2020清欠预算'!$A:$B,2,FALSE),0)</f>
        <v>0.766647447466667</v>
      </c>
    </row>
    <row r="107" ht="14.25" spans="1:13">
      <c r="A107" s="1">
        <v>106</v>
      </c>
      <c r="B107" s="2" t="s">
        <v>323</v>
      </c>
      <c r="D107" s="1" t="s">
        <v>324</v>
      </c>
      <c r="E107" s="1" t="s">
        <v>16</v>
      </c>
      <c r="F107" s="1" t="s">
        <v>153</v>
      </c>
      <c r="G107" s="1" t="s">
        <v>153</v>
      </c>
      <c r="H107" s="3" t="s">
        <v>18</v>
      </c>
      <c r="I107" s="5">
        <v>43831</v>
      </c>
      <c r="J107" s="1">
        <v>1</v>
      </c>
      <c r="K107" s="1">
        <v>0</v>
      </c>
      <c r="L107" s="1">
        <f>_xlfn.IFNA(VLOOKUP(D107,'[1]2020物业费金额预算（含欠费）'!$A:$C,3,FALSE),0)</f>
        <v>0</v>
      </c>
      <c r="M107">
        <f>_xlfn.IFNA(VLOOKUP(D107,'[1]2020清欠预算'!$A:$B,2,FALSE),0)</f>
        <v>0</v>
      </c>
    </row>
    <row r="108" ht="14.25" spans="1:13">
      <c r="A108" s="1">
        <v>107</v>
      </c>
      <c r="B108" s="2" t="s">
        <v>325</v>
      </c>
      <c r="D108" s="1" t="s">
        <v>326</v>
      </c>
      <c r="E108" s="1" t="s">
        <v>16</v>
      </c>
      <c r="F108" s="1" t="s">
        <v>153</v>
      </c>
      <c r="G108" s="1" t="s">
        <v>153</v>
      </c>
      <c r="H108" s="3" t="s">
        <v>18</v>
      </c>
      <c r="I108" s="5">
        <v>43831</v>
      </c>
      <c r="J108" s="1">
        <v>1</v>
      </c>
      <c r="K108" s="1">
        <v>0</v>
      </c>
      <c r="L108" s="1">
        <f>_xlfn.IFNA(VLOOKUP(D108,'[1]2020物业费金额预算（含欠费）'!$A:$C,3,FALSE),0)</f>
        <v>0</v>
      </c>
      <c r="M108">
        <f>_xlfn.IFNA(VLOOKUP(D108,'[1]2020清欠预算'!$A:$B,2,FALSE),0)</f>
        <v>0</v>
      </c>
    </row>
    <row r="109" ht="14.25" spans="1:13">
      <c r="A109" s="1">
        <v>108</v>
      </c>
      <c r="B109" s="2" t="s">
        <v>327</v>
      </c>
      <c r="C109" s="1" t="s">
        <v>328</v>
      </c>
      <c r="D109" s="1" t="s">
        <v>329</v>
      </c>
      <c r="E109" s="1" t="s">
        <v>16</v>
      </c>
      <c r="F109" s="1" t="s">
        <v>25</v>
      </c>
      <c r="G109" s="1">
        <v>1</v>
      </c>
      <c r="H109" s="3" t="s">
        <v>18</v>
      </c>
      <c r="I109" s="5">
        <v>43831</v>
      </c>
      <c r="J109" s="1">
        <v>1</v>
      </c>
      <c r="K109" s="1">
        <v>0</v>
      </c>
      <c r="L109" s="1">
        <f>_xlfn.IFNA(VLOOKUP(D109,'[1]2020物业费金额预算（含欠费）'!$A:$C,3,FALSE),0)</f>
        <v>0</v>
      </c>
      <c r="M109">
        <f>_xlfn.IFNA(VLOOKUP(D109,'[1]2020清欠预算'!$A:$B,2,FALSE),0)</f>
        <v>0</v>
      </c>
    </row>
    <row r="110" ht="14.25" spans="1:13">
      <c r="A110" s="1">
        <v>109</v>
      </c>
      <c r="B110" s="2" t="s">
        <v>330</v>
      </c>
      <c r="C110" s="1" t="s">
        <v>331</v>
      </c>
      <c r="D110" s="1" t="s">
        <v>332</v>
      </c>
      <c r="E110" s="1" t="s">
        <v>16</v>
      </c>
      <c r="F110" s="1" t="s">
        <v>153</v>
      </c>
      <c r="G110" s="1">
        <v>1</v>
      </c>
      <c r="H110" s="3" t="s">
        <v>18</v>
      </c>
      <c r="I110" s="5">
        <v>43831</v>
      </c>
      <c r="J110" s="1">
        <v>1</v>
      </c>
      <c r="K110" s="1">
        <v>0</v>
      </c>
      <c r="L110" s="1">
        <f>_xlfn.IFNA(VLOOKUP(D110,'[1]2020物业费金额预算（含欠费）'!$A:$C,3,FALSE),0)</f>
        <v>0</v>
      </c>
      <c r="M110">
        <f>_xlfn.IFNA(VLOOKUP(D110,'[1]2020清欠预算'!$A:$B,2,FALSE),0)</f>
        <v>0</v>
      </c>
    </row>
    <row r="111" ht="14.25" spans="1:13">
      <c r="A111" s="1">
        <v>110</v>
      </c>
      <c r="B111" s="2" t="s">
        <v>333</v>
      </c>
      <c r="C111" s="1" t="s">
        <v>334</v>
      </c>
      <c r="D111" s="1" t="s">
        <v>335</v>
      </c>
      <c r="E111" s="1" t="s">
        <v>16</v>
      </c>
      <c r="F111" s="1" t="s">
        <v>153</v>
      </c>
      <c r="G111" s="1">
        <v>1</v>
      </c>
      <c r="H111" s="3" t="s">
        <v>18</v>
      </c>
      <c r="I111" s="5">
        <v>43831</v>
      </c>
      <c r="J111" s="1">
        <v>1</v>
      </c>
      <c r="K111" s="1">
        <v>0</v>
      </c>
      <c r="L111" s="1">
        <f>_xlfn.IFNA(VLOOKUP(D111,'[1]2020物业费金额预算（含欠费）'!$A:$C,3,FALSE),0)</f>
        <v>0</v>
      </c>
      <c r="M111">
        <f>_xlfn.IFNA(VLOOKUP(D111,'[1]2020清欠预算'!$A:$B,2,FALSE),0)</f>
        <v>0</v>
      </c>
    </row>
    <row r="112" ht="14.25" spans="1:13">
      <c r="A112" s="1">
        <v>111</v>
      </c>
      <c r="B112" s="2" t="s">
        <v>336</v>
      </c>
      <c r="D112" s="1" t="s">
        <v>337</v>
      </c>
      <c r="E112" s="1" t="s">
        <v>16</v>
      </c>
      <c r="F112" s="1" t="s">
        <v>153</v>
      </c>
      <c r="G112" s="1" t="s">
        <v>153</v>
      </c>
      <c r="H112" s="3" t="s">
        <v>18</v>
      </c>
      <c r="I112" s="5">
        <v>43831</v>
      </c>
      <c r="J112" s="1">
        <v>1</v>
      </c>
      <c r="K112" s="1">
        <v>0</v>
      </c>
      <c r="L112" s="1">
        <f>_xlfn.IFNA(VLOOKUP(D112,'[1]2020物业费金额预算（含欠费）'!$A:$C,3,FALSE),0)</f>
        <v>0</v>
      </c>
      <c r="M112">
        <f>_xlfn.IFNA(VLOOKUP(D112,'[1]2020清欠预算'!$A:$B,2,FALSE),0)</f>
        <v>0</v>
      </c>
    </row>
    <row r="113" ht="14.25" spans="1:13">
      <c r="A113" s="1">
        <v>112</v>
      </c>
      <c r="B113" s="2" t="s">
        <v>338</v>
      </c>
      <c r="C113" s="1" t="s">
        <v>339</v>
      </c>
      <c r="D113" s="1" t="s">
        <v>340</v>
      </c>
      <c r="E113" s="1" t="s">
        <v>16</v>
      </c>
      <c r="F113" s="1" t="s">
        <v>153</v>
      </c>
      <c r="G113" s="1">
        <v>1</v>
      </c>
      <c r="H113" s="3" t="s">
        <v>18</v>
      </c>
      <c r="I113" s="5">
        <v>43831</v>
      </c>
      <c r="J113" s="1">
        <v>1</v>
      </c>
      <c r="K113" s="1">
        <v>0.4</v>
      </c>
      <c r="L113" s="1">
        <f>_xlfn.IFNA(VLOOKUP(D113,'[1]2020物业费金额预算（含欠费）'!$A:$C,3,FALSE),0)</f>
        <v>0</v>
      </c>
      <c r="M113">
        <f>_xlfn.IFNA(VLOOKUP(D113,'[1]2020清欠预算'!$A:$B,2,FALSE),0)</f>
        <v>0</v>
      </c>
    </row>
    <row r="114" ht="14.25" spans="1:13">
      <c r="A114" s="1">
        <v>113</v>
      </c>
      <c r="B114" s="2" t="s">
        <v>341</v>
      </c>
      <c r="C114" s="1" t="s">
        <v>342</v>
      </c>
      <c r="D114" s="1" t="s">
        <v>343</v>
      </c>
      <c r="E114" s="1" t="s">
        <v>16</v>
      </c>
      <c r="F114" s="1" t="s">
        <v>25</v>
      </c>
      <c r="G114" s="1">
        <v>1</v>
      </c>
      <c r="H114" s="3" t="s">
        <v>18</v>
      </c>
      <c r="I114" s="5">
        <v>43831</v>
      </c>
      <c r="J114" s="1">
        <v>1</v>
      </c>
      <c r="K114" s="1">
        <v>0.4</v>
      </c>
      <c r="L114" s="1">
        <f>_xlfn.IFNA(VLOOKUP(D114,'[1]2020物业费金额预算（含欠费）'!$A:$C,3,FALSE),0)</f>
        <v>30.29596032</v>
      </c>
      <c r="M114">
        <f>_xlfn.IFNA(VLOOKUP(D114,'[1]2020清欠预算'!$A:$B,2,FALSE),0)</f>
        <v>0.5166</v>
      </c>
    </row>
    <row r="115" ht="14.25" spans="1:13">
      <c r="A115" s="1">
        <v>114</v>
      </c>
      <c r="B115" s="7" t="s">
        <v>344</v>
      </c>
      <c r="C115" s="1" t="s">
        <v>345</v>
      </c>
      <c r="D115" s="1" t="s">
        <v>346</v>
      </c>
      <c r="E115" s="1" t="s">
        <v>16</v>
      </c>
      <c r="F115" s="1" t="s">
        <v>25</v>
      </c>
      <c r="G115" s="1">
        <v>1</v>
      </c>
      <c r="H115" s="3" t="s">
        <v>18</v>
      </c>
      <c r="I115" s="5">
        <v>43831</v>
      </c>
      <c r="J115" s="1">
        <v>1</v>
      </c>
      <c r="K115" s="1">
        <v>0.35</v>
      </c>
      <c r="L115" s="1">
        <f>_xlfn.IFNA(VLOOKUP(D115,'[1]2020物业费金额预算（含欠费）'!$A:$C,3,FALSE),0)</f>
        <v>0</v>
      </c>
      <c r="M115">
        <f>_xlfn.IFNA(VLOOKUP(D115,'[1]2020清欠预算'!$A:$B,2,FALSE),0)</f>
        <v>0</v>
      </c>
    </row>
    <row r="116" ht="14.25" spans="1:13">
      <c r="A116" s="1">
        <v>115</v>
      </c>
      <c r="B116" s="7" t="s">
        <v>347</v>
      </c>
      <c r="C116" s="1" t="s">
        <v>348</v>
      </c>
      <c r="D116" s="1" t="s">
        <v>349</v>
      </c>
      <c r="E116" s="1" t="s">
        <v>16</v>
      </c>
      <c r="F116" s="1" t="s">
        <v>25</v>
      </c>
      <c r="G116" s="1">
        <v>1</v>
      </c>
      <c r="H116" s="3" t="s">
        <v>18</v>
      </c>
      <c r="I116" s="5">
        <v>43831</v>
      </c>
      <c r="J116" s="1">
        <v>1</v>
      </c>
      <c r="K116" s="1">
        <v>0.35</v>
      </c>
      <c r="L116" s="1">
        <f>_xlfn.IFNA(VLOOKUP(D116,'[1]2020物业费金额预算（含欠费）'!$A:$C,3,FALSE),0)</f>
        <v>0</v>
      </c>
      <c r="M116">
        <f>_xlfn.IFNA(VLOOKUP(D116,'[1]2020清欠预算'!$A:$B,2,FALSE),0)</f>
        <v>0</v>
      </c>
    </row>
    <row r="117" ht="14.25" spans="1:13">
      <c r="A117" s="1">
        <v>116</v>
      </c>
      <c r="B117" s="7" t="s">
        <v>350</v>
      </c>
      <c r="C117" s="1" t="s">
        <v>351</v>
      </c>
      <c r="D117" s="1" t="s">
        <v>352</v>
      </c>
      <c r="E117" s="1" t="s">
        <v>16</v>
      </c>
      <c r="F117" s="1" t="s">
        <v>25</v>
      </c>
      <c r="G117" s="1">
        <v>1</v>
      </c>
      <c r="H117" s="3" t="s">
        <v>18</v>
      </c>
      <c r="I117" s="5">
        <v>43831</v>
      </c>
      <c r="J117" s="1">
        <v>1</v>
      </c>
      <c r="K117" s="1">
        <v>0.35</v>
      </c>
      <c r="L117" s="1">
        <f>_xlfn.IFNA(VLOOKUP(D117,'[1]2020物业费金额预算（含欠费）'!$A:$C,3,FALSE),0)</f>
        <v>0</v>
      </c>
      <c r="M117">
        <f>_xlfn.IFNA(VLOOKUP(D117,'[1]2020清欠预算'!$A:$B,2,FALSE),0)</f>
        <v>0</v>
      </c>
    </row>
    <row r="118" ht="14.25" spans="1:13">
      <c r="A118" s="1">
        <v>117</v>
      </c>
      <c r="B118" s="7" t="s">
        <v>353</v>
      </c>
      <c r="C118" s="1" t="s">
        <v>354</v>
      </c>
      <c r="D118" s="1" t="s">
        <v>355</v>
      </c>
      <c r="E118" s="1" t="s">
        <v>16</v>
      </c>
      <c r="F118" s="1" t="s">
        <v>25</v>
      </c>
      <c r="G118" s="1">
        <v>1</v>
      </c>
      <c r="H118" s="3" t="s">
        <v>18</v>
      </c>
      <c r="I118" s="5">
        <v>43831</v>
      </c>
      <c r="J118" s="1">
        <v>1</v>
      </c>
      <c r="K118" s="1">
        <v>0.3</v>
      </c>
      <c r="L118" s="1">
        <f>_xlfn.IFNA(VLOOKUP(D118,'[1]2020物业费金额预算（含欠费）'!$A:$C,3,FALSE),0)</f>
        <v>0</v>
      </c>
      <c r="M118">
        <f>_xlfn.IFNA(VLOOKUP(D118,'[1]2020清欠预算'!$A:$B,2,FALSE),0)</f>
        <v>0</v>
      </c>
    </row>
    <row r="119" ht="14.25" spans="1:13">
      <c r="A119" s="1">
        <v>118</v>
      </c>
      <c r="B119" s="7" t="s">
        <v>356</v>
      </c>
      <c r="C119" s="1" t="s">
        <v>357</v>
      </c>
      <c r="D119" s="1" t="s">
        <v>358</v>
      </c>
      <c r="E119" s="1" t="s">
        <v>16</v>
      </c>
      <c r="F119" s="1" t="s">
        <v>25</v>
      </c>
      <c r="G119" s="1">
        <v>1</v>
      </c>
      <c r="H119" s="3" t="s">
        <v>18</v>
      </c>
      <c r="I119" s="5">
        <v>43831</v>
      </c>
      <c r="J119" s="1">
        <v>1</v>
      </c>
      <c r="K119" s="1">
        <v>0.35</v>
      </c>
      <c r="L119" s="1">
        <f>_xlfn.IFNA(VLOOKUP(D119,'[1]2020物业费金额预算（含欠费）'!$A:$C,3,FALSE),0)</f>
        <v>0</v>
      </c>
      <c r="M119">
        <f>_xlfn.IFNA(VLOOKUP(D119,'[1]2020清欠预算'!$A:$B,2,FALSE),0)</f>
        <v>0</v>
      </c>
    </row>
    <row r="120" ht="14.25" spans="1:13">
      <c r="A120" s="1">
        <v>119</v>
      </c>
      <c r="B120" s="7" t="s">
        <v>359</v>
      </c>
      <c r="C120" s="1" t="s">
        <v>360</v>
      </c>
      <c r="D120" s="1" t="s">
        <v>361</v>
      </c>
      <c r="E120" s="1" t="s">
        <v>16</v>
      </c>
      <c r="F120" s="1" t="s">
        <v>25</v>
      </c>
      <c r="G120" s="1">
        <v>1</v>
      </c>
      <c r="H120" s="3" t="s">
        <v>18</v>
      </c>
      <c r="I120" s="5">
        <v>43831</v>
      </c>
      <c r="J120" s="1">
        <v>1</v>
      </c>
      <c r="K120" s="1">
        <v>0.35</v>
      </c>
      <c r="L120" s="1">
        <f>_xlfn.IFNA(VLOOKUP(D120,'[1]2020物业费金额预算（含欠费）'!$A:$C,3,FALSE),0)</f>
        <v>0</v>
      </c>
      <c r="M120">
        <f>_xlfn.IFNA(VLOOKUP(D120,'[1]2020清欠预算'!$A:$B,2,FALSE),0)</f>
        <v>0</v>
      </c>
    </row>
    <row r="121" ht="14.25" spans="1:13">
      <c r="A121" s="1">
        <v>120</v>
      </c>
      <c r="B121" s="7" t="s">
        <v>362</v>
      </c>
      <c r="C121" s="1" t="s">
        <v>363</v>
      </c>
      <c r="D121" s="1" t="s">
        <v>364</v>
      </c>
      <c r="E121" s="1" t="s">
        <v>16</v>
      </c>
      <c r="F121" s="1" t="s">
        <v>25</v>
      </c>
      <c r="G121" s="1">
        <v>1</v>
      </c>
      <c r="H121" s="3" t="s">
        <v>18</v>
      </c>
      <c r="I121" s="5">
        <v>43831</v>
      </c>
      <c r="J121" s="1">
        <v>1</v>
      </c>
      <c r="K121" s="1">
        <v>0.3</v>
      </c>
      <c r="L121" s="1">
        <f>_xlfn.IFNA(VLOOKUP(D121,'[1]2020物业费金额预算（含欠费）'!$A:$C,3,FALSE),0)</f>
        <v>0</v>
      </c>
      <c r="M121">
        <f>_xlfn.IFNA(VLOOKUP(D121,'[1]2020清欠预算'!$A:$B,2,FALSE),0)</f>
        <v>0</v>
      </c>
    </row>
    <row r="122" ht="14.25" spans="1:13">
      <c r="A122" s="1">
        <v>121</v>
      </c>
      <c r="B122" s="2" t="s">
        <v>13</v>
      </c>
      <c r="C122" s="1" t="s">
        <v>14</v>
      </c>
      <c r="D122" s="1" t="s">
        <v>15</v>
      </c>
      <c r="E122" s="1" t="s">
        <v>16</v>
      </c>
      <c r="F122" s="1" t="s">
        <v>17</v>
      </c>
      <c r="G122" s="1">
        <v>1</v>
      </c>
      <c r="H122" s="3" t="s">
        <v>365</v>
      </c>
      <c r="I122" s="5">
        <v>43862</v>
      </c>
      <c r="J122" s="1">
        <v>1</v>
      </c>
      <c r="K122" s="1">
        <v>0.85</v>
      </c>
      <c r="L122" s="1">
        <f>_xlfn.IFNA(VLOOKUP(D122,'[1]2020物业费金额预算（含欠费）'!$A:$E,5,FALSE),0)</f>
        <v>110.0318241225</v>
      </c>
      <c r="M122">
        <f>_xlfn.IFNA(VLOOKUP(D122,'[1]2020清欠预算'!$A:$C,3,FALSE),0)</f>
        <v>7.76824771230522</v>
      </c>
    </row>
    <row r="123" ht="14.25" spans="1:13">
      <c r="A123" s="1">
        <v>122</v>
      </c>
      <c r="B123" s="2" t="s">
        <v>19</v>
      </c>
      <c r="C123" s="1" t="s">
        <v>20</v>
      </c>
      <c r="D123" s="1" t="s">
        <v>21</v>
      </c>
      <c r="E123" s="1" t="s">
        <v>16</v>
      </c>
      <c r="F123" s="1" t="s">
        <v>17</v>
      </c>
      <c r="G123" s="1">
        <v>1</v>
      </c>
      <c r="H123" s="3" t="s">
        <v>365</v>
      </c>
      <c r="I123" s="5">
        <v>43862</v>
      </c>
      <c r="J123" s="1">
        <v>1</v>
      </c>
      <c r="K123" s="1">
        <v>0.9</v>
      </c>
      <c r="L123" s="1">
        <f>_xlfn.IFNA(VLOOKUP(D123,'[1]2020物业费金额预算（含欠费）'!$A:$E,5,FALSE),0)</f>
        <v>10.22259042</v>
      </c>
      <c r="M123">
        <f>_xlfn.IFNA(VLOOKUP(D123,'[1]2020清欠预算'!$A:$C,3,FALSE),0)</f>
        <v>0.570994688124073</v>
      </c>
    </row>
    <row r="124" ht="14.25" spans="1:13">
      <c r="A124" s="1">
        <v>123</v>
      </c>
      <c r="B124" s="2" t="s">
        <v>22</v>
      </c>
      <c r="C124" s="1" t="s">
        <v>23</v>
      </c>
      <c r="D124" s="1" t="s">
        <v>24</v>
      </c>
      <c r="E124" s="1" t="s">
        <v>16</v>
      </c>
      <c r="F124" s="1" t="s">
        <v>25</v>
      </c>
      <c r="G124" s="1">
        <v>1</v>
      </c>
      <c r="H124" s="3" t="s">
        <v>365</v>
      </c>
      <c r="I124" s="5">
        <v>43862</v>
      </c>
      <c r="J124" s="1">
        <v>1</v>
      </c>
      <c r="K124" s="1">
        <v>0.7</v>
      </c>
      <c r="L124" s="1">
        <f>_xlfn.IFNA(VLOOKUP(D124,'[1]2020物业费金额预算（含欠费）'!$A:$E,5,FALSE),0)</f>
        <v>55.98439476</v>
      </c>
      <c r="M124">
        <f>_xlfn.IFNA(VLOOKUP(D124,'[1]2020清欠预算'!$A:$C,3,FALSE),0)</f>
        <v>1.4626304848379</v>
      </c>
    </row>
    <row r="125" ht="14.25" spans="1:13">
      <c r="A125" s="1">
        <v>124</v>
      </c>
      <c r="B125" s="4" t="s">
        <v>26</v>
      </c>
      <c r="C125" s="1" t="s">
        <v>27</v>
      </c>
      <c r="D125" s="1" t="s">
        <v>28</v>
      </c>
      <c r="E125" s="1" t="s">
        <v>16</v>
      </c>
      <c r="F125" s="1" t="s">
        <v>17</v>
      </c>
      <c r="G125" s="1">
        <v>1</v>
      </c>
      <c r="H125" s="3" t="s">
        <v>365</v>
      </c>
      <c r="I125" s="5">
        <v>43862</v>
      </c>
      <c r="J125" s="1">
        <v>1</v>
      </c>
      <c r="K125" s="1">
        <v>0.7</v>
      </c>
      <c r="L125" s="1">
        <f>_xlfn.IFNA(VLOOKUP(D125,'[1]2020物业费金额预算（含欠费）'!$A:$E,5,FALSE),0)</f>
        <v>36.37807635</v>
      </c>
      <c r="M125">
        <f>_xlfn.IFNA(VLOOKUP(D125,'[1]2020清欠预算'!$A:$C,3,FALSE),0)</f>
        <v>10.6145982820593</v>
      </c>
    </row>
    <row r="126" ht="14.25" spans="1:13">
      <c r="A126" s="1">
        <v>125</v>
      </c>
      <c r="B126" s="4" t="s">
        <v>29</v>
      </c>
      <c r="C126" s="1" t="s">
        <v>30</v>
      </c>
      <c r="D126" s="1" t="s">
        <v>31</v>
      </c>
      <c r="E126" s="1" t="s">
        <v>16</v>
      </c>
      <c r="F126" s="1" t="s">
        <v>25</v>
      </c>
      <c r="G126" s="1">
        <v>1</v>
      </c>
      <c r="H126" s="3" t="s">
        <v>365</v>
      </c>
      <c r="I126" s="5">
        <v>43862</v>
      </c>
      <c r="J126" s="1">
        <v>1</v>
      </c>
      <c r="K126" s="1">
        <v>0.5</v>
      </c>
      <c r="L126" s="1">
        <f>_xlfn.IFNA(VLOOKUP(D126,'[1]2020物业费金额预算（含欠费）'!$A:$E,5,FALSE),0)</f>
        <v>109.3998676</v>
      </c>
      <c r="M126">
        <f>_xlfn.IFNA(VLOOKUP(D126,'[1]2020清欠预算'!$A:$C,3,FALSE),0)</f>
        <v>35.5408798867407</v>
      </c>
    </row>
    <row r="127" ht="14.25" spans="1:13">
      <c r="A127" s="1">
        <v>126</v>
      </c>
      <c r="B127" s="2" t="s">
        <v>32</v>
      </c>
      <c r="C127" s="1" t="s">
        <v>33</v>
      </c>
      <c r="D127" s="1" t="s">
        <v>34</v>
      </c>
      <c r="E127" s="1" t="s">
        <v>16</v>
      </c>
      <c r="F127" s="1" t="s">
        <v>25</v>
      </c>
      <c r="G127" s="1">
        <v>1</v>
      </c>
      <c r="H127" s="3" t="s">
        <v>365</v>
      </c>
      <c r="I127" s="5">
        <v>43862</v>
      </c>
      <c r="J127" s="1">
        <v>1</v>
      </c>
      <c r="K127" s="1">
        <v>0.7</v>
      </c>
      <c r="L127" s="1">
        <f>_xlfn.IFNA(VLOOKUP(D127,'[1]2020物业费金额预算（含欠费）'!$A:$E,5,FALSE),0)</f>
        <v>123.40080024</v>
      </c>
      <c r="M127">
        <f>_xlfn.IFNA(VLOOKUP(D127,'[1]2020清欠预算'!$A:$C,3,FALSE),0)</f>
        <v>5.04958342923437</v>
      </c>
    </row>
    <row r="128" ht="14.25" spans="1:13">
      <c r="A128" s="1">
        <v>127</v>
      </c>
      <c r="B128" s="2" t="s">
        <v>35</v>
      </c>
      <c r="D128" s="1" t="s">
        <v>36</v>
      </c>
      <c r="E128" s="1" t="s">
        <v>16</v>
      </c>
      <c r="F128" s="1" t="s">
        <v>25</v>
      </c>
      <c r="G128" s="1">
        <v>0</v>
      </c>
      <c r="H128" s="3" t="s">
        <v>365</v>
      </c>
      <c r="I128" s="5">
        <v>43862</v>
      </c>
      <c r="J128" s="1">
        <v>1</v>
      </c>
      <c r="K128" s="1">
        <v>0.6</v>
      </c>
      <c r="L128" s="1">
        <f>_xlfn.IFNA(VLOOKUP(D128,'[1]2020物业费金额预算（含欠费）'!$A:$E,5,FALSE),0)</f>
        <v>208.740240228</v>
      </c>
      <c r="M128">
        <f>_xlfn.IFNA(VLOOKUP(D128,'[1]2020清欠预算'!$A:$C,3,FALSE),0)</f>
        <v>16.7954938592418</v>
      </c>
    </row>
    <row r="129" ht="14.25" spans="1:13">
      <c r="A129" s="1">
        <v>128</v>
      </c>
      <c r="B129" s="2" t="s">
        <v>37</v>
      </c>
      <c r="C129" s="1" t="s">
        <v>38</v>
      </c>
      <c r="D129" s="1" t="s">
        <v>39</v>
      </c>
      <c r="E129" s="1" t="s">
        <v>16</v>
      </c>
      <c r="F129" s="1" t="s">
        <v>17</v>
      </c>
      <c r="G129" s="1">
        <v>1</v>
      </c>
      <c r="H129" s="3" t="s">
        <v>365</v>
      </c>
      <c r="I129" s="5">
        <v>43862</v>
      </c>
      <c r="J129" s="1">
        <v>1</v>
      </c>
      <c r="K129" s="1">
        <v>0.9</v>
      </c>
      <c r="L129" s="1">
        <f>_xlfn.IFNA(VLOOKUP(D129,'[1]2020物业费金额预算（含欠费）'!$A:$E,5,FALSE),0)</f>
        <v>12.7091329773608</v>
      </c>
      <c r="M129">
        <f>_xlfn.IFNA(VLOOKUP(D129,'[1]2020清欠预算'!$A:$C,3,FALSE),0)</f>
        <v>0.211500840466698</v>
      </c>
    </row>
    <row r="130" ht="14.25" spans="1:13">
      <c r="A130" s="1">
        <v>129</v>
      </c>
      <c r="B130" s="2" t="s">
        <v>40</v>
      </c>
      <c r="D130" s="1" t="s">
        <v>41</v>
      </c>
      <c r="E130" s="1" t="s">
        <v>16</v>
      </c>
      <c r="F130" s="1" t="s">
        <v>25</v>
      </c>
      <c r="G130" s="1">
        <v>0</v>
      </c>
      <c r="H130" s="3" t="s">
        <v>365</v>
      </c>
      <c r="I130" s="5">
        <v>43862</v>
      </c>
      <c r="J130" s="1">
        <v>1</v>
      </c>
      <c r="K130" s="1">
        <v>0.55</v>
      </c>
      <c r="L130" s="1">
        <f>_xlfn.IFNA(VLOOKUP(D130,'[1]2020物业费金额预算（含欠费）'!$A:$E,5,FALSE),0)</f>
        <v>155.54483428</v>
      </c>
      <c r="M130">
        <f>_xlfn.IFNA(VLOOKUP(D130,'[1]2020清欠预算'!$A:$C,3,FALSE),0)</f>
        <v>21.947317002</v>
      </c>
    </row>
    <row r="131" ht="14.25" spans="1:13">
      <c r="A131" s="1">
        <v>130</v>
      </c>
      <c r="B131" s="2" t="s">
        <v>42</v>
      </c>
      <c r="C131" s="1" t="s">
        <v>43</v>
      </c>
      <c r="D131" s="1" t="s">
        <v>44</v>
      </c>
      <c r="E131" s="1" t="s">
        <v>16</v>
      </c>
      <c r="F131" s="1" t="s">
        <v>25</v>
      </c>
      <c r="G131" s="1">
        <v>1</v>
      </c>
      <c r="H131" s="3" t="s">
        <v>365</v>
      </c>
      <c r="I131" s="5">
        <v>43862</v>
      </c>
      <c r="J131" s="1">
        <v>1</v>
      </c>
      <c r="K131" s="1">
        <v>0.6</v>
      </c>
      <c r="L131" s="1">
        <f>_xlfn.IFNA(VLOOKUP(D131,'[1]2020物业费金额预算（含欠费）'!$A:$E,5,FALSE),0)</f>
        <v>223.087863324</v>
      </c>
      <c r="M131">
        <f>_xlfn.IFNA(VLOOKUP(D131,'[1]2020清欠预算'!$A:$C,3,FALSE),0)</f>
        <v>32.3503985657215</v>
      </c>
    </row>
    <row r="132" ht="14.25" spans="1:13">
      <c r="A132" s="1">
        <v>131</v>
      </c>
      <c r="B132" s="2" t="s">
        <v>45</v>
      </c>
      <c r="C132" s="1" t="s">
        <v>46</v>
      </c>
      <c r="D132" s="1" t="s">
        <v>47</v>
      </c>
      <c r="E132" s="1" t="s">
        <v>16</v>
      </c>
      <c r="F132" s="1" t="s">
        <v>25</v>
      </c>
      <c r="G132" s="1">
        <v>1</v>
      </c>
      <c r="H132" s="3" t="s">
        <v>365</v>
      </c>
      <c r="I132" s="5">
        <v>43862</v>
      </c>
      <c r="J132" s="1">
        <v>1</v>
      </c>
      <c r="K132" s="1">
        <v>0.7</v>
      </c>
      <c r="L132" s="1">
        <f>_xlfn.IFNA(VLOOKUP(D132,'[1]2020物业费金额预算（含欠费）'!$A:$E,5,FALSE),0)</f>
        <v>36.01665144</v>
      </c>
      <c r="M132">
        <f>_xlfn.IFNA(VLOOKUP(D132,'[1]2020清欠预算'!$A:$C,3,FALSE),0)</f>
        <v>0.187861939199999</v>
      </c>
    </row>
    <row r="133" ht="14.25" spans="1:13">
      <c r="A133" s="1">
        <v>132</v>
      </c>
      <c r="B133" s="2" t="s">
        <v>48</v>
      </c>
      <c r="C133" s="1" t="s">
        <v>49</v>
      </c>
      <c r="D133" s="1" t="s">
        <v>50</v>
      </c>
      <c r="E133" s="1" t="s">
        <v>16</v>
      </c>
      <c r="F133" s="1" t="s">
        <v>25</v>
      </c>
      <c r="G133" s="1">
        <v>1</v>
      </c>
      <c r="H133" s="3" t="s">
        <v>365</v>
      </c>
      <c r="I133" s="5">
        <v>43862</v>
      </c>
      <c r="J133" s="1">
        <v>1</v>
      </c>
      <c r="K133" s="1">
        <v>0.7</v>
      </c>
      <c r="L133" s="1">
        <f>_xlfn.IFNA(VLOOKUP(D133,'[1]2020物业费金额预算（含欠费）'!$A:$E,5,FALSE),0)</f>
        <v>25.6998198</v>
      </c>
      <c r="M133">
        <f>_xlfn.IFNA(VLOOKUP(D133,'[1]2020清欠预算'!$A:$C,3,FALSE),0)</f>
        <v>1.94665168127972</v>
      </c>
    </row>
    <row r="134" ht="14.25" spans="1:13">
      <c r="A134" s="1">
        <v>133</v>
      </c>
      <c r="B134" s="2" t="s">
        <v>51</v>
      </c>
      <c r="C134" s="1" t="s">
        <v>52</v>
      </c>
      <c r="D134" s="1" t="s">
        <v>53</v>
      </c>
      <c r="E134" s="1" t="s">
        <v>16</v>
      </c>
      <c r="F134" s="1" t="s">
        <v>17</v>
      </c>
      <c r="G134" s="1">
        <v>1</v>
      </c>
      <c r="H134" s="3" t="s">
        <v>365</v>
      </c>
      <c r="I134" s="5">
        <v>43862</v>
      </c>
      <c r="J134" s="1">
        <v>1</v>
      </c>
      <c r="K134" s="1">
        <v>0.9</v>
      </c>
      <c r="L134" s="1">
        <f>_xlfn.IFNA(VLOOKUP(D134,'[1]2020物业费金额预算（含欠费）'!$A:$E,5,FALSE),0)</f>
        <v>85.989628</v>
      </c>
      <c r="M134">
        <f>_xlfn.IFNA(VLOOKUP(D134,'[1]2020清欠预算'!$A:$C,3,FALSE),0)</f>
        <v>8.58427065253334</v>
      </c>
    </row>
    <row r="135" ht="14.25" spans="1:13">
      <c r="A135" s="1">
        <v>134</v>
      </c>
      <c r="B135" s="2" t="s">
        <v>54</v>
      </c>
      <c r="C135" s="1" t="s">
        <v>55</v>
      </c>
      <c r="D135" s="1" t="s">
        <v>56</v>
      </c>
      <c r="E135" s="1" t="s">
        <v>16</v>
      </c>
      <c r="F135" s="1" t="s">
        <v>25</v>
      </c>
      <c r="G135" s="1">
        <v>1</v>
      </c>
      <c r="H135" s="3" t="s">
        <v>365</v>
      </c>
      <c r="I135" s="5">
        <v>43862</v>
      </c>
      <c r="J135" s="1">
        <v>1</v>
      </c>
      <c r="K135" s="1">
        <v>0.6</v>
      </c>
      <c r="L135" s="1">
        <f>_xlfn.IFNA(VLOOKUP(D135,'[1]2020物业费金额预算（含欠费）'!$A:$E,5,FALSE),0)</f>
        <v>33.602360904</v>
      </c>
      <c r="M135">
        <f>_xlfn.IFNA(VLOOKUP(D135,'[1]2020清欠预算'!$A:$C,3,FALSE),0)</f>
        <v>1.13247863902063</v>
      </c>
    </row>
    <row r="136" ht="14.25" spans="1:13">
      <c r="A136" s="1">
        <v>135</v>
      </c>
      <c r="B136" s="2" t="s">
        <v>57</v>
      </c>
      <c r="C136" s="1" t="s">
        <v>58</v>
      </c>
      <c r="D136" s="1" t="s">
        <v>59</v>
      </c>
      <c r="E136" s="1" t="s">
        <v>16</v>
      </c>
      <c r="F136" s="1" t="s">
        <v>17</v>
      </c>
      <c r="G136" s="1">
        <v>1</v>
      </c>
      <c r="H136" s="3" t="s">
        <v>365</v>
      </c>
      <c r="I136" s="5">
        <v>43862</v>
      </c>
      <c r="J136" s="1">
        <v>1</v>
      </c>
      <c r="K136" s="1">
        <v>0.9</v>
      </c>
      <c r="L136" s="1">
        <f>_xlfn.IFNA(VLOOKUP(D136,'[1]2020物业费金额预算（含欠费）'!$A:$E,5,FALSE),0)</f>
        <v>12.4415595</v>
      </c>
      <c r="M136">
        <f>_xlfn.IFNA(VLOOKUP(D136,'[1]2020清欠预算'!$A:$C,3,FALSE),0)</f>
        <v>1.61592086104622</v>
      </c>
    </row>
    <row r="137" ht="14.25" spans="1:13">
      <c r="A137" s="1">
        <v>136</v>
      </c>
      <c r="B137" s="2" t="s">
        <v>60</v>
      </c>
      <c r="C137" s="1" t="s">
        <v>61</v>
      </c>
      <c r="D137" s="1" t="s">
        <v>62</v>
      </c>
      <c r="E137" s="1" t="s">
        <v>16</v>
      </c>
      <c r="F137" s="1" t="s">
        <v>17</v>
      </c>
      <c r="G137" s="1">
        <v>1</v>
      </c>
      <c r="H137" s="3" t="s">
        <v>365</v>
      </c>
      <c r="I137" s="5">
        <v>43862</v>
      </c>
      <c r="J137" s="1">
        <v>1</v>
      </c>
      <c r="K137" s="1">
        <v>0.86</v>
      </c>
      <c r="L137" s="1">
        <f>_xlfn.IFNA(VLOOKUP(D137,'[1]2020物业费金额预算（含欠费）'!$A:$E,5,FALSE),0)</f>
        <v>108.425549964</v>
      </c>
      <c r="M137">
        <f>_xlfn.IFNA(VLOOKUP(D137,'[1]2020清欠预算'!$A:$C,3,FALSE),0)</f>
        <v>8.25483061370126</v>
      </c>
    </row>
    <row r="138" ht="14.25" spans="1:13">
      <c r="A138" s="1">
        <v>137</v>
      </c>
      <c r="B138" s="2" t="s">
        <v>63</v>
      </c>
      <c r="C138" s="1" t="s">
        <v>64</v>
      </c>
      <c r="D138" s="1" t="s">
        <v>65</v>
      </c>
      <c r="E138" s="1" t="s">
        <v>16</v>
      </c>
      <c r="F138" s="1" t="s">
        <v>25</v>
      </c>
      <c r="G138" s="1">
        <v>1</v>
      </c>
      <c r="H138" s="3" t="s">
        <v>365</v>
      </c>
      <c r="I138" s="5">
        <v>43862</v>
      </c>
      <c r="J138" s="1">
        <v>1</v>
      </c>
      <c r="K138" s="1">
        <v>0.7</v>
      </c>
      <c r="L138" s="1">
        <f>_xlfn.IFNA(VLOOKUP(D138,'[1]2020物业费金额预算（含欠费）'!$A:$E,5,FALSE),0)</f>
        <v>177.27938224</v>
      </c>
      <c r="M138">
        <f>_xlfn.IFNA(VLOOKUP(D138,'[1]2020清欠预算'!$A:$C,3,FALSE),0)</f>
        <v>5.4838643964</v>
      </c>
    </row>
    <row r="139" ht="14.25" spans="1:13">
      <c r="A139" s="1">
        <v>138</v>
      </c>
      <c r="B139" s="2" t="s">
        <v>66</v>
      </c>
      <c r="C139" s="1" t="s">
        <v>67</v>
      </c>
      <c r="D139" s="1" t="s">
        <v>68</v>
      </c>
      <c r="E139" s="1" t="s">
        <v>16</v>
      </c>
      <c r="F139" s="1" t="s">
        <v>25</v>
      </c>
      <c r="G139" s="1">
        <v>1</v>
      </c>
      <c r="H139" s="3" t="s">
        <v>365</v>
      </c>
      <c r="I139" s="5">
        <v>43862</v>
      </c>
      <c r="J139" s="1">
        <v>1</v>
      </c>
      <c r="K139" s="1">
        <v>0.6</v>
      </c>
      <c r="L139" s="1">
        <f>_xlfn.IFNA(VLOOKUP(D139,'[1]2020物业费金额预算（含欠费）'!$A:$E,5,FALSE),0)</f>
        <v>121.03679592</v>
      </c>
      <c r="M139">
        <f>_xlfn.IFNA(VLOOKUP(D139,'[1]2020清欠预算'!$A:$C,3,FALSE),0)</f>
        <v>10.3487282288</v>
      </c>
    </row>
    <row r="140" ht="14.25" spans="1:13">
      <c r="A140" s="1">
        <v>139</v>
      </c>
      <c r="B140" s="2" t="s">
        <v>69</v>
      </c>
      <c r="C140" s="1" t="s">
        <v>70</v>
      </c>
      <c r="D140" s="1" t="s">
        <v>71</v>
      </c>
      <c r="E140" s="1" t="s">
        <v>16</v>
      </c>
      <c r="F140" s="1" t="s">
        <v>25</v>
      </c>
      <c r="G140" s="1">
        <v>1</v>
      </c>
      <c r="H140" s="3" t="s">
        <v>365</v>
      </c>
      <c r="I140" s="5">
        <v>43862</v>
      </c>
      <c r="J140" s="1">
        <v>1</v>
      </c>
      <c r="K140" s="1">
        <v>0.5</v>
      </c>
      <c r="L140" s="1">
        <f>_xlfn.IFNA(VLOOKUP(D140,'[1]2020物业费金额预算（含欠费）'!$A:$E,5,FALSE),0)</f>
        <v>85.20042216</v>
      </c>
      <c r="M140">
        <f>_xlfn.IFNA(VLOOKUP(D140,'[1]2020清欠预算'!$A:$C,3,FALSE),0)</f>
        <v>21.7143295044</v>
      </c>
    </row>
    <row r="141" ht="14.25" spans="1:13">
      <c r="A141" s="1">
        <v>140</v>
      </c>
      <c r="B141" s="2" t="s">
        <v>72</v>
      </c>
      <c r="C141" s="1" t="s">
        <v>73</v>
      </c>
      <c r="D141" s="1" t="s">
        <v>74</v>
      </c>
      <c r="E141" s="1" t="s">
        <v>16</v>
      </c>
      <c r="F141" s="1" t="s">
        <v>25</v>
      </c>
      <c r="G141" s="1">
        <v>1</v>
      </c>
      <c r="H141" s="3" t="s">
        <v>365</v>
      </c>
      <c r="I141" s="5">
        <v>43862</v>
      </c>
      <c r="J141" s="1">
        <v>1</v>
      </c>
      <c r="K141" s="1">
        <v>0.45</v>
      </c>
      <c r="L141" s="1">
        <f>_xlfn.IFNA(VLOOKUP(D141,'[1]2020物业费金额预算（含欠费）'!$A:$E,5,FALSE),0)</f>
        <v>211.11609704</v>
      </c>
      <c r="M141">
        <f>_xlfn.IFNA(VLOOKUP(D141,'[1]2020清欠预算'!$A:$C,3,FALSE),0)</f>
        <v>31.4006717908</v>
      </c>
    </row>
    <row r="142" ht="14.25" spans="1:13">
      <c r="A142" s="1">
        <v>141</v>
      </c>
      <c r="B142" s="2" t="s">
        <v>75</v>
      </c>
      <c r="C142" s="1" t="s">
        <v>76</v>
      </c>
      <c r="D142" s="1" t="s">
        <v>77</v>
      </c>
      <c r="E142" s="1" t="s">
        <v>16</v>
      </c>
      <c r="F142" s="1" t="s">
        <v>25</v>
      </c>
      <c r="G142" s="1">
        <v>1</v>
      </c>
      <c r="H142" s="3" t="s">
        <v>365</v>
      </c>
      <c r="I142" s="5">
        <v>43862</v>
      </c>
      <c r="J142" s="1">
        <v>1</v>
      </c>
      <c r="K142" s="1">
        <v>0.55</v>
      </c>
      <c r="L142" s="1">
        <f>_xlfn.IFNA(VLOOKUP(D142,'[1]2020物业费金额预算（含欠费）'!$A:$E,5,FALSE),0)</f>
        <v>121.66021296</v>
      </c>
      <c r="M142">
        <f>_xlfn.IFNA(VLOOKUP(D142,'[1]2020清欠预算'!$A:$C,3,FALSE),0)</f>
        <v>24.8037498748</v>
      </c>
    </row>
    <row r="143" ht="14.25" spans="1:13">
      <c r="A143" s="1">
        <v>142</v>
      </c>
      <c r="B143" s="2" t="s">
        <v>78</v>
      </c>
      <c r="D143" s="1" t="s">
        <v>79</v>
      </c>
      <c r="E143" s="1" t="s">
        <v>16</v>
      </c>
      <c r="F143" s="1" t="s">
        <v>25</v>
      </c>
      <c r="G143" s="1">
        <v>0</v>
      </c>
      <c r="H143" s="3" t="s">
        <v>365</v>
      </c>
      <c r="I143" s="5">
        <v>43862</v>
      </c>
      <c r="J143" s="1">
        <v>1</v>
      </c>
      <c r="K143" s="1">
        <v>0.55</v>
      </c>
      <c r="L143" s="1">
        <f>_xlfn.IFNA(VLOOKUP(D143,'[1]2020物业费金额预算（含欠费）'!$A:$E,5,FALSE),0)</f>
        <v>178.9387211</v>
      </c>
      <c r="M143">
        <f>_xlfn.IFNA(VLOOKUP(D143,'[1]2020清欠预算'!$A:$C,3,FALSE),0)</f>
        <v>16.8976923388</v>
      </c>
    </row>
    <row r="144" ht="14.25" spans="1:13">
      <c r="A144" s="1">
        <v>143</v>
      </c>
      <c r="B144" s="2" t="s">
        <v>80</v>
      </c>
      <c r="C144" s="1" t="s">
        <v>81</v>
      </c>
      <c r="D144" s="1" t="s">
        <v>82</v>
      </c>
      <c r="E144" s="1" t="s">
        <v>16</v>
      </c>
      <c r="F144" s="1" t="s">
        <v>25</v>
      </c>
      <c r="G144" s="1">
        <v>1</v>
      </c>
      <c r="H144" s="3" t="s">
        <v>365</v>
      </c>
      <c r="I144" s="5">
        <v>43862</v>
      </c>
      <c r="J144" s="1">
        <v>1</v>
      </c>
      <c r="K144" s="1">
        <v>0</v>
      </c>
      <c r="L144" s="1">
        <f>_xlfn.IFNA(VLOOKUP(D144,'[1]2020物业费金额预算（含欠费）'!$A:$E,5,FALSE),0)</f>
        <v>0</v>
      </c>
      <c r="M144">
        <f>_xlfn.IFNA(VLOOKUP(D144,'[1]2020清欠预算'!$A:$C,3,FALSE),0)</f>
        <v>0</v>
      </c>
    </row>
    <row r="145" ht="14.25" spans="1:13">
      <c r="A145" s="1">
        <v>144</v>
      </c>
      <c r="B145" s="2" t="s">
        <v>83</v>
      </c>
      <c r="C145" s="1" t="s">
        <v>84</v>
      </c>
      <c r="D145" s="1" t="s">
        <v>85</v>
      </c>
      <c r="E145" s="1" t="s">
        <v>16</v>
      </c>
      <c r="F145" s="1" t="s">
        <v>25</v>
      </c>
      <c r="G145" s="1">
        <v>1</v>
      </c>
      <c r="H145" s="3" t="s">
        <v>365</v>
      </c>
      <c r="I145" s="5">
        <v>43862</v>
      </c>
      <c r="J145" s="1">
        <v>1</v>
      </c>
      <c r="K145" s="1">
        <v>0.47</v>
      </c>
      <c r="L145" s="1">
        <f>_xlfn.IFNA(VLOOKUP(D145,'[1]2020物业费金额预算（含欠费）'!$A:$E,5,FALSE),0)</f>
        <v>334.270345602734</v>
      </c>
      <c r="M145">
        <f>_xlfn.IFNA(VLOOKUP(D145,'[1]2020清欠预算'!$A:$C,3,FALSE),0)</f>
        <v>4.5076741268</v>
      </c>
    </row>
    <row r="146" ht="14.25" spans="1:13">
      <c r="A146" s="1">
        <v>145</v>
      </c>
      <c r="B146" s="2" t="s">
        <v>86</v>
      </c>
      <c r="C146" s="1" t="s">
        <v>87</v>
      </c>
      <c r="D146" s="1" t="s">
        <v>88</v>
      </c>
      <c r="E146" s="1" t="s">
        <v>16</v>
      </c>
      <c r="F146" s="1" t="s">
        <v>25</v>
      </c>
      <c r="G146" s="1">
        <v>1</v>
      </c>
      <c r="H146" s="3" t="s">
        <v>365</v>
      </c>
      <c r="I146" s="5">
        <v>43862</v>
      </c>
      <c r="J146" s="1">
        <v>1</v>
      </c>
      <c r="K146" s="1">
        <v>0.1</v>
      </c>
      <c r="L146" s="1">
        <f>_xlfn.IFNA(VLOOKUP(D146,'[1]2020物业费金额预算（含欠费）'!$A:$E,5,FALSE),0)</f>
        <v>26.39071585</v>
      </c>
      <c r="M146">
        <f>_xlfn.IFNA(VLOOKUP(D146,'[1]2020清欠预算'!$A:$C,3,FALSE),0)</f>
        <v>0</v>
      </c>
    </row>
    <row r="147" ht="14.25" spans="1:13">
      <c r="A147" s="1">
        <v>146</v>
      </c>
      <c r="B147" s="2" t="s">
        <v>89</v>
      </c>
      <c r="C147" s="1" t="s">
        <v>90</v>
      </c>
      <c r="D147" s="1" t="s">
        <v>91</v>
      </c>
      <c r="E147" s="1" t="s">
        <v>16</v>
      </c>
      <c r="F147" s="1" t="s">
        <v>25</v>
      </c>
      <c r="G147" s="1">
        <v>1</v>
      </c>
      <c r="H147" s="3" t="s">
        <v>365</v>
      </c>
      <c r="I147" s="5">
        <v>43862</v>
      </c>
      <c r="J147" s="1">
        <v>1</v>
      </c>
      <c r="K147" s="1">
        <v>0</v>
      </c>
      <c r="L147" s="1">
        <f>_xlfn.IFNA(VLOOKUP(D147,'[1]2020物业费金额预算（含欠费）'!$A:$E,5,FALSE),0)</f>
        <v>284.340588840002</v>
      </c>
      <c r="M147">
        <f>_xlfn.IFNA(VLOOKUP(D147,'[1]2020清欠预算'!$A:$C,3,FALSE),0)</f>
        <v>0</v>
      </c>
    </row>
    <row r="148" ht="14.25" spans="1:13">
      <c r="A148" s="1">
        <v>147</v>
      </c>
      <c r="B148" s="2" t="s">
        <v>92</v>
      </c>
      <c r="C148" s="1" t="s">
        <v>93</v>
      </c>
      <c r="D148" s="1" t="s">
        <v>94</v>
      </c>
      <c r="E148" s="1" t="s">
        <v>16</v>
      </c>
      <c r="F148" s="1" t="s">
        <v>25</v>
      </c>
      <c r="G148" s="1">
        <v>1</v>
      </c>
      <c r="H148" s="3" t="s">
        <v>365</v>
      </c>
      <c r="I148" s="5">
        <v>43862</v>
      </c>
      <c r="J148" s="1">
        <v>1</v>
      </c>
      <c r="K148" s="1">
        <v>0</v>
      </c>
      <c r="L148" s="1">
        <f>_xlfn.IFNA(VLOOKUP(D148,'[1]2020物业费金额预算（含欠费）'!$A:$E,5,FALSE),0)</f>
        <v>0</v>
      </c>
      <c r="M148">
        <f>_xlfn.IFNA(VLOOKUP(D148,'[1]2020清欠预算'!$A:$C,3,FALSE),0)</f>
        <v>0</v>
      </c>
    </row>
    <row r="149" ht="14.25" spans="1:13">
      <c r="A149" s="1">
        <v>148</v>
      </c>
      <c r="B149" s="2" t="s">
        <v>95</v>
      </c>
      <c r="C149" s="1" t="s">
        <v>96</v>
      </c>
      <c r="D149" s="1" t="s">
        <v>97</v>
      </c>
      <c r="E149" s="1" t="s">
        <v>16</v>
      </c>
      <c r="F149" s="1" t="s">
        <v>17</v>
      </c>
      <c r="G149" s="1">
        <v>1</v>
      </c>
      <c r="H149" s="3" t="s">
        <v>365</v>
      </c>
      <c r="I149" s="5">
        <v>43862</v>
      </c>
      <c r="J149" s="1">
        <v>1</v>
      </c>
      <c r="K149" s="1">
        <v>0.87</v>
      </c>
      <c r="L149" s="1">
        <f>_xlfn.IFNA(VLOOKUP(D149,'[1]2020物业费金额预算（含欠费）'!$A:$E,5,FALSE),0)</f>
        <v>12.3209673507</v>
      </c>
      <c r="M149">
        <f>_xlfn.IFNA(VLOOKUP(D149,'[1]2020清欠预算'!$A:$C,3,FALSE),0)</f>
        <v>1.19612750092701</v>
      </c>
    </row>
    <row r="150" ht="14.25" spans="1:13">
      <c r="A150" s="1">
        <v>149</v>
      </c>
      <c r="B150" s="2" t="s">
        <v>98</v>
      </c>
      <c r="C150" s="1" t="s">
        <v>99</v>
      </c>
      <c r="D150" s="1" t="s">
        <v>100</v>
      </c>
      <c r="E150" s="1" t="s">
        <v>16</v>
      </c>
      <c r="F150" s="1" t="s">
        <v>25</v>
      </c>
      <c r="G150" s="1">
        <v>1</v>
      </c>
      <c r="H150" s="3" t="s">
        <v>365</v>
      </c>
      <c r="I150" s="5">
        <v>43862</v>
      </c>
      <c r="J150" s="1">
        <v>1</v>
      </c>
      <c r="K150" s="1">
        <v>0.7</v>
      </c>
      <c r="L150" s="1">
        <f>_xlfn.IFNA(VLOOKUP(D150,'[1]2020物业费金额预算（含欠费）'!$A:$E,5,FALSE),0)</f>
        <v>58.07250294816</v>
      </c>
      <c r="M150">
        <f>_xlfn.IFNA(VLOOKUP(D150,'[1]2020清欠预算'!$A:$C,3,FALSE),0)</f>
        <v>4.08912580839974</v>
      </c>
    </row>
    <row r="151" ht="14.25" spans="1:13">
      <c r="A151" s="1">
        <v>150</v>
      </c>
      <c r="B151" s="2" t="s">
        <v>101</v>
      </c>
      <c r="C151" s="1" t="s">
        <v>102</v>
      </c>
      <c r="D151" s="1" t="s">
        <v>103</v>
      </c>
      <c r="E151" s="1" t="s">
        <v>16</v>
      </c>
      <c r="F151" s="1" t="s">
        <v>25</v>
      </c>
      <c r="G151" s="1">
        <v>1</v>
      </c>
      <c r="H151" s="3" t="s">
        <v>365</v>
      </c>
      <c r="I151" s="5">
        <v>43862</v>
      </c>
      <c r="J151" s="1">
        <v>1</v>
      </c>
      <c r="K151" s="1">
        <v>0.7</v>
      </c>
      <c r="L151" s="1">
        <f>_xlfn.IFNA(VLOOKUP(D151,'[1]2020物业费金额预算（含欠费）'!$A:$E,5,FALSE),0)</f>
        <v>181.16901075</v>
      </c>
      <c r="M151">
        <f>_xlfn.IFNA(VLOOKUP(D151,'[1]2020清欠预算'!$A:$C,3,FALSE),0)</f>
        <v>9.37587127575148</v>
      </c>
    </row>
    <row r="152" ht="14.25" spans="1:13">
      <c r="A152" s="1">
        <v>151</v>
      </c>
      <c r="B152" s="2" t="s">
        <v>104</v>
      </c>
      <c r="C152" s="1" t="s">
        <v>105</v>
      </c>
      <c r="D152" s="1" t="s">
        <v>106</v>
      </c>
      <c r="E152" s="1" t="s">
        <v>16</v>
      </c>
      <c r="F152" s="1" t="s">
        <v>25</v>
      </c>
      <c r="G152" s="1">
        <v>1</v>
      </c>
      <c r="H152" s="3" t="s">
        <v>365</v>
      </c>
      <c r="I152" s="5">
        <v>43862</v>
      </c>
      <c r="J152" s="1">
        <v>1</v>
      </c>
      <c r="K152" s="1">
        <v>0.6</v>
      </c>
      <c r="L152" s="1">
        <f>_xlfn.IFNA(VLOOKUP(D152,'[1]2020物业费金额预算（含欠费）'!$A:$E,5,FALSE),0)</f>
        <v>141.031353136</v>
      </c>
      <c r="M152">
        <f>_xlfn.IFNA(VLOOKUP(D152,'[1]2020清欠预算'!$A:$C,3,FALSE),0)</f>
        <v>24.0293031576</v>
      </c>
    </row>
    <row r="153" ht="14.25" spans="1:13">
      <c r="A153" s="1">
        <v>152</v>
      </c>
      <c r="B153" s="2" t="s">
        <v>107</v>
      </c>
      <c r="C153" s="1" t="s">
        <v>108</v>
      </c>
      <c r="D153" s="1" t="s">
        <v>109</v>
      </c>
      <c r="E153" s="1" t="s">
        <v>16</v>
      </c>
      <c r="F153" s="1" t="s">
        <v>25</v>
      </c>
      <c r="G153" s="1">
        <v>1</v>
      </c>
      <c r="H153" s="3" t="s">
        <v>365</v>
      </c>
      <c r="I153" s="5">
        <v>43862</v>
      </c>
      <c r="J153" s="1">
        <v>1</v>
      </c>
      <c r="K153" s="1">
        <v>0.6</v>
      </c>
      <c r="L153" s="1">
        <f>_xlfn.IFNA(VLOOKUP(D153,'[1]2020物业费金额预算（含欠费）'!$A:$E,5,FALSE),0)</f>
        <v>71.715873312</v>
      </c>
      <c r="M153">
        <f>_xlfn.IFNA(VLOOKUP(D153,'[1]2020清欠预算'!$A:$C,3,FALSE),0)</f>
        <v>10.6643877322667</v>
      </c>
    </row>
    <row r="154" ht="14.25" spans="1:13">
      <c r="A154" s="1">
        <v>153</v>
      </c>
      <c r="B154" s="2" t="s">
        <v>110</v>
      </c>
      <c r="C154" s="1" t="s">
        <v>111</v>
      </c>
      <c r="D154" s="1" t="s">
        <v>112</v>
      </c>
      <c r="E154" s="1" t="s">
        <v>16</v>
      </c>
      <c r="F154" s="1" t="s">
        <v>25</v>
      </c>
      <c r="G154" s="1">
        <v>1</v>
      </c>
      <c r="H154" s="3" t="s">
        <v>365</v>
      </c>
      <c r="I154" s="5">
        <v>43862</v>
      </c>
      <c r="J154" s="1">
        <v>1</v>
      </c>
      <c r="K154" s="1">
        <v>0.6</v>
      </c>
      <c r="L154" s="1">
        <f>_xlfn.IFNA(VLOOKUP(D154,'[1]2020物业费金额预算（含欠费）'!$A:$E,5,FALSE),0)</f>
        <v>88.9758392076</v>
      </c>
      <c r="M154">
        <f>_xlfn.IFNA(VLOOKUP(D154,'[1]2020清欠预算'!$A:$C,3,FALSE),0)</f>
        <v>9.5449707808</v>
      </c>
    </row>
    <row r="155" ht="14.25" spans="1:13">
      <c r="A155" s="1">
        <v>154</v>
      </c>
      <c r="B155" s="2" t="s">
        <v>113</v>
      </c>
      <c r="D155" s="1" t="s">
        <v>114</v>
      </c>
      <c r="E155" s="1" t="s">
        <v>16</v>
      </c>
      <c r="F155" s="1" t="s">
        <v>25</v>
      </c>
      <c r="G155" s="1">
        <v>0</v>
      </c>
      <c r="H155" s="3" t="s">
        <v>365</v>
      </c>
      <c r="I155" s="5">
        <v>43862</v>
      </c>
      <c r="J155" s="1">
        <v>1</v>
      </c>
      <c r="K155" s="1">
        <v>0.6</v>
      </c>
      <c r="L155" s="1">
        <f>_xlfn.IFNA(VLOOKUP(D155,'[1]2020物业费金额预算（含欠费）'!$A:$E,5,FALSE),0)</f>
        <v>237.2788546352</v>
      </c>
      <c r="M155">
        <f>_xlfn.IFNA(VLOOKUP(D155,'[1]2020清欠预算'!$A:$C,3,FALSE),0)</f>
        <v>5.5199676896</v>
      </c>
    </row>
    <row r="156" ht="14.25" spans="1:13">
      <c r="A156" s="1">
        <v>155</v>
      </c>
      <c r="B156" s="2" t="s">
        <v>115</v>
      </c>
      <c r="C156" s="1" t="s">
        <v>116</v>
      </c>
      <c r="D156" s="1" t="s">
        <v>117</v>
      </c>
      <c r="E156" s="1" t="s">
        <v>16</v>
      </c>
      <c r="F156" s="1" t="s">
        <v>25</v>
      </c>
      <c r="G156" s="1">
        <v>1</v>
      </c>
      <c r="H156" s="3" t="s">
        <v>365</v>
      </c>
      <c r="I156" s="5">
        <v>43862</v>
      </c>
      <c r="J156" s="1">
        <v>1</v>
      </c>
      <c r="K156" s="1">
        <v>0.7</v>
      </c>
      <c r="L156" s="1">
        <f>_xlfn.IFNA(VLOOKUP(D156,'[1]2020物业费金额预算（含欠费）'!$A:$E,5,FALSE),0)</f>
        <v>235.60461695768</v>
      </c>
      <c r="M156">
        <f>_xlfn.IFNA(VLOOKUP(D156,'[1]2020清欠预算'!$A:$C,3,FALSE),0)</f>
        <v>10.153707512</v>
      </c>
    </row>
    <row r="157" ht="14.25" spans="1:13">
      <c r="A157" s="1">
        <v>156</v>
      </c>
      <c r="B157" s="2" t="s">
        <v>118</v>
      </c>
      <c r="C157" s="1" t="s">
        <v>119</v>
      </c>
      <c r="D157" s="1" t="s">
        <v>120</v>
      </c>
      <c r="E157" s="1" t="s">
        <v>16</v>
      </c>
      <c r="F157" s="1" t="s">
        <v>25</v>
      </c>
      <c r="G157" s="1">
        <v>1</v>
      </c>
      <c r="H157" s="3" t="s">
        <v>365</v>
      </c>
      <c r="I157" s="5">
        <v>43862</v>
      </c>
      <c r="J157" s="1">
        <v>1</v>
      </c>
      <c r="K157" s="1">
        <v>0.5</v>
      </c>
      <c r="L157" s="1">
        <f>_xlfn.IFNA(VLOOKUP(D157,'[1]2020物业费金额预算（含欠费）'!$A:$E,5,FALSE),0)</f>
        <v>59.13726249</v>
      </c>
      <c r="M157">
        <f>_xlfn.IFNA(VLOOKUP(D157,'[1]2020清欠预算'!$A:$C,3,FALSE),0)</f>
        <v>19.47795811</v>
      </c>
    </row>
    <row r="158" ht="14.25" spans="1:13">
      <c r="A158" s="1">
        <v>157</v>
      </c>
      <c r="B158" s="2" t="s">
        <v>121</v>
      </c>
      <c r="C158" s="1" t="s">
        <v>122</v>
      </c>
      <c r="D158" s="1" t="s">
        <v>123</v>
      </c>
      <c r="E158" s="1" t="s">
        <v>16</v>
      </c>
      <c r="F158" s="1" t="s">
        <v>25</v>
      </c>
      <c r="G158" s="1">
        <v>1</v>
      </c>
      <c r="H158" s="3" t="s">
        <v>365</v>
      </c>
      <c r="I158" s="5">
        <v>43862</v>
      </c>
      <c r="J158" s="1">
        <v>1</v>
      </c>
      <c r="K158" s="1">
        <v>0.5</v>
      </c>
      <c r="L158" s="1">
        <f>_xlfn.IFNA(VLOOKUP(D158,'[1]2020物业费金额预算（含欠费）'!$A:$E,5,FALSE),0)</f>
        <v>127.501414002</v>
      </c>
      <c r="M158">
        <f>_xlfn.IFNA(VLOOKUP(D158,'[1]2020清欠预算'!$A:$C,3,FALSE),0)</f>
        <v>17.0021294508</v>
      </c>
    </row>
    <row r="159" ht="14.25" spans="1:13">
      <c r="A159" s="1">
        <v>158</v>
      </c>
      <c r="B159" s="2" t="s">
        <v>124</v>
      </c>
      <c r="C159" s="1" t="s">
        <v>125</v>
      </c>
      <c r="D159" s="1" t="s">
        <v>126</v>
      </c>
      <c r="E159" s="1" t="s">
        <v>16</v>
      </c>
      <c r="F159" s="1" t="s">
        <v>25</v>
      </c>
      <c r="G159" s="1">
        <v>1</v>
      </c>
      <c r="H159" s="3" t="s">
        <v>365</v>
      </c>
      <c r="I159" s="5">
        <v>43862</v>
      </c>
      <c r="J159" s="1">
        <v>1</v>
      </c>
      <c r="K159" s="1">
        <v>0.5</v>
      </c>
      <c r="L159" s="1">
        <f>_xlfn.IFNA(VLOOKUP(D159,'[1]2020物业费金额预算（含欠费）'!$A:$E,5,FALSE),0)</f>
        <v>40.972005</v>
      </c>
      <c r="M159">
        <f>_xlfn.IFNA(VLOOKUP(D159,'[1]2020清欠预算'!$A:$C,3,FALSE),0)</f>
        <v>16.0826275584</v>
      </c>
    </row>
    <row r="160" ht="14.25" spans="1:13">
      <c r="A160" s="1">
        <v>159</v>
      </c>
      <c r="B160" s="2" t="s">
        <v>127</v>
      </c>
      <c r="C160" s="1" t="s">
        <v>128</v>
      </c>
      <c r="D160" s="1" t="s">
        <v>129</v>
      </c>
      <c r="E160" s="1" t="s">
        <v>16</v>
      </c>
      <c r="F160" s="1" t="s">
        <v>25</v>
      </c>
      <c r="G160" s="1">
        <v>1</v>
      </c>
      <c r="H160" s="3" t="s">
        <v>365</v>
      </c>
      <c r="I160" s="5">
        <v>43862</v>
      </c>
      <c r="J160" s="1">
        <v>1</v>
      </c>
      <c r="K160" s="1">
        <v>0.5</v>
      </c>
      <c r="L160" s="1">
        <f>_xlfn.IFNA(VLOOKUP(D160,'[1]2020物业费金额预算（含欠费）'!$A:$E,5,FALSE),0)</f>
        <v>55.08431385</v>
      </c>
      <c r="M160">
        <f>_xlfn.IFNA(VLOOKUP(D160,'[1]2020清欠预算'!$A:$C,3,FALSE),0)</f>
        <v>5.96643200053333</v>
      </c>
    </row>
    <row r="161" ht="14.25" spans="1:13">
      <c r="A161" s="1">
        <v>160</v>
      </c>
      <c r="B161" s="2" t="s">
        <v>130</v>
      </c>
      <c r="D161" s="1" t="s">
        <v>131</v>
      </c>
      <c r="E161" s="1" t="s">
        <v>16</v>
      </c>
      <c r="F161" s="1" t="s">
        <v>25</v>
      </c>
      <c r="G161" s="1">
        <v>0</v>
      </c>
      <c r="H161" s="3" t="s">
        <v>365</v>
      </c>
      <c r="I161" s="5">
        <v>43862</v>
      </c>
      <c r="J161" s="1">
        <v>1</v>
      </c>
      <c r="K161" s="1">
        <v>0.55</v>
      </c>
      <c r="L161" s="1">
        <f>_xlfn.IFNA(VLOOKUP(D161,'[1]2020物业费金额预算（含欠费）'!$A:$E,5,FALSE),0)</f>
        <v>269.920163450256</v>
      </c>
      <c r="M161">
        <f>_xlfn.IFNA(VLOOKUP(D161,'[1]2020清欠预算'!$A:$C,3,FALSE),0)</f>
        <v>21.2465906986667</v>
      </c>
    </row>
    <row r="162" ht="14.25" spans="1:13">
      <c r="A162" s="1">
        <v>161</v>
      </c>
      <c r="B162" s="2" t="s">
        <v>132</v>
      </c>
      <c r="C162" s="1" t="s">
        <v>133</v>
      </c>
      <c r="D162" s="1" t="s">
        <v>134</v>
      </c>
      <c r="E162" s="1" t="s">
        <v>16</v>
      </c>
      <c r="F162" s="1" t="s">
        <v>25</v>
      </c>
      <c r="G162" s="1">
        <v>1</v>
      </c>
      <c r="H162" s="3" t="s">
        <v>365</v>
      </c>
      <c r="I162" s="5">
        <v>43862</v>
      </c>
      <c r="J162" s="1">
        <v>1</v>
      </c>
      <c r="K162" s="1">
        <v>0.55</v>
      </c>
      <c r="L162" s="1">
        <f>_xlfn.IFNA(VLOOKUP(D162,'[1]2020物业费金额预算（含欠费）'!$A:$E,5,FALSE),0)</f>
        <v>156.0728895</v>
      </c>
      <c r="M162">
        <f>_xlfn.IFNA(VLOOKUP(D162,'[1]2020清欠预算'!$A:$C,3,FALSE),0)</f>
        <v>4.65455522133334</v>
      </c>
    </row>
    <row r="163" ht="14.25" spans="1:13">
      <c r="A163" s="1">
        <v>162</v>
      </c>
      <c r="B163" s="2" t="s">
        <v>135</v>
      </c>
      <c r="C163" s="1" t="s">
        <v>136</v>
      </c>
      <c r="D163" s="1" t="s">
        <v>137</v>
      </c>
      <c r="E163" s="1" t="s">
        <v>16</v>
      </c>
      <c r="F163" s="1" t="s">
        <v>25</v>
      </c>
      <c r="G163" s="1">
        <v>1</v>
      </c>
      <c r="H163" s="3" t="s">
        <v>365</v>
      </c>
      <c r="I163" s="5">
        <v>43862</v>
      </c>
      <c r="J163" s="1">
        <v>1</v>
      </c>
      <c r="K163" s="1">
        <v>0.6</v>
      </c>
      <c r="L163" s="1">
        <f>_xlfn.IFNA(VLOOKUP(D163,'[1]2020物业费金额预算（含欠费）'!$A:$E,5,FALSE),0)</f>
        <v>76.455748256</v>
      </c>
      <c r="M163">
        <f>_xlfn.IFNA(VLOOKUP(D163,'[1]2020清欠预算'!$A:$C,3,FALSE),0)</f>
        <v>7.27601985066667</v>
      </c>
    </row>
    <row r="164" ht="14.25" spans="1:13">
      <c r="A164" s="1">
        <v>163</v>
      </c>
      <c r="B164" s="2" t="s">
        <v>138</v>
      </c>
      <c r="C164" s="1" t="s">
        <v>139</v>
      </c>
      <c r="D164" s="1" t="s">
        <v>140</v>
      </c>
      <c r="E164" s="1" t="s">
        <v>16</v>
      </c>
      <c r="F164" s="1" t="s">
        <v>25</v>
      </c>
      <c r="G164" s="1">
        <v>1</v>
      </c>
      <c r="H164" s="3" t="s">
        <v>365</v>
      </c>
      <c r="I164" s="5">
        <v>43862</v>
      </c>
      <c r="J164" s="1">
        <v>1</v>
      </c>
      <c r="K164" s="1">
        <v>0.55</v>
      </c>
      <c r="L164" s="1">
        <f>_xlfn.IFNA(VLOOKUP(D164,'[1]2020物业费金额预算（含欠费）'!$A:$E,5,FALSE),0)</f>
        <v>29.406564</v>
      </c>
      <c r="M164">
        <f>_xlfn.IFNA(VLOOKUP(D164,'[1]2020清欠预算'!$A:$C,3,FALSE),0)</f>
        <v>2.08134062933333</v>
      </c>
    </row>
    <row r="165" ht="14.25" spans="1:13">
      <c r="A165" s="1">
        <v>164</v>
      </c>
      <c r="B165" s="2" t="s">
        <v>141</v>
      </c>
      <c r="C165" s="1" t="s">
        <v>142</v>
      </c>
      <c r="D165" s="1" t="s">
        <v>143</v>
      </c>
      <c r="E165" s="1" t="s">
        <v>16</v>
      </c>
      <c r="F165" s="1" t="s">
        <v>25</v>
      </c>
      <c r="G165" s="1">
        <v>1</v>
      </c>
      <c r="H165" s="3" t="s">
        <v>365</v>
      </c>
      <c r="I165" s="5">
        <v>43862</v>
      </c>
      <c r="J165" s="1">
        <v>1</v>
      </c>
      <c r="K165" s="1">
        <v>0.6</v>
      </c>
      <c r="L165" s="1">
        <f>_xlfn.IFNA(VLOOKUP(D165,'[1]2020物业费金额预算（含欠费）'!$A:$E,5,FALSE),0)</f>
        <v>154.4139828</v>
      </c>
      <c r="M165">
        <f>_xlfn.IFNA(VLOOKUP(D165,'[1]2020清欠预算'!$A:$C,3,FALSE),0)</f>
        <v>7.85086598688724</v>
      </c>
    </row>
    <row r="166" ht="14.25" spans="1:13">
      <c r="A166" s="1">
        <v>165</v>
      </c>
      <c r="B166" s="2" t="s">
        <v>144</v>
      </c>
      <c r="C166" s="1" t="s">
        <v>145</v>
      </c>
      <c r="D166" s="1" t="s">
        <v>146</v>
      </c>
      <c r="E166" s="1" t="s">
        <v>16</v>
      </c>
      <c r="F166" s="1" t="s">
        <v>25</v>
      </c>
      <c r="G166" s="1">
        <v>1</v>
      </c>
      <c r="H166" s="3" t="s">
        <v>365</v>
      </c>
      <c r="I166" s="5">
        <v>43862</v>
      </c>
      <c r="J166" s="1">
        <v>1</v>
      </c>
      <c r="K166" s="1">
        <v>0.5</v>
      </c>
      <c r="L166" s="1">
        <f>_xlfn.IFNA(VLOOKUP(D166,'[1]2020物业费金额预算（含欠费）'!$A:$E,5,FALSE),0)</f>
        <v>77.71714212</v>
      </c>
      <c r="M166">
        <f>_xlfn.IFNA(VLOOKUP(D166,'[1]2020清欠预算'!$A:$C,3,FALSE),0)</f>
        <v>13.12403716</v>
      </c>
    </row>
    <row r="167" ht="14.25" spans="1:13">
      <c r="A167" s="1">
        <v>166</v>
      </c>
      <c r="B167" s="2" t="s">
        <v>147</v>
      </c>
      <c r="C167" s="1" t="s">
        <v>148</v>
      </c>
      <c r="D167" s="1" t="s">
        <v>149</v>
      </c>
      <c r="E167" s="1" t="s">
        <v>16</v>
      </c>
      <c r="F167" s="1" t="s">
        <v>25</v>
      </c>
      <c r="G167" s="1">
        <v>1</v>
      </c>
      <c r="H167" s="3" t="s">
        <v>365</v>
      </c>
      <c r="I167" s="5">
        <v>43862</v>
      </c>
      <c r="J167" s="1">
        <v>1</v>
      </c>
      <c r="K167" s="1">
        <v>0.6</v>
      </c>
      <c r="L167" s="1">
        <f>_xlfn.IFNA(VLOOKUP(D167,'[1]2020物业费金额预算（含欠费）'!$A:$E,5,FALSE),0)</f>
        <v>148.235631444</v>
      </c>
      <c r="M167">
        <f>_xlfn.IFNA(VLOOKUP(D167,'[1]2020清欠预算'!$A:$C,3,FALSE),0)</f>
        <v>9.13594224920001</v>
      </c>
    </row>
    <row r="168" ht="14.25" spans="1:13">
      <c r="A168" s="1">
        <v>167</v>
      </c>
      <c r="B168" s="2" t="s">
        <v>150</v>
      </c>
      <c r="C168" s="1" t="s">
        <v>151</v>
      </c>
      <c r="D168" s="1" t="s">
        <v>152</v>
      </c>
      <c r="E168" s="1" t="s">
        <v>16</v>
      </c>
      <c r="F168" s="1" t="s">
        <v>153</v>
      </c>
      <c r="G168" s="1">
        <v>1</v>
      </c>
      <c r="H168" s="3" t="s">
        <v>365</v>
      </c>
      <c r="I168" s="5">
        <v>43862</v>
      </c>
      <c r="J168" s="1">
        <v>1</v>
      </c>
      <c r="K168" s="1">
        <v>0</v>
      </c>
      <c r="L168" s="1">
        <f>_xlfn.IFNA(VLOOKUP(D168,'[1]2020物业费金额预算（含欠费）'!$A:$E,5,FALSE),0)</f>
        <v>0</v>
      </c>
      <c r="M168">
        <f>_xlfn.IFNA(VLOOKUP(D168,'[1]2020清欠预算'!$A:$C,3,FALSE),0)</f>
        <v>0</v>
      </c>
    </row>
    <row r="169" ht="14.25" spans="1:13">
      <c r="A169" s="1">
        <v>168</v>
      </c>
      <c r="B169" s="2" t="s">
        <v>154</v>
      </c>
      <c r="C169" s="1" t="s">
        <v>155</v>
      </c>
      <c r="D169" s="1" t="s">
        <v>156</v>
      </c>
      <c r="E169" s="1" t="s">
        <v>16</v>
      </c>
      <c r="F169" s="1" t="s">
        <v>25</v>
      </c>
      <c r="G169" s="1">
        <v>1</v>
      </c>
      <c r="H169" s="3" t="s">
        <v>365</v>
      </c>
      <c r="I169" s="5">
        <v>43862</v>
      </c>
      <c r="J169" s="1">
        <v>1</v>
      </c>
      <c r="K169" s="1">
        <v>0.6</v>
      </c>
      <c r="L169" s="1">
        <f>_xlfn.IFNA(VLOOKUP(D169,'[1]2020物业费金额预算（含欠费）'!$A:$E,5,FALSE),0)</f>
        <v>274.985738208</v>
      </c>
      <c r="M169">
        <f>_xlfn.IFNA(VLOOKUP(D169,'[1]2020清欠预算'!$A:$C,3,FALSE),0)</f>
        <v>18.989645116</v>
      </c>
    </row>
    <row r="170" ht="14.25" spans="1:13">
      <c r="A170" s="1">
        <v>169</v>
      </c>
      <c r="B170" s="2" t="s">
        <v>157</v>
      </c>
      <c r="C170" s="1" t="s">
        <v>158</v>
      </c>
      <c r="D170" s="1" t="s">
        <v>159</v>
      </c>
      <c r="E170" s="1" t="s">
        <v>16</v>
      </c>
      <c r="F170" s="1" t="s">
        <v>25</v>
      </c>
      <c r="G170" s="1">
        <v>1</v>
      </c>
      <c r="H170" s="3" t="s">
        <v>365</v>
      </c>
      <c r="I170" s="5">
        <v>43862</v>
      </c>
      <c r="J170" s="1">
        <v>1</v>
      </c>
      <c r="K170" s="1">
        <v>0.5</v>
      </c>
      <c r="L170" s="1">
        <f>_xlfn.IFNA(VLOOKUP(D170,'[1]2020物业费金额预算（含欠费）'!$A:$E,5,FALSE),0)</f>
        <v>175.01479296</v>
      </c>
      <c r="M170">
        <f>_xlfn.IFNA(VLOOKUP(D170,'[1]2020清欠预算'!$A:$C,3,FALSE),0)</f>
        <v>13.1099122710786</v>
      </c>
    </row>
    <row r="171" ht="14.25" spans="1:13">
      <c r="A171" s="1">
        <v>170</v>
      </c>
      <c r="B171" s="2" t="s">
        <v>160</v>
      </c>
      <c r="C171" s="1" t="s">
        <v>161</v>
      </c>
      <c r="D171" s="1" t="s">
        <v>162</v>
      </c>
      <c r="E171" s="1" t="s">
        <v>16</v>
      </c>
      <c r="F171" s="1" t="s">
        <v>25</v>
      </c>
      <c r="G171" s="1">
        <v>1</v>
      </c>
      <c r="H171" s="3" t="s">
        <v>365</v>
      </c>
      <c r="I171" s="5">
        <v>43862</v>
      </c>
      <c r="J171" s="1">
        <v>1</v>
      </c>
      <c r="K171" s="1">
        <v>0.5</v>
      </c>
      <c r="L171" s="1">
        <f>_xlfn.IFNA(VLOOKUP(D171,'[1]2020物业费金额预算（含欠费）'!$A:$E,5,FALSE),0)</f>
        <v>86.55276966</v>
      </c>
      <c r="M171">
        <f>_xlfn.IFNA(VLOOKUP(D171,'[1]2020清欠预算'!$A:$C,3,FALSE),0)</f>
        <v>2.1547698432</v>
      </c>
    </row>
    <row r="172" ht="14.25" spans="1:13">
      <c r="A172" s="1">
        <v>171</v>
      </c>
      <c r="B172" s="2" t="s">
        <v>163</v>
      </c>
      <c r="C172" s="1" t="s">
        <v>164</v>
      </c>
      <c r="D172" s="1" t="s">
        <v>165</v>
      </c>
      <c r="E172" s="1" t="s">
        <v>16</v>
      </c>
      <c r="F172" s="1" t="s">
        <v>25</v>
      </c>
      <c r="G172" s="1">
        <v>1</v>
      </c>
      <c r="H172" s="3" t="s">
        <v>365</v>
      </c>
      <c r="I172" s="5">
        <v>43862</v>
      </c>
      <c r="J172" s="1">
        <v>1</v>
      </c>
      <c r="K172" s="1">
        <v>0.5</v>
      </c>
      <c r="L172" s="1">
        <f>_xlfn.IFNA(VLOOKUP(D172,'[1]2020物业费金额预算（含欠费）'!$A:$E,5,FALSE),0)</f>
        <v>41.81166675</v>
      </c>
      <c r="M172">
        <f>_xlfn.IFNA(VLOOKUP(D172,'[1]2020清欠预算'!$A:$C,3,FALSE),0)</f>
        <v>6.3382508644</v>
      </c>
    </row>
    <row r="173" ht="14.25" spans="1:13">
      <c r="A173" s="1">
        <v>172</v>
      </c>
      <c r="B173" s="2" t="s">
        <v>166</v>
      </c>
      <c r="C173" s="1" t="s">
        <v>167</v>
      </c>
      <c r="D173" s="1" t="s">
        <v>168</v>
      </c>
      <c r="E173" s="1" t="s">
        <v>16</v>
      </c>
      <c r="F173" s="1" t="s">
        <v>17</v>
      </c>
      <c r="G173" s="1">
        <v>1</v>
      </c>
      <c r="H173" s="3" t="s">
        <v>365</v>
      </c>
      <c r="I173" s="5">
        <v>43862</v>
      </c>
      <c r="J173" s="1">
        <v>1</v>
      </c>
      <c r="K173" s="1">
        <v>0.7</v>
      </c>
      <c r="L173" s="1">
        <f>_xlfn.IFNA(VLOOKUP(D173,'[1]2020物业费金额预算（含欠费）'!$A:$E,5,FALSE),0)</f>
        <v>47.23101999</v>
      </c>
      <c r="M173">
        <f>_xlfn.IFNA(VLOOKUP(D173,'[1]2020清欠预算'!$A:$C,3,FALSE),0)</f>
        <v>7.79223611989333</v>
      </c>
    </row>
    <row r="174" ht="14.25" spans="1:13">
      <c r="A174" s="1">
        <v>173</v>
      </c>
      <c r="B174" s="2" t="s">
        <v>169</v>
      </c>
      <c r="C174" s="1" t="s">
        <v>170</v>
      </c>
      <c r="D174" s="1" t="s">
        <v>171</v>
      </c>
      <c r="E174" s="1" t="s">
        <v>16</v>
      </c>
      <c r="F174" s="1" t="s">
        <v>25</v>
      </c>
      <c r="G174" s="1">
        <v>1</v>
      </c>
      <c r="H174" s="3" t="s">
        <v>365</v>
      </c>
      <c r="I174" s="5">
        <v>43862</v>
      </c>
      <c r="J174" s="1">
        <v>1</v>
      </c>
      <c r="K174" s="1">
        <v>0.42</v>
      </c>
      <c r="L174" s="1">
        <f>_xlfn.IFNA(VLOOKUP(D174,'[1]2020物业费金额预算（含欠费）'!$A:$E,5,FALSE),0)</f>
        <v>264.784049712</v>
      </c>
      <c r="M174">
        <f>_xlfn.IFNA(VLOOKUP(D174,'[1]2020清欠预算'!$A:$C,3,FALSE),0)</f>
        <v>26.15306304</v>
      </c>
    </row>
    <row r="175" ht="14.25" spans="1:13">
      <c r="A175" s="1">
        <v>174</v>
      </c>
      <c r="B175" s="2" t="s">
        <v>172</v>
      </c>
      <c r="C175" s="1" t="s">
        <v>173</v>
      </c>
      <c r="D175" s="1" t="s">
        <v>174</v>
      </c>
      <c r="E175" s="1" t="s">
        <v>16</v>
      </c>
      <c r="F175" s="1" t="s">
        <v>25</v>
      </c>
      <c r="G175" s="1">
        <v>1</v>
      </c>
      <c r="H175" s="3" t="s">
        <v>365</v>
      </c>
      <c r="I175" s="5">
        <v>43862</v>
      </c>
      <c r="J175" s="1">
        <v>1</v>
      </c>
      <c r="K175" s="1">
        <v>0.5</v>
      </c>
      <c r="L175" s="1">
        <f>_xlfn.IFNA(VLOOKUP(D175,'[1]2020物业费金额预算（含欠费）'!$A:$E,5,FALSE),0)</f>
        <v>184.9633292</v>
      </c>
      <c r="M175">
        <f>_xlfn.IFNA(VLOOKUP(D175,'[1]2020清欠预算'!$A:$C,3,FALSE),0)</f>
        <v>32.6205209754667</v>
      </c>
    </row>
    <row r="176" ht="14.25" spans="1:13">
      <c r="A176" s="1">
        <v>175</v>
      </c>
      <c r="B176" s="2" t="s">
        <v>175</v>
      </c>
      <c r="C176" s="1" t="s">
        <v>176</v>
      </c>
      <c r="D176" s="1" t="s">
        <v>177</v>
      </c>
      <c r="E176" s="1" t="s">
        <v>16</v>
      </c>
      <c r="F176" s="1" t="s">
        <v>25</v>
      </c>
      <c r="G176" s="1">
        <v>1</v>
      </c>
      <c r="H176" s="3" t="s">
        <v>365</v>
      </c>
      <c r="I176" s="5">
        <v>43862</v>
      </c>
      <c r="J176" s="1">
        <v>1</v>
      </c>
      <c r="K176" s="1">
        <v>0.5</v>
      </c>
      <c r="L176" s="1">
        <f>_xlfn.IFNA(VLOOKUP(D176,'[1]2020物业费金额预算（含欠费）'!$A:$E,5,FALSE),0)</f>
        <v>59.45897796</v>
      </c>
      <c r="M176">
        <f>_xlfn.IFNA(VLOOKUP(D176,'[1]2020清欠预算'!$A:$C,3,FALSE),0)</f>
        <v>6.57407675426667</v>
      </c>
    </row>
    <row r="177" ht="14.25" spans="1:13">
      <c r="A177" s="1">
        <v>176</v>
      </c>
      <c r="B177" s="2" t="s">
        <v>178</v>
      </c>
      <c r="C177" s="1" t="s">
        <v>179</v>
      </c>
      <c r="D177" s="1" t="s">
        <v>180</v>
      </c>
      <c r="E177" s="1" t="s">
        <v>16</v>
      </c>
      <c r="F177" s="1" t="s">
        <v>25</v>
      </c>
      <c r="G177" s="1">
        <v>1</v>
      </c>
      <c r="H177" s="3" t="s">
        <v>365</v>
      </c>
      <c r="I177" s="5">
        <v>43862</v>
      </c>
      <c r="J177" s="1">
        <v>1</v>
      </c>
      <c r="K177" s="1">
        <v>0</v>
      </c>
      <c r="L177" s="1">
        <f>_xlfn.IFNA(VLOOKUP(D177,'[1]2020物业费金额预算（含欠费）'!$A:$E,5,FALSE),0)</f>
        <v>0</v>
      </c>
      <c r="M177">
        <f>_xlfn.IFNA(VLOOKUP(D177,'[1]2020清欠预算'!$A:$C,3,FALSE),0)</f>
        <v>0</v>
      </c>
    </row>
    <row r="178" ht="14.25" spans="1:13">
      <c r="A178" s="1">
        <v>177</v>
      </c>
      <c r="B178" s="2" t="s">
        <v>181</v>
      </c>
      <c r="C178" s="1" t="s">
        <v>182</v>
      </c>
      <c r="D178" s="1" t="s">
        <v>183</v>
      </c>
      <c r="E178" s="1" t="s">
        <v>16</v>
      </c>
      <c r="F178" s="1" t="s">
        <v>25</v>
      </c>
      <c r="G178" s="1">
        <v>1</v>
      </c>
      <c r="H178" s="3" t="s">
        <v>365</v>
      </c>
      <c r="I178" s="5">
        <v>43862</v>
      </c>
      <c r="J178" s="1">
        <v>1</v>
      </c>
      <c r="K178" s="1">
        <v>0.55</v>
      </c>
      <c r="L178" s="1">
        <f>_xlfn.IFNA(VLOOKUP(D178,'[1]2020物业费金额预算（含欠费）'!$A:$E,5,FALSE),0)</f>
        <v>154.203083461267</v>
      </c>
      <c r="M178">
        <f>_xlfn.IFNA(VLOOKUP(D178,'[1]2020清欠预算'!$A:$C,3,FALSE),0)</f>
        <v>5.66004427733333</v>
      </c>
    </row>
    <row r="179" ht="14.25" spans="1:13">
      <c r="A179" s="1">
        <v>178</v>
      </c>
      <c r="B179" s="2" t="s">
        <v>184</v>
      </c>
      <c r="C179" s="1" t="s">
        <v>185</v>
      </c>
      <c r="D179" s="1" t="s">
        <v>186</v>
      </c>
      <c r="E179" s="1" t="s">
        <v>16</v>
      </c>
      <c r="F179" s="1" t="s">
        <v>25</v>
      </c>
      <c r="G179" s="1">
        <v>1</v>
      </c>
      <c r="H179" s="3" t="s">
        <v>365</v>
      </c>
      <c r="I179" s="5">
        <v>43862</v>
      </c>
      <c r="J179" s="1">
        <v>1</v>
      </c>
      <c r="K179" s="1">
        <v>0.7</v>
      </c>
      <c r="L179" s="1">
        <f>_xlfn.IFNA(VLOOKUP(D179,'[1]2020物业费金额预算（含欠费）'!$A:$E,5,FALSE),0)</f>
        <v>172.639575024</v>
      </c>
      <c r="M179">
        <f>_xlfn.IFNA(VLOOKUP(D179,'[1]2020清欠预算'!$A:$C,3,FALSE),0)</f>
        <v>2.4815265436</v>
      </c>
    </row>
    <row r="180" ht="14.25" spans="1:13">
      <c r="A180" s="1">
        <v>179</v>
      </c>
      <c r="B180" s="2" t="s">
        <v>187</v>
      </c>
      <c r="C180" s="1" t="s">
        <v>188</v>
      </c>
      <c r="D180" s="1" t="s">
        <v>189</v>
      </c>
      <c r="E180" s="1" t="s">
        <v>16</v>
      </c>
      <c r="F180" s="1" t="s">
        <v>25</v>
      </c>
      <c r="G180" s="1">
        <v>1</v>
      </c>
      <c r="H180" s="3" t="s">
        <v>365</v>
      </c>
      <c r="I180" s="5">
        <v>43862</v>
      </c>
      <c r="J180" s="1">
        <v>1</v>
      </c>
      <c r="K180" s="1">
        <v>0.6</v>
      </c>
      <c r="L180" s="1">
        <f>_xlfn.IFNA(VLOOKUP(D180,'[1]2020物业费金额预算（含欠费）'!$A:$E,5,FALSE),0)</f>
        <v>146.46244576</v>
      </c>
      <c r="M180">
        <f>_xlfn.IFNA(VLOOKUP(D180,'[1]2020清欠预算'!$A:$C,3,FALSE),0)</f>
        <v>1.66796960026667</v>
      </c>
    </row>
    <row r="181" ht="14.25" spans="1:13">
      <c r="A181" s="1">
        <v>180</v>
      </c>
      <c r="B181" s="2" t="s">
        <v>190</v>
      </c>
      <c r="D181" s="1" t="s">
        <v>191</v>
      </c>
      <c r="E181" s="1" t="s">
        <v>16</v>
      </c>
      <c r="F181" s="1" t="s">
        <v>153</v>
      </c>
      <c r="G181" s="1" t="s">
        <v>153</v>
      </c>
      <c r="H181" s="3" t="s">
        <v>365</v>
      </c>
      <c r="I181" s="5">
        <v>43862</v>
      </c>
      <c r="J181" s="1">
        <v>1</v>
      </c>
      <c r="K181" s="1">
        <v>0</v>
      </c>
      <c r="L181" s="1">
        <f>_xlfn.IFNA(VLOOKUP(D181,'[1]2020物业费金额预算（含欠费）'!$A:$E,5,FALSE),0)</f>
        <v>0</v>
      </c>
      <c r="M181">
        <f>_xlfn.IFNA(VLOOKUP(D181,'[1]2020清欠预算'!$A:$C,3,FALSE),0)</f>
        <v>0</v>
      </c>
    </row>
    <row r="182" ht="14.25" spans="1:13">
      <c r="A182" s="1">
        <v>181</v>
      </c>
      <c r="B182" s="2" t="s">
        <v>192</v>
      </c>
      <c r="D182" s="1" t="s">
        <v>193</v>
      </c>
      <c r="E182" s="1" t="s">
        <v>16</v>
      </c>
      <c r="F182" s="1" t="s">
        <v>153</v>
      </c>
      <c r="G182" s="1" t="s">
        <v>153</v>
      </c>
      <c r="H182" s="3" t="s">
        <v>365</v>
      </c>
      <c r="I182" s="5">
        <v>43862</v>
      </c>
      <c r="J182" s="1">
        <v>1</v>
      </c>
      <c r="K182" s="1">
        <v>0</v>
      </c>
      <c r="L182" s="1">
        <f>_xlfn.IFNA(VLOOKUP(D182,'[1]2020物业费金额预算（含欠费）'!$A:$E,5,FALSE),0)</f>
        <v>0</v>
      </c>
      <c r="M182">
        <f>_xlfn.IFNA(VLOOKUP(D182,'[1]2020清欠预算'!$A:$C,3,FALSE),0)</f>
        <v>0</v>
      </c>
    </row>
    <row r="183" ht="14.25" spans="1:13">
      <c r="A183" s="1">
        <v>182</v>
      </c>
      <c r="B183" s="2" t="s">
        <v>194</v>
      </c>
      <c r="D183" s="1" t="s">
        <v>195</v>
      </c>
      <c r="E183" s="1" t="s">
        <v>16</v>
      </c>
      <c r="F183" s="1" t="s">
        <v>153</v>
      </c>
      <c r="G183" s="1" t="s">
        <v>153</v>
      </c>
      <c r="H183" s="3" t="s">
        <v>365</v>
      </c>
      <c r="I183" s="5">
        <v>43862</v>
      </c>
      <c r="J183" s="1">
        <v>1</v>
      </c>
      <c r="K183" s="1">
        <v>0</v>
      </c>
      <c r="L183" s="1">
        <f>_xlfn.IFNA(VLOOKUP(D183,'[1]2020物业费金额预算（含欠费）'!$A:$E,5,FALSE),0)</f>
        <v>0</v>
      </c>
      <c r="M183">
        <f>_xlfn.IFNA(VLOOKUP(D183,'[1]2020清欠预算'!$A:$C,3,FALSE),0)</f>
        <v>0</v>
      </c>
    </row>
    <row r="184" ht="14.25" spans="1:13">
      <c r="A184" s="1">
        <v>183</v>
      </c>
      <c r="B184" s="2" t="s">
        <v>196</v>
      </c>
      <c r="C184" s="1" t="s">
        <v>197</v>
      </c>
      <c r="D184" s="1" t="s">
        <v>198</v>
      </c>
      <c r="E184" s="1" t="s">
        <v>16</v>
      </c>
      <c r="F184" s="1" t="s">
        <v>25</v>
      </c>
      <c r="G184" s="1">
        <v>1</v>
      </c>
      <c r="H184" s="3" t="s">
        <v>365</v>
      </c>
      <c r="I184" s="5">
        <v>43862</v>
      </c>
      <c r="J184" s="1">
        <v>1</v>
      </c>
      <c r="K184" s="1">
        <v>0.4</v>
      </c>
      <c r="L184" s="1">
        <f>_xlfn.IFNA(VLOOKUP(D184,'[1]2020物业费金额预算（含欠费）'!$A:$E,5,FALSE),0)</f>
        <v>44.15596704</v>
      </c>
      <c r="M184">
        <f>_xlfn.IFNA(VLOOKUP(D184,'[1]2020清欠预算'!$A:$C,3,FALSE),0)</f>
        <v>19.290399630033</v>
      </c>
    </row>
    <row r="185" ht="14.25" spans="1:13">
      <c r="A185" s="1">
        <v>184</v>
      </c>
      <c r="B185" s="2" t="s">
        <v>199</v>
      </c>
      <c r="C185" s="1" t="s">
        <v>200</v>
      </c>
      <c r="D185" s="1" t="s">
        <v>201</v>
      </c>
      <c r="E185" s="1" t="s">
        <v>16</v>
      </c>
      <c r="F185" s="1" t="s">
        <v>25</v>
      </c>
      <c r="G185" s="1">
        <v>1</v>
      </c>
      <c r="H185" s="3" t="s">
        <v>365</v>
      </c>
      <c r="I185" s="5">
        <v>43862</v>
      </c>
      <c r="J185" s="1">
        <v>1</v>
      </c>
      <c r="K185" s="1">
        <v>0.4</v>
      </c>
      <c r="L185" s="1">
        <f>_xlfn.IFNA(VLOOKUP(D185,'[1]2020物业费金额预算（含欠费）'!$A:$E,5,FALSE),0)</f>
        <v>39.176810112</v>
      </c>
      <c r="M185">
        <f>_xlfn.IFNA(VLOOKUP(D185,'[1]2020清欠预算'!$A:$C,3,FALSE),0)</f>
        <v>12.306858605483</v>
      </c>
    </row>
    <row r="186" ht="14.25" spans="1:13">
      <c r="A186" s="1">
        <v>185</v>
      </c>
      <c r="B186" s="2" t="s">
        <v>202</v>
      </c>
      <c r="C186" s="1" t="s">
        <v>203</v>
      </c>
      <c r="D186" s="1" t="s">
        <v>204</v>
      </c>
      <c r="E186" s="1" t="s">
        <v>16</v>
      </c>
      <c r="F186" s="1" t="s">
        <v>25</v>
      </c>
      <c r="G186" s="1">
        <v>1</v>
      </c>
      <c r="H186" s="3" t="s">
        <v>365</v>
      </c>
      <c r="I186" s="5">
        <v>43862</v>
      </c>
      <c r="J186" s="1">
        <v>1</v>
      </c>
      <c r="K186" s="1">
        <v>0.5</v>
      </c>
      <c r="L186" s="1">
        <f>_xlfn.IFNA(VLOOKUP(D186,'[1]2020物业费金额预算（含欠费）'!$A:$E,5,FALSE),0)</f>
        <v>79.68352518</v>
      </c>
      <c r="M186">
        <f>_xlfn.IFNA(VLOOKUP(D186,'[1]2020清欠预算'!$A:$C,3,FALSE),0)</f>
        <v>6.32200075216178</v>
      </c>
    </row>
    <row r="187" ht="14.25" spans="1:13">
      <c r="A187" s="1">
        <v>186</v>
      </c>
      <c r="B187" s="2" t="s">
        <v>205</v>
      </c>
      <c r="C187" s="1" t="s">
        <v>206</v>
      </c>
      <c r="D187" s="1" t="s">
        <v>207</v>
      </c>
      <c r="E187" s="1" t="s">
        <v>16</v>
      </c>
      <c r="F187" s="1" t="s">
        <v>25</v>
      </c>
      <c r="G187" s="1">
        <v>1</v>
      </c>
      <c r="H187" s="3" t="s">
        <v>365</v>
      </c>
      <c r="I187" s="5">
        <v>43862</v>
      </c>
      <c r="J187" s="1">
        <v>1</v>
      </c>
      <c r="K187" s="1">
        <v>0.5</v>
      </c>
      <c r="L187" s="1">
        <f>_xlfn.IFNA(VLOOKUP(D187,'[1]2020物业费金额预算（含欠费）'!$A:$E,5,FALSE),0)</f>
        <v>40.90370445</v>
      </c>
      <c r="M187">
        <f>_xlfn.IFNA(VLOOKUP(D187,'[1]2020清欠预算'!$A:$C,3,FALSE),0)</f>
        <v>1.401642173116</v>
      </c>
    </row>
    <row r="188" ht="14.25" spans="1:13">
      <c r="A188" s="1">
        <v>187</v>
      </c>
      <c r="B188" s="2" t="s">
        <v>208</v>
      </c>
      <c r="C188" s="1" t="s">
        <v>209</v>
      </c>
      <c r="D188" s="1" t="s">
        <v>210</v>
      </c>
      <c r="E188" s="1" t="s">
        <v>16</v>
      </c>
      <c r="F188" s="1" t="s">
        <v>25</v>
      </c>
      <c r="G188" s="1">
        <v>1</v>
      </c>
      <c r="H188" s="3" t="s">
        <v>365</v>
      </c>
      <c r="I188" s="5">
        <v>43862</v>
      </c>
      <c r="J188" s="1">
        <v>1</v>
      </c>
      <c r="K188" s="1">
        <v>0.35</v>
      </c>
      <c r="L188" s="1">
        <f>_xlfn.IFNA(VLOOKUP(D188,'[1]2020物业费金额预算（含欠费）'!$A:$E,5,FALSE),0)</f>
        <v>29.854885578</v>
      </c>
      <c r="M188">
        <f>_xlfn.IFNA(VLOOKUP(D188,'[1]2020清欠预算'!$A:$C,3,FALSE),0)</f>
        <v>8.79958197805159</v>
      </c>
    </row>
    <row r="189" ht="14.25" spans="1:13">
      <c r="A189" s="1">
        <v>188</v>
      </c>
      <c r="B189" s="2" t="s">
        <v>211</v>
      </c>
      <c r="C189" s="1" t="s">
        <v>212</v>
      </c>
      <c r="D189" s="1" t="s">
        <v>213</v>
      </c>
      <c r="E189" s="1" t="s">
        <v>16</v>
      </c>
      <c r="F189" s="1" t="s">
        <v>25</v>
      </c>
      <c r="G189" s="1">
        <v>1</v>
      </c>
      <c r="H189" s="3" t="s">
        <v>365</v>
      </c>
      <c r="I189" s="5">
        <v>43862</v>
      </c>
      <c r="J189" s="1">
        <v>1</v>
      </c>
      <c r="K189" s="1">
        <v>0.5</v>
      </c>
      <c r="L189" s="1">
        <f>_xlfn.IFNA(VLOOKUP(D189,'[1]2020物业费金额预算（含欠费）'!$A:$E,5,FALSE),0)</f>
        <v>46.7674005</v>
      </c>
      <c r="M189">
        <f>_xlfn.IFNA(VLOOKUP(D189,'[1]2020清欠预算'!$A:$C,3,FALSE),0)</f>
        <v>5.64973940072903</v>
      </c>
    </row>
    <row r="190" ht="14.25" spans="1:13">
      <c r="A190" s="1">
        <v>189</v>
      </c>
      <c r="B190" s="2" t="s">
        <v>214</v>
      </c>
      <c r="C190" s="1" t="s">
        <v>215</v>
      </c>
      <c r="D190" s="1" t="s">
        <v>216</v>
      </c>
      <c r="E190" s="1" t="s">
        <v>16</v>
      </c>
      <c r="F190" s="1" t="s">
        <v>25</v>
      </c>
      <c r="G190" s="1">
        <v>1</v>
      </c>
      <c r="H190" s="3" t="s">
        <v>365</v>
      </c>
      <c r="I190" s="5">
        <v>43862</v>
      </c>
      <c r="J190" s="1">
        <v>1</v>
      </c>
      <c r="K190" s="1">
        <v>0.4</v>
      </c>
      <c r="L190" s="1">
        <f>_xlfn.IFNA(VLOOKUP(D190,'[1]2020物业费金额预算（含欠费）'!$A:$E,5,FALSE),0)</f>
        <v>54.24222312</v>
      </c>
      <c r="M190">
        <f>_xlfn.IFNA(VLOOKUP(D190,'[1]2020清欠预算'!$A:$C,3,FALSE),0)</f>
        <v>10.4196512193775</v>
      </c>
    </row>
    <row r="191" ht="14.25" spans="1:13">
      <c r="A191" s="1">
        <v>190</v>
      </c>
      <c r="B191" s="2" t="s">
        <v>217</v>
      </c>
      <c r="C191" s="1" t="s">
        <v>218</v>
      </c>
      <c r="D191" s="1" t="s">
        <v>219</v>
      </c>
      <c r="E191" s="1" t="s">
        <v>16</v>
      </c>
      <c r="F191" s="1" t="s">
        <v>25</v>
      </c>
      <c r="G191" s="1">
        <v>1</v>
      </c>
      <c r="H191" s="3" t="s">
        <v>365</v>
      </c>
      <c r="I191" s="5">
        <v>43862</v>
      </c>
      <c r="J191" s="1">
        <v>1</v>
      </c>
      <c r="K191" s="1">
        <v>0.4</v>
      </c>
      <c r="L191" s="1">
        <f>_xlfn.IFNA(VLOOKUP(D191,'[1]2020物业费金额预算（含欠费）'!$A:$E,5,FALSE),0)</f>
        <v>6.478704</v>
      </c>
      <c r="M191">
        <f>_xlfn.IFNA(VLOOKUP(D191,'[1]2020清欠预算'!$A:$C,3,FALSE),0)</f>
        <v>0.784878805816069</v>
      </c>
    </row>
    <row r="192" ht="14.25" spans="1:13">
      <c r="A192" s="1">
        <v>191</v>
      </c>
      <c r="B192" s="2" t="s">
        <v>220</v>
      </c>
      <c r="D192" s="1" t="s">
        <v>221</v>
      </c>
      <c r="E192" s="1" t="s">
        <v>16</v>
      </c>
      <c r="F192" s="1" t="s">
        <v>153</v>
      </c>
      <c r="G192" s="1" t="s">
        <v>153</v>
      </c>
      <c r="H192" s="3" t="s">
        <v>365</v>
      </c>
      <c r="I192" s="5">
        <v>43862</v>
      </c>
      <c r="J192" s="1">
        <v>1</v>
      </c>
      <c r="K192" s="1">
        <v>0</v>
      </c>
      <c r="L192" s="1">
        <f>_xlfn.IFNA(VLOOKUP(D192,'[1]2020物业费金额预算（含欠费）'!$A:$E,5,FALSE),0)</f>
        <v>0</v>
      </c>
      <c r="M192">
        <f>_xlfn.IFNA(VLOOKUP(D192,'[1]2020清欠预算'!$A:$C,3,FALSE),0)</f>
        <v>0</v>
      </c>
    </row>
    <row r="193" ht="14.25" spans="1:13">
      <c r="A193" s="1">
        <v>192</v>
      </c>
      <c r="B193" s="2" t="s">
        <v>222</v>
      </c>
      <c r="C193" s="1" t="s">
        <v>223</v>
      </c>
      <c r="D193" s="1" t="s">
        <v>224</v>
      </c>
      <c r="E193" s="1" t="s">
        <v>16</v>
      </c>
      <c r="F193" s="1" t="s">
        <v>25</v>
      </c>
      <c r="G193" s="1">
        <v>1</v>
      </c>
      <c r="H193" s="3" t="s">
        <v>365</v>
      </c>
      <c r="I193" s="5">
        <v>43862</v>
      </c>
      <c r="J193" s="1">
        <v>1</v>
      </c>
      <c r="K193" s="1">
        <v>0.6</v>
      </c>
      <c r="L193" s="1">
        <f>_xlfn.IFNA(VLOOKUP(D193,'[1]2020物业费金额预算（含欠费）'!$A:$E,5,FALSE),0)</f>
        <v>91.9312011</v>
      </c>
      <c r="M193">
        <f>_xlfn.IFNA(VLOOKUP(D193,'[1]2020清欠预算'!$A:$C,3,FALSE),0)</f>
        <v>5.09919036466666</v>
      </c>
    </row>
    <row r="194" ht="14.25" spans="1:13">
      <c r="A194" s="1">
        <v>193</v>
      </c>
      <c r="B194" s="2" t="s">
        <v>225</v>
      </c>
      <c r="C194" s="1" t="s">
        <v>226</v>
      </c>
      <c r="D194" s="1" t="s">
        <v>227</v>
      </c>
      <c r="E194" s="1" t="s">
        <v>16</v>
      </c>
      <c r="F194" s="1" t="s">
        <v>25</v>
      </c>
      <c r="G194" s="1">
        <v>1</v>
      </c>
      <c r="H194" s="3" t="s">
        <v>365</v>
      </c>
      <c r="I194" s="5">
        <v>43862</v>
      </c>
      <c r="J194" s="1">
        <v>1</v>
      </c>
      <c r="K194" s="1">
        <v>0.5</v>
      </c>
      <c r="L194" s="1">
        <f>_xlfn.IFNA(VLOOKUP(D194,'[1]2020物业费金额预算（含欠费）'!$A:$E,5,FALSE),0)</f>
        <v>67.0588234743796</v>
      </c>
      <c r="M194">
        <f>_xlfn.IFNA(VLOOKUP(D194,'[1]2020清欠预算'!$A:$C,3,FALSE),0)</f>
        <v>3.95465424986667</v>
      </c>
    </row>
    <row r="195" ht="14.25" spans="1:13">
      <c r="A195" s="1">
        <v>194</v>
      </c>
      <c r="B195" s="2" t="s">
        <v>228</v>
      </c>
      <c r="C195" s="1" t="s">
        <v>229</v>
      </c>
      <c r="D195" s="1" t="s">
        <v>230</v>
      </c>
      <c r="E195" s="1" t="s">
        <v>16</v>
      </c>
      <c r="F195" s="1" t="s">
        <v>25</v>
      </c>
      <c r="G195" s="1">
        <v>1</v>
      </c>
      <c r="H195" s="3" t="s">
        <v>365</v>
      </c>
      <c r="I195" s="5">
        <v>43862</v>
      </c>
      <c r="J195" s="1">
        <v>1</v>
      </c>
      <c r="K195" s="1">
        <v>0.5</v>
      </c>
      <c r="L195" s="1">
        <f>_xlfn.IFNA(VLOOKUP(D195,'[1]2020物业费金额预算（含欠费）'!$A:$E,5,FALSE),0)</f>
        <v>139.33899855</v>
      </c>
      <c r="M195">
        <f>_xlfn.IFNA(VLOOKUP(D195,'[1]2020清欠预算'!$A:$C,3,FALSE),0)</f>
        <v>15.9996356468</v>
      </c>
    </row>
    <row r="196" ht="14.25" spans="1:13">
      <c r="A196" s="1">
        <v>195</v>
      </c>
      <c r="B196" s="2" t="s">
        <v>231</v>
      </c>
      <c r="C196" s="1" t="s">
        <v>232</v>
      </c>
      <c r="D196" s="1" t="s">
        <v>233</v>
      </c>
      <c r="E196" s="1" t="s">
        <v>16</v>
      </c>
      <c r="F196" s="1" t="s">
        <v>25</v>
      </c>
      <c r="G196" s="1">
        <v>1</v>
      </c>
      <c r="H196" s="3" t="s">
        <v>365</v>
      </c>
      <c r="I196" s="5">
        <v>43862</v>
      </c>
      <c r="J196" s="1">
        <v>1</v>
      </c>
      <c r="K196" s="1">
        <v>0.45</v>
      </c>
      <c r="L196" s="1">
        <f>_xlfn.IFNA(VLOOKUP(D196,'[1]2020物业费金额预算（含欠费）'!$A:$E,5,FALSE),0)</f>
        <v>39.662865</v>
      </c>
      <c r="M196">
        <f>_xlfn.IFNA(VLOOKUP(D196,'[1]2020清欠预算'!$A:$C,3,FALSE),0)</f>
        <v>14.7986111069333</v>
      </c>
    </row>
    <row r="197" ht="14.25" spans="1:13">
      <c r="A197" s="1">
        <v>196</v>
      </c>
      <c r="B197" s="2" t="s">
        <v>234</v>
      </c>
      <c r="C197" s="1" t="s">
        <v>235</v>
      </c>
      <c r="D197" s="1" t="s">
        <v>236</v>
      </c>
      <c r="E197" s="1" t="s">
        <v>16</v>
      </c>
      <c r="F197" s="1" t="s">
        <v>25</v>
      </c>
      <c r="G197" s="1">
        <v>1</v>
      </c>
      <c r="H197" s="3" t="s">
        <v>365</v>
      </c>
      <c r="I197" s="5">
        <v>43862</v>
      </c>
      <c r="J197" s="1">
        <v>1</v>
      </c>
      <c r="K197" s="1">
        <v>0.4</v>
      </c>
      <c r="L197" s="1">
        <f>_xlfn.IFNA(VLOOKUP(D197,'[1]2020物业费金额预算（含欠费）'!$A:$E,5,FALSE),0)</f>
        <v>11.4464586</v>
      </c>
      <c r="M197">
        <f>_xlfn.IFNA(VLOOKUP(D197,'[1]2020清欠预算'!$A:$C,3,FALSE),0)</f>
        <v>4.67936432426667</v>
      </c>
    </row>
    <row r="198" ht="14.25" spans="1:13">
      <c r="A198" s="1">
        <v>197</v>
      </c>
      <c r="B198" s="2" t="s">
        <v>237</v>
      </c>
      <c r="C198" s="1" t="s">
        <v>238</v>
      </c>
      <c r="D198" s="1" t="s">
        <v>239</v>
      </c>
      <c r="E198" s="1" t="s">
        <v>16</v>
      </c>
      <c r="F198" s="1" t="s">
        <v>25</v>
      </c>
      <c r="G198" s="1">
        <v>1</v>
      </c>
      <c r="H198" s="3" t="s">
        <v>365</v>
      </c>
      <c r="I198" s="5">
        <v>43862</v>
      </c>
      <c r="J198" s="1">
        <v>1</v>
      </c>
      <c r="K198" s="1">
        <v>0.45</v>
      </c>
      <c r="L198" s="1">
        <f>_xlfn.IFNA(VLOOKUP(D198,'[1]2020物业费金额预算（含欠费）'!$A:$E,5,FALSE),0)</f>
        <v>33.99083649</v>
      </c>
      <c r="M198">
        <f>_xlfn.IFNA(VLOOKUP(D198,'[1]2020清欠预算'!$A:$C,3,FALSE),0)</f>
        <v>6.70297846746667</v>
      </c>
    </row>
    <row r="199" ht="14.25" spans="1:13">
      <c r="A199" s="1">
        <v>198</v>
      </c>
      <c r="B199" s="2" t="s">
        <v>240</v>
      </c>
      <c r="C199" s="1" t="s">
        <v>241</v>
      </c>
      <c r="D199" s="1" t="s">
        <v>242</v>
      </c>
      <c r="E199" s="1" t="s">
        <v>16</v>
      </c>
      <c r="F199" s="1" t="s">
        <v>25</v>
      </c>
      <c r="G199" s="1">
        <v>1</v>
      </c>
      <c r="H199" s="3" t="s">
        <v>365</v>
      </c>
      <c r="I199" s="5">
        <v>43862</v>
      </c>
      <c r="J199" s="1">
        <v>1</v>
      </c>
      <c r="K199" s="1">
        <v>0.55</v>
      </c>
      <c r="L199" s="1">
        <f>_xlfn.IFNA(VLOOKUP(D199,'[1]2020物业费金额预算（含欠费）'!$A:$E,5,FALSE),0)</f>
        <v>68.388082884</v>
      </c>
      <c r="M199">
        <f>_xlfn.IFNA(VLOOKUP(D199,'[1]2020清欠预算'!$A:$C,3,FALSE),0)</f>
        <v>5.38873869386667</v>
      </c>
    </row>
    <row r="200" ht="14.25" spans="1:13">
      <c r="A200" s="1">
        <v>199</v>
      </c>
      <c r="B200" s="2" t="s">
        <v>243</v>
      </c>
      <c r="C200" s="1" t="s">
        <v>244</v>
      </c>
      <c r="D200" s="1" t="s">
        <v>245</v>
      </c>
      <c r="E200" s="1" t="s">
        <v>16</v>
      </c>
      <c r="F200" s="1" t="s">
        <v>25</v>
      </c>
      <c r="G200" s="1">
        <v>1</v>
      </c>
      <c r="H200" s="3" t="s">
        <v>365</v>
      </c>
      <c r="I200" s="5">
        <v>43862</v>
      </c>
      <c r="J200" s="1">
        <v>1</v>
      </c>
      <c r="K200" s="1">
        <v>0.45</v>
      </c>
      <c r="L200" s="1">
        <f>_xlfn.IFNA(VLOOKUP(D200,'[1]2020物业费金额预算（含欠费）'!$A:$E,5,FALSE),0)</f>
        <v>39.3569955</v>
      </c>
      <c r="M200">
        <f>_xlfn.IFNA(VLOOKUP(D200,'[1]2020清欠预算'!$A:$C,3,FALSE),0)</f>
        <v>5.28958277466667</v>
      </c>
    </row>
    <row r="201" ht="14.25" spans="1:13">
      <c r="A201" s="1">
        <v>200</v>
      </c>
      <c r="B201" s="2" t="s">
        <v>246</v>
      </c>
      <c r="C201" s="1" t="s">
        <v>247</v>
      </c>
      <c r="D201" s="1" t="s">
        <v>248</v>
      </c>
      <c r="E201" s="1" t="s">
        <v>16</v>
      </c>
      <c r="F201" s="1" t="s">
        <v>25</v>
      </c>
      <c r="G201" s="1">
        <v>1</v>
      </c>
      <c r="H201" s="3" t="s">
        <v>365</v>
      </c>
      <c r="I201" s="5">
        <v>43862</v>
      </c>
      <c r="J201" s="1">
        <v>1</v>
      </c>
      <c r="K201" s="1">
        <v>0</v>
      </c>
      <c r="L201" s="1">
        <f>_xlfn.IFNA(VLOOKUP(D201,'[1]2020物业费金额预算（含欠费）'!$A:$E,5,FALSE),0)</f>
        <v>166.128467859692</v>
      </c>
      <c r="M201">
        <f>_xlfn.IFNA(VLOOKUP(D201,'[1]2020清欠预算'!$A:$C,3,FALSE),0)</f>
        <v>0.869658426</v>
      </c>
    </row>
    <row r="202" ht="14.25" spans="1:13">
      <c r="A202" s="1">
        <v>201</v>
      </c>
      <c r="B202" s="2" t="s">
        <v>249</v>
      </c>
      <c r="C202" s="1" t="s">
        <v>250</v>
      </c>
      <c r="D202" s="1" t="s">
        <v>251</v>
      </c>
      <c r="E202" s="1" t="s">
        <v>16</v>
      </c>
      <c r="F202" s="1" t="s">
        <v>25</v>
      </c>
      <c r="G202" s="1">
        <v>1</v>
      </c>
      <c r="H202" s="3" t="s">
        <v>365</v>
      </c>
      <c r="I202" s="5">
        <v>43862</v>
      </c>
      <c r="J202" s="1">
        <v>1</v>
      </c>
      <c r="K202" s="1">
        <v>0.6</v>
      </c>
      <c r="L202" s="1">
        <f>_xlfn.IFNA(VLOOKUP(D202,'[1]2020物业费金额预算（含欠费）'!$A:$E,5,FALSE),0)</f>
        <v>37.79918784</v>
      </c>
      <c r="M202">
        <f>_xlfn.IFNA(VLOOKUP(D202,'[1]2020清欠预算'!$A:$C,3,FALSE),0)</f>
        <v>2.372615232</v>
      </c>
    </row>
    <row r="203" ht="14.25" spans="1:13">
      <c r="A203" s="1">
        <v>202</v>
      </c>
      <c r="B203" s="2" t="s">
        <v>252</v>
      </c>
      <c r="C203" s="1" t="s">
        <v>253</v>
      </c>
      <c r="D203" s="1" t="s">
        <v>254</v>
      </c>
      <c r="E203" s="1" t="s">
        <v>16</v>
      </c>
      <c r="F203" s="1" t="s">
        <v>25</v>
      </c>
      <c r="G203" s="1">
        <v>1</v>
      </c>
      <c r="H203" s="3" t="s">
        <v>365</v>
      </c>
      <c r="I203" s="5">
        <v>43862</v>
      </c>
      <c r="J203" s="1">
        <v>1</v>
      </c>
      <c r="K203" s="1">
        <v>0.6</v>
      </c>
      <c r="L203" s="1">
        <f>_xlfn.IFNA(VLOOKUP(D203,'[1]2020物业费金额预算（含欠费）'!$A:$E,5,FALSE),0)</f>
        <v>14.9708535199828</v>
      </c>
      <c r="M203">
        <f>_xlfn.IFNA(VLOOKUP(D203,'[1]2020清欠预算'!$A:$C,3,FALSE),0)</f>
        <v>1.8394363988</v>
      </c>
    </row>
    <row r="204" ht="14.25" spans="1:13">
      <c r="A204" s="1">
        <v>203</v>
      </c>
      <c r="B204" s="2" t="s">
        <v>255</v>
      </c>
      <c r="C204" s="1" t="s">
        <v>256</v>
      </c>
      <c r="D204" s="1" t="s">
        <v>257</v>
      </c>
      <c r="E204" s="1" t="s">
        <v>16</v>
      </c>
      <c r="F204" s="1" t="s">
        <v>25</v>
      </c>
      <c r="G204" s="1">
        <v>1</v>
      </c>
      <c r="H204" s="3" t="s">
        <v>365</v>
      </c>
      <c r="I204" s="5">
        <v>43862</v>
      </c>
      <c r="J204" s="1">
        <v>1</v>
      </c>
      <c r="K204" s="1">
        <v>0.65</v>
      </c>
      <c r="L204" s="1">
        <f>_xlfn.IFNA(VLOOKUP(D204,'[1]2020物业费金额预算（含欠费）'!$A:$E,5,FALSE),0)</f>
        <v>79.874647035292</v>
      </c>
      <c r="M204">
        <f>_xlfn.IFNA(VLOOKUP(D204,'[1]2020清欠预算'!$A:$C,3,FALSE),0)</f>
        <v>2.4725137632</v>
      </c>
    </row>
    <row r="205" ht="14.25" spans="1:13">
      <c r="A205" s="1">
        <v>204</v>
      </c>
      <c r="B205" s="2" t="s">
        <v>258</v>
      </c>
      <c r="C205" s="1" t="s">
        <v>259</v>
      </c>
      <c r="D205" s="1" t="s">
        <v>260</v>
      </c>
      <c r="E205" s="1" t="s">
        <v>16</v>
      </c>
      <c r="F205" s="1" t="s">
        <v>25</v>
      </c>
      <c r="G205" s="1">
        <v>1</v>
      </c>
      <c r="H205" s="3" t="s">
        <v>365</v>
      </c>
      <c r="I205" s="5">
        <v>43862</v>
      </c>
      <c r="J205" s="1">
        <v>1</v>
      </c>
      <c r="K205" s="1">
        <v>0</v>
      </c>
      <c r="L205" s="1">
        <f>_xlfn.IFNA(VLOOKUP(D205,'[1]2020物业费金额预算（含欠费）'!$A:$E,5,FALSE),0)</f>
        <v>0</v>
      </c>
      <c r="M205">
        <f>_xlfn.IFNA(VLOOKUP(D205,'[1]2020清欠预算'!$A:$C,3,FALSE),0)</f>
        <v>0</v>
      </c>
    </row>
    <row r="206" ht="14.25" spans="1:13">
      <c r="A206" s="1">
        <v>205</v>
      </c>
      <c r="B206" s="2" t="s">
        <v>261</v>
      </c>
      <c r="C206" s="1" t="s">
        <v>262</v>
      </c>
      <c r="D206" s="1" t="s">
        <v>263</v>
      </c>
      <c r="E206" s="1" t="s">
        <v>16</v>
      </c>
      <c r="F206" s="1" t="s">
        <v>25</v>
      </c>
      <c r="G206" s="1">
        <v>1</v>
      </c>
      <c r="H206" s="3" t="s">
        <v>365</v>
      </c>
      <c r="I206" s="5">
        <v>43862</v>
      </c>
      <c r="J206" s="1">
        <v>1</v>
      </c>
      <c r="K206" s="1">
        <v>0</v>
      </c>
      <c r="L206" s="1">
        <f>_xlfn.IFNA(VLOOKUP(D206,'[1]2020物业费金额预算（含欠费）'!$A:$E,5,FALSE),0)</f>
        <v>0</v>
      </c>
      <c r="M206">
        <f>_xlfn.IFNA(VLOOKUP(D206,'[1]2020清欠预算'!$A:$C,3,FALSE),0)</f>
        <v>0</v>
      </c>
    </row>
    <row r="207" ht="14.25" spans="1:13">
      <c r="A207" s="1">
        <v>206</v>
      </c>
      <c r="B207" s="2" t="s">
        <v>264</v>
      </c>
      <c r="C207" s="1" t="s">
        <v>265</v>
      </c>
      <c r="D207" s="1" t="s">
        <v>266</v>
      </c>
      <c r="E207" s="1" t="s">
        <v>16</v>
      </c>
      <c r="F207" s="1" t="s">
        <v>25</v>
      </c>
      <c r="G207" s="1">
        <v>1</v>
      </c>
      <c r="H207" s="3" t="s">
        <v>365</v>
      </c>
      <c r="I207" s="5">
        <v>43862</v>
      </c>
      <c r="J207" s="1">
        <v>1</v>
      </c>
      <c r="K207" s="1">
        <v>0</v>
      </c>
      <c r="L207" s="1">
        <f>_xlfn.IFNA(VLOOKUP(D207,'[1]2020物业费金额预算（含欠费）'!$A:$E,5,FALSE),0)</f>
        <v>113.108688</v>
      </c>
      <c r="M207">
        <f>_xlfn.IFNA(VLOOKUP(D207,'[1]2020清欠预算'!$A:$C,3,FALSE),0)</f>
        <v>0</v>
      </c>
    </row>
    <row r="208" ht="14.25" spans="1:13">
      <c r="A208" s="1">
        <v>207</v>
      </c>
      <c r="B208" s="2" t="s">
        <v>267</v>
      </c>
      <c r="C208" s="1" t="s">
        <v>268</v>
      </c>
      <c r="D208" s="1" t="s">
        <v>269</v>
      </c>
      <c r="E208" s="1" t="s">
        <v>16</v>
      </c>
      <c r="F208" s="1" t="s">
        <v>25</v>
      </c>
      <c r="G208" s="1">
        <v>1</v>
      </c>
      <c r="H208" s="3" t="s">
        <v>365</v>
      </c>
      <c r="I208" s="5">
        <v>43862</v>
      </c>
      <c r="J208" s="1">
        <v>1</v>
      </c>
      <c r="K208" s="1">
        <v>0.7</v>
      </c>
      <c r="L208" s="1">
        <f>_xlfn.IFNA(VLOOKUP(D208,'[1]2020物业费金额预算（含欠费）'!$A:$E,5,FALSE),0)</f>
        <v>56.96079396</v>
      </c>
      <c r="M208">
        <f>_xlfn.IFNA(VLOOKUP(D208,'[1]2020清欠预算'!$A:$C,3,FALSE),0)</f>
        <v>1.3811669924</v>
      </c>
    </row>
    <row r="209" ht="14.25" spans="1:13">
      <c r="A209" s="1">
        <v>208</v>
      </c>
      <c r="B209" s="2" t="s">
        <v>270</v>
      </c>
      <c r="C209" s="1" t="s">
        <v>271</v>
      </c>
      <c r="D209" s="1" t="s">
        <v>272</v>
      </c>
      <c r="E209" s="1" t="s">
        <v>16</v>
      </c>
      <c r="F209" s="1" t="s">
        <v>25</v>
      </c>
      <c r="G209" s="1">
        <v>1</v>
      </c>
      <c r="H209" s="3" t="s">
        <v>365</v>
      </c>
      <c r="I209" s="5">
        <v>43862</v>
      </c>
      <c r="J209" s="1">
        <v>1</v>
      </c>
      <c r="K209" s="1">
        <v>0.7</v>
      </c>
      <c r="L209" s="1">
        <f>_xlfn.IFNA(VLOOKUP(D209,'[1]2020物业费金额预算（含欠费）'!$A:$E,5,FALSE),0)</f>
        <v>1.5631963984</v>
      </c>
      <c r="M209">
        <f>_xlfn.IFNA(VLOOKUP(D209,'[1]2020清欠预算'!$A:$C,3,FALSE),0)</f>
        <v>0</v>
      </c>
    </row>
    <row r="210" ht="14.25" spans="1:13">
      <c r="A210" s="1">
        <v>209</v>
      </c>
      <c r="B210" s="2" t="s">
        <v>273</v>
      </c>
      <c r="C210" s="1" t="s">
        <v>274</v>
      </c>
      <c r="D210" s="1" t="s">
        <v>275</v>
      </c>
      <c r="E210" s="1" t="s">
        <v>16</v>
      </c>
      <c r="F210" s="1" t="s">
        <v>25</v>
      </c>
      <c r="G210" s="1">
        <v>1</v>
      </c>
      <c r="H210" s="3" t="s">
        <v>365</v>
      </c>
      <c r="I210" s="5">
        <v>43862</v>
      </c>
      <c r="J210" s="1">
        <v>1</v>
      </c>
      <c r="K210" s="1">
        <v>0.5</v>
      </c>
      <c r="L210" s="1">
        <f>_xlfn.IFNA(VLOOKUP(D210,'[1]2020物业费金额预算（含欠费）'!$A:$E,5,FALSE),0)</f>
        <v>29.887784604</v>
      </c>
      <c r="M210">
        <f>_xlfn.IFNA(VLOOKUP(D210,'[1]2020清欠预算'!$A:$C,3,FALSE),0)</f>
        <v>2.5998281088</v>
      </c>
    </row>
    <row r="211" ht="14.25" spans="1:13">
      <c r="A211" s="1">
        <v>210</v>
      </c>
      <c r="B211" s="6" t="s">
        <v>276</v>
      </c>
      <c r="C211" s="1" t="s">
        <v>277</v>
      </c>
      <c r="D211" s="1" t="s">
        <v>278</v>
      </c>
      <c r="E211" s="1" t="s">
        <v>16</v>
      </c>
      <c r="F211" s="1" t="s">
        <v>279</v>
      </c>
      <c r="G211" s="1">
        <v>1</v>
      </c>
      <c r="H211" s="3" t="s">
        <v>365</v>
      </c>
      <c r="I211" s="5">
        <v>43862</v>
      </c>
      <c r="J211" s="1">
        <v>1</v>
      </c>
      <c r="K211" s="1">
        <v>0.965</v>
      </c>
      <c r="L211" s="1">
        <f>_xlfn.IFNA(VLOOKUP(D211,'[1]2020物业费金额预算（含欠费）'!$A:$E,5,FALSE),0)</f>
        <v>19.17574828875</v>
      </c>
      <c r="M211">
        <f>_xlfn.IFNA(VLOOKUP(D211,'[1]2020清欠预算'!$A:$C,3,FALSE),0)</f>
        <v>0.316228129485079</v>
      </c>
    </row>
    <row r="212" ht="14.25" spans="1:13">
      <c r="A212" s="1">
        <v>211</v>
      </c>
      <c r="B212" s="6" t="s">
        <v>280</v>
      </c>
      <c r="C212" s="1" t="s">
        <v>281</v>
      </c>
      <c r="D212" s="1" t="s">
        <v>282</v>
      </c>
      <c r="E212" s="1" t="s">
        <v>16</v>
      </c>
      <c r="F212" s="1" t="s">
        <v>279</v>
      </c>
      <c r="G212" s="1">
        <v>1</v>
      </c>
      <c r="H212" s="3" t="s">
        <v>365</v>
      </c>
      <c r="I212" s="5">
        <v>43862</v>
      </c>
      <c r="J212" s="1">
        <v>1</v>
      </c>
      <c r="K212" s="1">
        <v>0.82</v>
      </c>
      <c r="L212" s="1">
        <f>_xlfn.IFNA(VLOOKUP(D212,'[1]2020物业费金额预算（含欠费）'!$A:$E,5,FALSE),0)</f>
        <v>71.7617557933334</v>
      </c>
      <c r="M212">
        <f>_xlfn.IFNA(VLOOKUP(D212,'[1]2020清欠预算'!$A:$C,3,FALSE),0)</f>
        <v>9.4322423988</v>
      </c>
    </row>
    <row r="213" ht="14.25" spans="1:13">
      <c r="A213" s="1">
        <v>212</v>
      </c>
      <c r="B213" s="2" t="s">
        <v>283</v>
      </c>
      <c r="C213" s="1" t="s">
        <v>284</v>
      </c>
      <c r="D213" s="1" t="s">
        <v>285</v>
      </c>
      <c r="E213" s="1" t="s">
        <v>16</v>
      </c>
      <c r="F213" s="1" t="s">
        <v>25</v>
      </c>
      <c r="G213" s="1">
        <v>1</v>
      </c>
      <c r="H213" s="3" t="s">
        <v>365</v>
      </c>
      <c r="I213" s="5">
        <v>43862</v>
      </c>
      <c r="J213" s="1">
        <v>1</v>
      </c>
      <c r="K213" s="1">
        <v>0.55</v>
      </c>
      <c r="L213" s="1">
        <f>_xlfn.IFNA(VLOOKUP(D213,'[1]2020物业费金额预算（含欠费）'!$A:$E,5,FALSE),0)</f>
        <v>55.60661898</v>
      </c>
      <c r="M213">
        <f>_xlfn.IFNA(VLOOKUP(D213,'[1]2020清欠预算'!$A:$C,3,FALSE),0)</f>
        <v>4.4054944648</v>
      </c>
    </row>
    <row r="214" ht="14.25" spans="1:13">
      <c r="A214" s="1">
        <v>213</v>
      </c>
      <c r="B214" s="2" t="s">
        <v>286</v>
      </c>
      <c r="C214" s="1" t="s">
        <v>287</v>
      </c>
      <c r="D214" s="1" t="s">
        <v>288</v>
      </c>
      <c r="E214" s="1" t="s">
        <v>16</v>
      </c>
      <c r="F214" s="1" t="s">
        <v>25</v>
      </c>
      <c r="G214" s="1">
        <v>1</v>
      </c>
      <c r="H214" s="3" t="s">
        <v>365</v>
      </c>
      <c r="I214" s="5">
        <v>43862</v>
      </c>
      <c r="J214" s="1">
        <v>1</v>
      </c>
      <c r="K214" s="1">
        <v>0</v>
      </c>
      <c r="L214" s="1">
        <f>_xlfn.IFNA(VLOOKUP(D214,'[1]2020物业费金额预算（含欠费）'!$A:$E,5,FALSE),0)</f>
        <v>0</v>
      </c>
      <c r="M214">
        <f>_xlfn.IFNA(VLOOKUP(D214,'[1]2020清欠预算'!$A:$C,3,FALSE),0)</f>
        <v>0</v>
      </c>
    </row>
    <row r="215" ht="14.25" spans="1:13">
      <c r="A215" s="1">
        <v>214</v>
      </c>
      <c r="B215" s="2" t="s">
        <v>289</v>
      </c>
      <c r="D215" s="1" t="s">
        <v>290</v>
      </c>
      <c r="E215" s="1" t="s">
        <v>16</v>
      </c>
      <c r="F215" s="1" t="s">
        <v>153</v>
      </c>
      <c r="G215" s="1" t="s">
        <v>153</v>
      </c>
      <c r="H215" s="3" t="s">
        <v>365</v>
      </c>
      <c r="I215" s="5">
        <v>43862</v>
      </c>
      <c r="J215" s="1">
        <v>1</v>
      </c>
      <c r="K215" s="1">
        <v>0</v>
      </c>
      <c r="L215" s="1">
        <f>_xlfn.IFNA(VLOOKUP(D215,'[1]2020物业费金额预算（含欠费）'!$A:$E,5,FALSE),0)</f>
        <v>0</v>
      </c>
      <c r="M215">
        <f>_xlfn.IFNA(VLOOKUP(D215,'[1]2020清欠预算'!$A:$C,3,FALSE),0)</f>
        <v>0</v>
      </c>
    </row>
    <row r="216" ht="14.25" spans="1:13">
      <c r="A216" s="1">
        <v>215</v>
      </c>
      <c r="B216" s="2" t="s">
        <v>291</v>
      </c>
      <c r="C216" s="1" t="s">
        <v>292</v>
      </c>
      <c r="D216" s="1" t="s">
        <v>293</v>
      </c>
      <c r="E216" s="1" t="s">
        <v>16</v>
      </c>
      <c r="F216" s="1" t="s">
        <v>25</v>
      </c>
      <c r="G216" s="1">
        <v>1</v>
      </c>
      <c r="H216" s="3" t="s">
        <v>365</v>
      </c>
      <c r="I216" s="5">
        <v>43862</v>
      </c>
      <c r="J216" s="1">
        <v>1</v>
      </c>
      <c r="K216" s="1">
        <v>0</v>
      </c>
      <c r="L216" s="1">
        <f>_xlfn.IFNA(VLOOKUP(D216,'[1]2020物业费金额预算（含欠费）'!$A:$E,5,FALSE),0)</f>
        <v>22.184049888</v>
      </c>
      <c r="M216">
        <f>_xlfn.IFNA(VLOOKUP(D216,'[1]2020清欠预算'!$A:$C,3,FALSE),0)</f>
        <v>0.5086013816</v>
      </c>
    </row>
    <row r="217" ht="14.25" spans="1:13">
      <c r="A217" s="1">
        <v>216</v>
      </c>
      <c r="B217" s="2" t="s">
        <v>294</v>
      </c>
      <c r="C217" s="1" t="s">
        <v>295</v>
      </c>
      <c r="D217" s="1" t="s">
        <v>296</v>
      </c>
      <c r="E217" s="1" t="s">
        <v>16</v>
      </c>
      <c r="F217" s="1" t="s">
        <v>25</v>
      </c>
      <c r="G217" s="1">
        <v>1</v>
      </c>
      <c r="H217" s="3" t="s">
        <v>365</v>
      </c>
      <c r="I217" s="5">
        <v>43862</v>
      </c>
      <c r="J217" s="1">
        <v>1</v>
      </c>
      <c r="K217" s="1">
        <v>0.4</v>
      </c>
      <c r="L217" s="1">
        <f>_xlfn.IFNA(VLOOKUP(D217,'[1]2020物业费金额预算（含欠费）'!$A:$E,5,FALSE),0)</f>
        <v>13.3112196</v>
      </c>
      <c r="M217">
        <f>_xlfn.IFNA(VLOOKUP(D217,'[1]2020清欠预算'!$A:$C,3,FALSE),0)</f>
        <v>4.5155443736</v>
      </c>
    </row>
    <row r="218" ht="14.25" spans="1:13">
      <c r="A218" s="1">
        <v>217</v>
      </c>
      <c r="B218" s="2" t="s">
        <v>297</v>
      </c>
      <c r="C218" s="1" t="s">
        <v>298</v>
      </c>
      <c r="D218" s="1" t="s">
        <v>299</v>
      </c>
      <c r="E218" s="1" t="s">
        <v>16</v>
      </c>
      <c r="F218" s="1" t="s">
        <v>25</v>
      </c>
      <c r="G218" s="1">
        <v>1</v>
      </c>
      <c r="H218" s="3" t="s">
        <v>365</v>
      </c>
      <c r="I218" s="5">
        <v>43862</v>
      </c>
      <c r="J218" s="1">
        <v>1</v>
      </c>
      <c r="K218" s="1">
        <v>0</v>
      </c>
      <c r="L218" s="1">
        <f>_xlfn.IFNA(VLOOKUP(D218,'[1]2020物业费金额预算（含欠费）'!$A:$E,5,FALSE),0)</f>
        <v>26.201752115</v>
      </c>
      <c r="M218">
        <f>_xlfn.IFNA(VLOOKUP(D218,'[1]2020清欠预算'!$A:$C,3,FALSE),0)</f>
        <v>3.11392253986667</v>
      </c>
    </row>
    <row r="219" ht="14.25" spans="1:13">
      <c r="A219" s="1">
        <v>218</v>
      </c>
      <c r="B219" s="2" t="s">
        <v>300</v>
      </c>
      <c r="C219" s="1" t="s">
        <v>301</v>
      </c>
      <c r="D219" s="1" t="s">
        <v>302</v>
      </c>
      <c r="E219" s="1" t="s">
        <v>16</v>
      </c>
      <c r="F219" s="1" t="s">
        <v>25</v>
      </c>
      <c r="G219" s="1">
        <v>1</v>
      </c>
      <c r="H219" s="3" t="s">
        <v>365</v>
      </c>
      <c r="I219" s="5">
        <v>43862</v>
      </c>
      <c r="J219" s="1">
        <v>1</v>
      </c>
      <c r="K219" s="1">
        <v>0</v>
      </c>
      <c r="L219" s="1">
        <f>_xlfn.IFNA(VLOOKUP(D219,'[1]2020物业费金额预算（含欠费）'!$A:$E,5,FALSE),0)</f>
        <v>42.754767198</v>
      </c>
      <c r="M219">
        <f>_xlfn.IFNA(VLOOKUP(D219,'[1]2020清欠预算'!$A:$C,3,FALSE),0)</f>
        <v>0.478358776133333</v>
      </c>
    </row>
    <row r="220" ht="14.25" spans="1:13">
      <c r="A220" s="1">
        <v>219</v>
      </c>
      <c r="B220" s="2" t="s">
        <v>303</v>
      </c>
      <c r="C220" s="1" t="s">
        <v>304</v>
      </c>
      <c r="D220" s="1" t="s">
        <v>305</v>
      </c>
      <c r="E220" s="1" t="s">
        <v>16</v>
      </c>
      <c r="F220" s="1" t="s">
        <v>17</v>
      </c>
      <c r="G220" s="1">
        <v>1</v>
      </c>
      <c r="H220" s="3" t="s">
        <v>365</v>
      </c>
      <c r="I220" s="5">
        <v>43862</v>
      </c>
      <c r="J220" s="1">
        <v>1</v>
      </c>
      <c r="K220" s="1">
        <v>0.73</v>
      </c>
      <c r="L220" s="1">
        <f>_xlfn.IFNA(VLOOKUP(D220,'[1]2020物业费金额预算（含欠费）'!$A:$E,5,FALSE),0)</f>
        <v>30.267718986624</v>
      </c>
      <c r="M220">
        <f>_xlfn.IFNA(VLOOKUP(D220,'[1]2020清欠预算'!$A:$C,3,FALSE),0)</f>
        <v>0</v>
      </c>
    </row>
    <row r="221" ht="14.25" spans="1:13">
      <c r="A221" s="1">
        <v>220</v>
      </c>
      <c r="B221" s="2" t="s">
        <v>306</v>
      </c>
      <c r="C221" s="1" t="s">
        <v>307</v>
      </c>
      <c r="D221" s="1" t="s">
        <v>308</v>
      </c>
      <c r="E221" s="1" t="s">
        <v>16</v>
      </c>
      <c r="F221" s="1" t="s">
        <v>25</v>
      </c>
      <c r="G221" s="1">
        <v>1</v>
      </c>
      <c r="H221" s="3" t="s">
        <v>365</v>
      </c>
      <c r="I221" s="5">
        <v>43862</v>
      </c>
      <c r="J221" s="1">
        <v>1</v>
      </c>
      <c r="K221" s="1">
        <v>0</v>
      </c>
      <c r="L221" s="1">
        <f>_xlfn.IFNA(VLOOKUP(D221,'[1]2020物业费金额预算（含欠费）'!$A:$E,5,FALSE),0)</f>
        <v>0</v>
      </c>
      <c r="M221">
        <f>_xlfn.IFNA(VLOOKUP(D221,'[1]2020清欠预算'!$A:$C,3,FALSE),0)</f>
        <v>0</v>
      </c>
    </row>
    <row r="222" ht="14.25" spans="1:13">
      <c r="A222" s="1">
        <v>221</v>
      </c>
      <c r="B222" s="2" t="s">
        <v>309</v>
      </c>
      <c r="C222" s="1" t="s">
        <v>310</v>
      </c>
      <c r="D222" s="1" t="s">
        <v>311</v>
      </c>
      <c r="E222" s="1" t="s">
        <v>16</v>
      </c>
      <c r="F222" s="1" t="s">
        <v>153</v>
      </c>
      <c r="G222" s="1" t="s">
        <v>153</v>
      </c>
      <c r="H222" s="3" t="s">
        <v>365</v>
      </c>
      <c r="I222" s="5">
        <v>43862</v>
      </c>
      <c r="J222" s="1">
        <v>1</v>
      </c>
      <c r="K222" s="1">
        <v>0</v>
      </c>
      <c r="L222" s="1">
        <f>_xlfn.IFNA(VLOOKUP(D222,'[1]2020物业费金额预算（含欠费）'!$A:$E,5,FALSE),0)</f>
        <v>0</v>
      </c>
      <c r="M222">
        <f>_xlfn.IFNA(VLOOKUP(D222,'[1]2020清欠预算'!$A:$C,3,FALSE),0)</f>
        <v>0</v>
      </c>
    </row>
    <row r="223" ht="14.25" spans="1:13">
      <c r="A223" s="1">
        <v>222</v>
      </c>
      <c r="B223" s="2" t="s">
        <v>312</v>
      </c>
      <c r="D223" s="1" t="s">
        <v>313</v>
      </c>
      <c r="E223" s="1" t="s">
        <v>16</v>
      </c>
      <c r="F223" s="1" t="s">
        <v>153</v>
      </c>
      <c r="G223" s="1" t="s">
        <v>153</v>
      </c>
      <c r="H223" s="3" t="s">
        <v>365</v>
      </c>
      <c r="I223" s="5">
        <v>43862</v>
      </c>
      <c r="J223" s="1">
        <v>1</v>
      </c>
      <c r="K223" s="1">
        <v>0</v>
      </c>
      <c r="L223" s="1">
        <f>_xlfn.IFNA(VLOOKUP(D223,'[1]2020物业费金额预算（含欠费）'!$A:$E,5,FALSE),0)</f>
        <v>0</v>
      </c>
      <c r="M223">
        <f>_xlfn.IFNA(VLOOKUP(D223,'[1]2020清欠预算'!$A:$C,3,FALSE),0)</f>
        <v>0</v>
      </c>
    </row>
    <row r="224" ht="14.25" spans="1:13">
      <c r="A224" s="1">
        <v>223</v>
      </c>
      <c r="B224" s="2" t="s">
        <v>314</v>
      </c>
      <c r="C224" s="1" t="s">
        <v>315</v>
      </c>
      <c r="D224" s="1" t="s">
        <v>316</v>
      </c>
      <c r="E224" s="1" t="s">
        <v>16</v>
      </c>
      <c r="F224" s="1" t="s">
        <v>25</v>
      </c>
      <c r="G224" s="1">
        <v>1</v>
      </c>
      <c r="H224" s="3" t="s">
        <v>365</v>
      </c>
      <c r="I224" s="5">
        <v>43862</v>
      </c>
      <c r="J224" s="1">
        <v>1</v>
      </c>
      <c r="K224" s="1">
        <v>0</v>
      </c>
      <c r="L224" s="1">
        <f>_xlfn.IFNA(VLOOKUP(D224,'[1]2020物业费金额预算（含欠费）'!$A:$E,5,FALSE),0)</f>
        <v>0</v>
      </c>
      <c r="M224">
        <f>_xlfn.IFNA(VLOOKUP(D224,'[1]2020清欠预算'!$A:$C,3,FALSE),0)</f>
        <v>0</v>
      </c>
    </row>
    <row r="225" ht="14.25" spans="1:13">
      <c r="A225" s="1">
        <v>224</v>
      </c>
      <c r="B225" s="2" t="s">
        <v>317</v>
      </c>
      <c r="C225" s="1" t="s">
        <v>318</v>
      </c>
      <c r="D225" s="1" t="s">
        <v>319</v>
      </c>
      <c r="E225" s="1" t="s">
        <v>16</v>
      </c>
      <c r="F225" s="1" t="s">
        <v>25</v>
      </c>
      <c r="G225" s="1">
        <v>1</v>
      </c>
      <c r="H225" s="3" t="s">
        <v>365</v>
      </c>
      <c r="I225" s="5">
        <v>43862</v>
      </c>
      <c r="J225" s="1">
        <v>1</v>
      </c>
      <c r="K225" s="1">
        <v>0.5</v>
      </c>
      <c r="L225" s="1">
        <f>_xlfn.IFNA(VLOOKUP(D225,'[1]2020物业费金额预算（含欠费）'!$A:$E,5,FALSE),0)</f>
        <v>12.1603410543847</v>
      </c>
      <c r="M225">
        <f>_xlfn.IFNA(VLOOKUP(D225,'[1]2020清欠预算'!$A:$C,3,FALSE),0)</f>
        <v>1.3924581268</v>
      </c>
    </row>
    <row r="226" ht="14.25" spans="1:13">
      <c r="A226" s="1">
        <v>225</v>
      </c>
      <c r="B226" s="2" t="s">
        <v>320</v>
      </c>
      <c r="C226" s="1" t="s">
        <v>321</v>
      </c>
      <c r="D226" s="1" t="s">
        <v>322</v>
      </c>
      <c r="E226" s="1" t="s">
        <v>16</v>
      </c>
      <c r="F226" s="1" t="s">
        <v>25</v>
      </c>
      <c r="G226" s="1">
        <v>1</v>
      </c>
      <c r="H226" s="3" t="s">
        <v>365</v>
      </c>
      <c r="I226" s="5">
        <v>43862</v>
      </c>
      <c r="J226" s="1">
        <v>1</v>
      </c>
      <c r="K226" s="1">
        <v>0.5</v>
      </c>
      <c r="L226" s="1">
        <f>_xlfn.IFNA(VLOOKUP(D226,'[1]2020物业费金额预算（含欠费）'!$A:$E,5,FALSE),0)</f>
        <v>20.9183637</v>
      </c>
      <c r="M226">
        <f>_xlfn.IFNA(VLOOKUP(D226,'[1]2020清欠预算'!$A:$C,3,FALSE),0)</f>
        <v>1.24580210213333</v>
      </c>
    </row>
    <row r="227" ht="14.25" spans="1:13">
      <c r="A227" s="1">
        <v>226</v>
      </c>
      <c r="B227" s="2" t="s">
        <v>323</v>
      </c>
      <c r="D227" s="1" t="s">
        <v>324</v>
      </c>
      <c r="E227" s="1" t="s">
        <v>16</v>
      </c>
      <c r="F227" s="1" t="s">
        <v>153</v>
      </c>
      <c r="G227" s="1" t="s">
        <v>153</v>
      </c>
      <c r="H227" s="3" t="s">
        <v>365</v>
      </c>
      <c r="I227" s="5">
        <v>43862</v>
      </c>
      <c r="J227" s="1">
        <v>1</v>
      </c>
      <c r="K227" s="1">
        <v>0</v>
      </c>
      <c r="L227" s="1">
        <f>_xlfn.IFNA(VLOOKUP(D227,'[1]2020物业费金额预算（含欠费）'!$A:$E,5,FALSE),0)</f>
        <v>0</v>
      </c>
      <c r="M227">
        <f>_xlfn.IFNA(VLOOKUP(D227,'[1]2020清欠预算'!$A:$C,3,FALSE),0)</f>
        <v>0</v>
      </c>
    </row>
    <row r="228" ht="14.25" spans="1:13">
      <c r="A228" s="1">
        <v>227</v>
      </c>
      <c r="B228" s="2" t="s">
        <v>325</v>
      </c>
      <c r="D228" s="1" t="s">
        <v>326</v>
      </c>
      <c r="E228" s="1" t="s">
        <v>16</v>
      </c>
      <c r="F228" s="1" t="s">
        <v>153</v>
      </c>
      <c r="G228" s="1" t="s">
        <v>153</v>
      </c>
      <c r="H228" s="3" t="s">
        <v>365</v>
      </c>
      <c r="I228" s="5">
        <v>43862</v>
      </c>
      <c r="J228" s="1">
        <v>1</v>
      </c>
      <c r="K228" s="1">
        <v>0</v>
      </c>
      <c r="L228" s="1">
        <f>_xlfn.IFNA(VLOOKUP(D228,'[1]2020物业费金额预算（含欠费）'!$A:$E,5,FALSE),0)</f>
        <v>0</v>
      </c>
      <c r="M228">
        <f>_xlfn.IFNA(VLOOKUP(D228,'[1]2020清欠预算'!$A:$C,3,FALSE),0)</f>
        <v>0</v>
      </c>
    </row>
    <row r="229" ht="14.25" spans="1:13">
      <c r="A229" s="1">
        <v>228</v>
      </c>
      <c r="B229" s="2" t="s">
        <v>327</v>
      </c>
      <c r="C229" s="1" t="s">
        <v>328</v>
      </c>
      <c r="D229" s="1" t="s">
        <v>329</v>
      </c>
      <c r="E229" s="1" t="s">
        <v>16</v>
      </c>
      <c r="F229" s="1" t="s">
        <v>25</v>
      </c>
      <c r="G229" s="1">
        <v>1</v>
      </c>
      <c r="H229" s="3" t="s">
        <v>365</v>
      </c>
      <c r="I229" s="5">
        <v>43862</v>
      </c>
      <c r="J229" s="1">
        <v>1</v>
      </c>
      <c r="K229" s="1">
        <v>0</v>
      </c>
      <c r="L229" s="1">
        <f>_xlfn.IFNA(VLOOKUP(D229,'[1]2020物业费金额预算（含欠费）'!$A:$E,5,FALSE),0)</f>
        <v>0</v>
      </c>
      <c r="M229">
        <f>_xlfn.IFNA(VLOOKUP(D229,'[1]2020清欠预算'!$A:$C,3,FALSE),0)</f>
        <v>0</v>
      </c>
    </row>
    <row r="230" ht="14.25" spans="1:13">
      <c r="A230" s="1">
        <v>229</v>
      </c>
      <c r="B230" s="2" t="s">
        <v>330</v>
      </c>
      <c r="C230" s="1" t="s">
        <v>331</v>
      </c>
      <c r="D230" s="1" t="s">
        <v>332</v>
      </c>
      <c r="E230" s="1" t="s">
        <v>16</v>
      </c>
      <c r="F230" s="1" t="s">
        <v>153</v>
      </c>
      <c r="G230" s="1">
        <v>1</v>
      </c>
      <c r="H230" s="3" t="s">
        <v>365</v>
      </c>
      <c r="I230" s="5">
        <v>43862</v>
      </c>
      <c r="J230" s="1">
        <v>1</v>
      </c>
      <c r="K230" s="1">
        <v>0</v>
      </c>
      <c r="L230" s="1">
        <f>_xlfn.IFNA(VLOOKUP(D230,'[1]2020物业费金额预算（含欠费）'!$A:$E,5,FALSE),0)</f>
        <v>0</v>
      </c>
      <c r="M230">
        <f>_xlfn.IFNA(VLOOKUP(D230,'[1]2020清欠预算'!$A:$C,3,FALSE),0)</f>
        <v>0</v>
      </c>
    </row>
    <row r="231" ht="14.25" spans="1:13">
      <c r="A231" s="1">
        <v>230</v>
      </c>
      <c r="B231" s="2" t="s">
        <v>333</v>
      </c>
      <c r="C231" s="1" t="s">
        <v>334</v>
      </c>
      <c r="D231" s="1" t="s">
        <v>335</v>
      </c>
      <c r="E231" s="1" t="s">
        <v>16</v>
      </c>
      <c r="F231" s="1" t="s">
        <v>153</v>
      </c>
      <c r="G231" s="1">
        <v>1</v>
      </c>
      <c r="H231" s="3" t="s">
        <v>365</v>
      </c>
      <c r="I231" s="5">
        <v>43862</v>
      </c>
      <c r="J231" s="1">
        <v>1</v>
      </c>
      <c r="K231" s="1">
        <v>0</v>
      </c>
      <c r="L231" s="1">
        <f>_xlfn.IFNA(VLOOKUP(D231,'[1]2020物业费金额预算（含欠费）'!$A:$E,5,FALSE),0)</f>
        <v>0</v>
      </c>
      <c r="M231">
        <f>_xlfn.IFNA(VLOOKUP(D231,'[1]2020清欠预算'!$A:$C,3,FALSE),0)</f>
        <v>0</v>
      </c>
    </row>
    <row r="232" ht="14.25" spans="1:13">
      <c r="A232" s="1">
        <v>231</v>
      </c>
      <c r="B232" s="2" t="s">
        <v>336</v>
      </c>
      <c r="D232" s="1" t="s">
        <v>337</v>
      </c>
      <c r="E232" s="1" t="s">
        <v>16</v>
      </c>
      <c r="F232" s="1" t="s">
        <v>153</v>
      </c>
      <c r="G232" s="1" t="s">
        <v>153</v>
      </c>
      <c r="H232" s="3" t="s">
        <v>365</v>
      </c>
      <c r="I232" s="5">
        <v>43862</v>
      </c>
      <c r="J232" s="1">
        <v>1</v>
      </c>
      <c r="K232" s="1">
        <v>0</v>
      </c>
      <c r="L232" s="1">
        <f>_xlfn.IFNA(VLOOKUP(D232,'[1]2020物业费金额预算（含欠费）'!$A:$E,5,FALSE),0)</f>
        <v>0</v>
      </c>
      <c r="M232">
        <f>_xlfn.IFNA(VLOOKUP(D232,'[1]2020清欠预算'!$A:$C,3,FALSE),0)</f>
        <v>0</v>
      </c>
    </row>
    <row r="233" ht="14.25" spans="1:13">
      <c r="A233" s="1">
        <v>232</v>
      </c>
      <c r="B233" s="2" t="s">
        <v>338</v>
      </c>
      <c r="C233" s="1" t="s">
        <v>339</v>
      </c>
      <c r="D233" s="1" t="s">
        <v>340</v>
      </c>
      <c r="E233" s="1" t="s">
        <v>16</v>
      </c>
      <c r="F233" s="1" t="s">
        <v>153</v>
      </c>
      <c r="G233" s="1">
        <v>1</v>
      </c>
      <c r="H233" s="3" t="s">
        <v>365</v>
      </c>
      <c r="I233" s="5">
        <v>43862</v>
      </c>
      <c r="J233" s="1">
        <v>1</v>
      </c>
      <c r="K233" s="1">
        <v>0.5</v>
      </c>
      <c r="L233" s="1">
        <f>_xlfn.IFNA(VLOOKUP(D233,'[1]2020物业费金额预算（含欠费）'!$A:$E,5,FALSE),0)</f>
        <v>0</v>
      </c>
      <c r="M233">
        <f>_xlfn.IFNA(VLOOKUP(D233,'[1]2020清欠预算'!$A:$C,3,FALSE),0)</f>
        <v>0</v>
      </c>
    </row>
    <row r="234" ht="14.25" spans="1:13">
      <c r="A234" s="1">
        <v>233</v>
      </c>
      <c r="B234" s="2" t="s">
        <v>341</v>
      </c>
      <c r="C234" s="1" t="s">
        <v>342</v>
      </c>
      <c r="D234" s="1" t="s">
        <v>343</v>
      </c>
      <c r="E234" s="1" t="s">
        <v>16</v>
      </c>
      <c r="F234" s="1" t="s">
        <v>25</v>
      </c>
      <c r="G234" s="1">
        <v>1</v>
      </c>
      <c r="H234" s="3" t="s">
        <v>365</v>
      </c>
      <c r="I234" s="5">
        <v>43862</v>
      </c>
      <c r="J234" s="1">
        <v>1</v>
      </c>
      <c r="K234" s="1">
        <v>0.5</v>
      </c>
      <c r="L234" s="1">
        <f>_xlfn.IFNA(VLOOKUP(D234,'[1]2020物业费金额预算（含欠费）'!$A:$E,5,FALSE),0)</f>
        <v>37.9830444</v>
      </c>
      <c r="M234">
        <f>_xlfn.IFNA(VLOOKUP(D234,'[1]2020清欠预算'!$A:$C,3,FALSE),0)</f>
        <v>1.0332</v>
      </c>
    </row>
    <row r="235" ht="14.25" spans="1:13">
      <c r="A235" s="1">
        <v>234</v>
      </c>
      <c r="B235" s="7" t="s">
        <v>344</v>
      </c>
      <c r="C235" s="1" t="s">
        <v>345</v>
      </c>
      <c r="D235" s="1" t="s">
        <v>346</v>
      </c>
      <c r="E235" s="1" t="s">
        <v>16</v>
      </c>
      <c r="F235" s="1" t="s">
        <v>25</v>
      </c>
      <c r="G235" s="1">
        <v>1</v>
      </c>
      <c r="H235" s="3" t="s">
        <v>365</v>
      </c>
      <c r="I235" s="5">
        <v>43862</v>
      </c>
      <c r="J235" s="1">
        <v>1</v>
      </c>
      <c r="K235" s="1">
        <v>0.45</v>
      </c>
      <c r="L235" s="1">
        <f>_xlfn.IFNA(VLOOKUP(D235,'[1]2020物业费金额预算（含欠费）'!$A:$E,5,FALSE),0)</f>
        <v>0</v>
      </c>
      <c r="M235">
        <f>_xlfn.IFNA(VLOOKUP(D235,'[1]2020清欠预算'!$A:$C,3,FALSE),0)</f>
        <v>0</v>
      </c>
    </row>
    <row r="236" ht="14.25" spans="1:13">
      <c r="A236" s="1">
        <v>235</v>
      </c>
      <c r="B236" s="7" t="s">
        <v>347</v>
      </c>
      <c r="C236" s="1" t="s">
        <v>348</v>
      </c>
      <c r="D236" s="1" t="s">
        <v>349</v>
      </c>
      <c r="E236" s="1" t="s">
        <v>16</v>
      </c>
      <c r="F236" s="1" t="s">
        <v>25</v>
      </c>
      <c r="G236" s="1">
        <v>1</v>
      </c>
      <c r="H236" s="3" t="s">
        <v>365</v>
      </c>
      <c r="I236" s="5">
        <v>43862</v>
      </c>
      <c r="J236" s="1">
        <v>1</v>
      </c>
      <c r="K236" s="1">
        <v>0.45</v>
      </c>
      <c r="L236" s="1">
        <f>_xlfn.IFNA(VLOOKUP(D236,'[1]2020物业费金额预算（含欠费）'!$A:$E,5,FALSE),0)</f>
        <v>0</v>
      </c>
      <c r="M236">
        <f>_xlfn.IFNA(VLOOKUP(D236,'[1]2020清欠预算'!$A:$C,3,FALSE),0)</f>
        <v>0</v>
      </c>
    </row>
    <row r="237" ht="14.25" spans="1:13">
      <c r="A237" s="1">
        <v>236</v>
      </c>
      <c r="B237" s="7" t="s">
        <v>350</v>
      </c>
      <c r="C237" s="1" t="s">
        <v>351</v>
      </c>
      <c r="D237" s="1" t="s">
        <v>352</v>
      </c>
      <c r="E237" s="1" t="s">
        <v>16</v>
      </c>
      <c r="F237" s="1" t="s">
        <v>25</v>
      </c>
      <c r="G237" s="1">
        <v>1</v>
      </c>
      <c r="H237" s="3" t="s">
        <v>365</v>
      </c>
      <c r="I237" s="5">
        <v>43862</v>
      </c>
      <c r="J237" s="1">
        <v>1</v>
      </c>
      <c r="K237" s="1">
        <v>0.45</v>
      </c>
      <c r="L237" s="1">
        <f>_xlfn.IFNA(VLOOKUP(D237,'[1]2020物业费金额预算（含欠费）'!$A:$E,5,FALSE),0)</f>
        <v>0</v>
      </c>
      <c r="M237">
        <f>_xlfn.IFNA(VLOOKUP(D237,'[1]2020清欠预算'!$A:$C,3,FALSE),0)</f>
        <v>0</v>
      </c>
    </row>
    <row r="238" ht="14.25" spans="1:13">
      <c r="A238" s="1">
        <v>237</v>
      </c>
      <c r="B238" s="7" t="s">
        <v>353</v>
      </c>
      <c r="C238" s="1" t="s">
        <v>354</v>
      </c>
      <c r="D238" s="1" t="s">
        <v>355</v>
      </c>
      <c r="E238" s="1" t="s">
        <v>16</v>
      </c>
      <c r="F238" s="1" t="s">
        <v>25</v>
      </c>
      <c r="G238" s="1">
        <v>1</v>
      </c>
      <c r="H238" s="3" t="s">
        <v>365</v>
      </c>
      <c r="I238" s="5">
        <v>43862</v>
      </c>
      <c r="J238" s="1">
        <v>1</v>
      </c>
      <c r="K238" s="1">
        <v>0.4</v>
      </c>
      <c r="L238" s="1">
        <f>_xlfn.IFNA(VLOOKUP(D238,'[1]2020物业费金额预算（含欠费）'!$A:$E,5,FALSE),0)</f>
        <v>0</v>
      </c>
      <c r="M238">
        <f>_xlfn.IFNA(VLOOKUP(D238,'[1]2020清欠预算'!$A:$C,3,FALSE),0)</f>
        <v>0</v>
      </c>
    </row>
    <row r="239" ht="14.25" spans="1:13">
      <c r="A239" s="1">
        <v>238</v>
      </c>
      <c r="B239" s="7" t="s">
        <v>356</v>
      </c>
      <c r="C239" s="1" t="s">
        <v>357</v>
      </c>
      <c r="D239" s="1" t="s">
        <v>358</v>
      </c>
      <c r="E239" s="1" t="s">
        <v>16</v>
      </c>
      <c r="F239" s="1" t="s">
        <v>25</v>
      </c>
      <c r="G239" s="1">
        <v>1</v>
      </c>
      <c r="H239" s="3" t="s">
        <v>365</v>
      </c>
      <c r="I239" s="5">
        <v>43862</v>
      </c>
      <c r="J239" s="1">
        <v>1</v>
      </c>
      <c r="K239" s="1">
        <v>0.45</v>
      </c>
      <c r="L239" s="1">
        <f>_xlfn.IFNA(VLOOKUP(D239,'[1]2020物业费金额预算（含欠费）'!$A:$E,5,FALSE),0)</f>
        <v>0</v>
      </c>
      <c r="M239">
        <f>_xlfn.IFNA(VLOOKUP(D239,'[1]2020清欠预算'!$A:$C,3,FALSE),0)</f>
        <v>0</v>
      </c>
    </row>
    <row r="240" ht="14.25" spans="1:13">
      <c r="A240" s="1">
        <v>239</v>
      </c>
      <c r="B240" s="7" t="s">
        <v>359</v>
      </c>
      <c r="C240" s="1" t="s">
        <v>360</v>
      </c>
      <c r="D240" s="1" t="s">
        <v>361</v>
      </c>
      <c r="E240" s="1" t="s">
        <v>16</v>
      </c>
      <c r="F240" s="1" t="s">
        <v>25</v>
      </c>
      <c r="G240" s="1">
        <v>1</v>
      </c>
      <c r="H240" s="3" t="s">
        <v>365</v>
      </c>
      <c r="I240" s="5">
        <v>43862</v>
      </c>
      <c r="J240" s="1">
        <v>1</v>
      </c>
      <c r="K240" s="1">
        <v>0.45</v>
      </c>
      <c r="L240" s="1">
        <f>_xlfn.IFNA(VLOOKUP(D240,'[1]2020物业费金额预算（含欠费）'!$A:$E,5,FALSE),0)</f>
        <v>0</v>
      </c>
      <c r="M240">
        <f>_xlfn.IFNA(VLOOKUP(D240,'[1]2020清欠预算'!$A:$C,3,FALSE),0)</f>
        <v>0</v>
      </c>
    </row>
    <row r="241" ht="14.25" spans="1:13">
      <c r="A241" s="1">
        <v>240</v>
      </c>
      <c r="B241" s="7" t="s">
        <v>362</v>
      </c>
      <c r="C241" s="1" t="s">
        <v>363</v>
      </c>
      <c r="D241" s="1" t="s">
        <v>364</v>
      </c>
      <c r="E241" s="1" t="s">
        <v>16</v>
      </c>
      <c r="F241" s="1" t="s">
        <v>25</v>
      </c>
      <c r="G241" s="1">
        <v>1</v>
      </c>
      <c r="H241" s="3" t="s">
        <v>365</v>
      </c>
      <c r="I241" s="5">
        <v>43862</v>
      </c>
      <c r="J241" s="1">
        <v>1</v>
      </c>
      <c r="K241" s="1">
        <v>0.4</v>
      </c>
      <c r="L241" s="1">
        <f>_xlfn.IFNA(VLOOKUP(D241,'[1]2020物业费金额预算（含欠费）'!$A:$E,5,FALSE),0)</f>
        <v>0</v>
      </c>
      <c r="M241">
        <f>_xlfn.IFNA(VLOOKUP(D241,'[1]2020清欠预算'!$A:$C,3,FALSE),0)</f>
        <v>0</v>
      </c>
    </row>
    <row r="242" ht="14.25" spans="1:13">
      <c r="A242" s="1">
        <v>241</v>
      </c>
      <c r="B242" s="2" t="s">
        <v>13</v>
      </c>
      <c r="C242" s="1" t="s">
        <v>14</v>
      </c>
      <c r="D242" s="1" t="s">
        <v>15</v>
      </c>
      <c r="E242" s="1" t="s">
        <v>16</v>
      </c>
      <c r="F242" s="1" t="s">
        <v>17</v>
      </c>
      <c r="G242" s="1">
        <v>1</v>
      </c>
      <c r="H242" s="3" t="s">
        <v>366</v>
      </c>
      <c r="I242" s="5">
        <v>43891</v>
      </c>
      <c r="J242" s="1">
        <v>1</v>
      </c>
      <c r="K242" s="1">
        <v>0.96</v>
      </c>
      <c r="L242" s="1">
        <f>_xlfn.IFNA(VLOOKUP(D242,'[1]2020物业费金额预算（含欠费）'!$A:$G,7,FALSE),0)</f>
        <v>124.271236656</v>
      </c>
      <c r="M242">
        <f>_xlfn.IFNA(VLOOKUP(D242,'[1]2020清欠预算'!$A:$D,4,FALSE),0)</f>
        <v>11.5776768789164</v>
      </c>
    </row>
    <row r="243" ht="14.25" spans="1:13">
      <c r="A243" s="1">
        <v>242</v>
      </c>
      <c r="B243" s="2" t="s">
        <v>19</v>
      </c>
      <c r="C243" s="1" t="s">
        <v>20</v>
      </c>
      <c r="D243" s="1" t="s">
        <v>21</v>
      </c>
      <c r="E243" s="1" t="s">
        <v>16</v>
      </c>
      <c r="F243" s="1" t="s">
        <v>17</v>
      </c>
      <c r="G243" s="1">
        <v>1</v>
      </c>
      <c r="H243" s="3" t="s">
        <v>366</v>
      </c>
      <c r="I243" s="5">
        <v>43891</v>
      </c>
      <c r="J243" s="1">
        <v>1</v>
      </c>
      <c r="K243" s="1">
        <v>0.98</v>
      </c>
      <c r="L243" s="1">
        <f>_xlfn.IFNA(VLOOKUP(D243,'[1]2020物业费金额预算（含欠费）'!$A:$G,7,FALSE),0)</f>
        <v>11.131265124</v>
      </c>
      <c r="M243">
        <f>_xlfn.IFNA(VLOOKUP(D243,'[1]2020清欠预算'!$A:$D,4,FALSE),0)</f>
        <v>0.851001698646455</v>
      </c>
    </row>
    <row r="244" ht="14.25" spans="1:13">
      <c r="A244" s="1">
        <v>243</v>
      </c>
      <c r="B244" s="2" t="s">
        <v>22</v>
      </c>
      <c r="C244" s="1" t="s">
        <v>23</v>
      </c>
      <c r="D244" s="1" t="s">
        <v>24</v>
      </c>
      <c r="E244" s="1" t="s">
        <v>16</v>
      </c>
      <c r="F244" s="1" t="s">
        <v>25</v>
      </c>
      <c r="G244" s="1">
        <v>1</v>
      </c>
      <c r="H244" s="3" t="s">
        <v>366</v>
      </c>
      <c r="I244" s="5">
        <v>43891</v>
      </c>
      <c r="J244" s="1">
        <v>1</v>
      </c>
      <c r="K244" s="1">
        <v>0.8</v>
      </c>
      <c r="L244" s="1">
        <f>_xlfn.IFNA(VLOOKUP(D244,'[1]2020物业费金额预算（含欠费）'!$A:$G,7,FALSE),0)</f>
        <v>63.98216544</v>
      </c>
      <c r="M244">
        <f>_xlfn.IFNA(VLOOKUP(D244,'[1]2020清欠预算'!$A:$D,4,FALSE),0)</f>
        <v>2.17988197259495</v>
      </c>
    </row>
    <row r="245" ht="14.25" spans="1:13">
      <c r="A245" s="1">
        <v>244</v>
      </c>
      <c r="B245" s="4" t="s">
        <v>26</v>
      </c>
      <c r="C245" s="1" t="s">
        <v>27</v>
      </c>
      <c r="D245" s="1" t="s">
        <v>28</v>
      </c>
      <c r="E245" s="1" t="s">
        <v>16</v>
      </c>
      <c r="F245" s="1" t="s">
        <v>17</v>
      </c>
      <c r="G245" s="1">
        <v>1</v>
      </c>
      <c r="H245" s="3" t="s">
        <v>366</v>
      </c>
      <c r="I245" s="5">
        <v>43891</v>
      </c>
      <c r="J245" s="1">
        <v>1</v>
      </c>
      <c r="K245" s="1">
        <v>0.9</v>
      </c>
      <c r="L245" s="1">
        <f>_xlfn.IFNA(VLOOKUP(D245,'[1]2020物业费金额预算（含欠费）'!$A:$G,7,FALSE),0)</f>
        <v>46.77181245</v>
      </c>
      <c r="M245">
        <f>_xlfn.IFNA(VLOOKUP(D245,'[1]2020清欠预算'!$A:$D,4,FALSE),0)</f>
        <v>15.8198339780692</v>
      </c>
    </row>
    <row r="246" ht="14.25" spans="1:13">
      <c r="A246" s="1">
        <v>245</v>
      </c>
      <c r="B246" s="4" t="s">
        <v>29</v>
      </c>
      <c r="C246" s="1" t="s">
        <v>30</v>
      </c>
      <c r="D246" s="1" t="s">
        <v>31</v>
      </c>
      <c r="E246" s="1" t="s">
        <v>16</v>
      </c>
      <c r="F246" s="1" t="s">
        <v>25</v>
      </c>
      <c r="G246" s="1">
        <v>1</v>
      </c>
      <c r="H246" s="3" t="s">
        <v>366</v>
      </c>
      <c r="I246" s="5">
        <v>43891</v>
      </c>
      <c r="J246" s="1">
        <v>1</v>
      </c>
      <c r="K246" s="1">
        <v>0.6</v>
      </c>
      <c r="L246" s="1">
        <f>_xlfn.IFNA(VLOOKUP(D246,'[1]2020物业费金额预算（含欠费）'!$A:$G,7,FALSE),0)</f>
        <v>131.60740272</v>
      </c>
      <c r="M246">
        <f>_xlfn.IFNA(VLOOKUP(D246,'[1]2020清欠预算'!$A:$D,4,FALSE),0)</f>
        <v>52.9695806004308</v>
      </c>
    </row>
    <row r="247" ht="14.25" spans="1:13">
      <c r="A247" s="1">
        <v>246</v>
      </c>
      <c r="B247" s="2" t="s">
        <v>32</v>
      </c>
      <c r="C247" s="1" t="s">
        <v>33</v>
      </c>
      <c r="D247" s="1" t="s">
        <v>34</v>
      </c>
      <c r="E247" s="1" t="s">
        <v>16</v>
      </c>
      <c r="F247" s="1" t="s">
        <v>25</v>
      </c>
      <c r="G247" s="1">
        <v>1</v>
      </c>
      <c r="H247" s="3" t="s">
        <v>366</v>
      </c>
      <c r="I247" s="5">
        <v>43891</v>
      </c>
      <c r="J247" s="1">
        <v>1</v>
      </c>
      <c r="K247" s="1">
        <v>0.8</v>
      </c>
      <c r="L247" s="1">
        <f>_xlfn.IFNA(VLOOKUP(D247,'[1]2020物业费金额预算（含欠费）'!$A:$G,7,FALSE),0)</f>
        <v>141.27846456</v>
      </c>
      <c r="M247">
        <f>_xlfn.IFNA(VLOOKUP(D247,'[1]2020清欠预算'!$A:$D,4,FALSE),0)</f>
        <v>7.525821457032</v>
      </c>
    </row>
    <row r="248" ht="14.25" spans="1:13">
      <c r="A248" s="1">
        <v>247</v>
      </c>
      <c r="B248" s="2" t="s">
        <v>35</v>
      </c>
      <c r="D248" s="1" t="s">
        <v>36</v>
      </c>
      <c r="E248" s="1" t="s">
        <v>16</v>
      </c>
      <c r="F248" s="1" t="s">
        <v>25</v>
      </c>
      <c r="G248" s="1">
        <v>0</v>
      </c>
      <c r="H248" s="3" t="s">
        <v>366</v>
      </c>
      <c r="I248" s="5">
        <v>43891</v>
      </c>
      <c r="J248" s="1">
        <v>1</v>
      </c>
      <c r="K248" s="1">
        <v>0.7</v>
      </c>
      <c r="L248" s="1">
        <f>_xlfn.IFNA(VLOOKUP(D248,'[1]2020物业费金额预算（含欠费）'!$A:$G,7,FALSE),0)</f>
        <v>243.834280266</v>
      </c>
      <c r="M248">
        <f>_xlfn.IFNA(VLOOKUP(D248,'[1]2020清欠预算'!$A:$D,4,FALSE),0)</f>
        <v>25.0317456556007</v>
      </c>
    </row>
    <row r="249" ht="14.25" spans="1:13">
      <c r="A249" s="1">
        <v>248</v>
      </c>
      <c r="B249" s="2" t="s">
        <v>37</v>
      </c>
      <c r="C249" s="1" t="s">
        <v>38</v>
      </c>
      <c r="D249" s="1" t="s">
        <v>39</v>
      </c>
      <c r="E249" s="1" t="s">
        <v>16</v>
      </c>
      <c r="F249" s="1" t="s">
        <v>17</v>
      </c>
      <c r="G249" s="1">
        <v>1</v>
      </c>
      <c r="H249" s="3" t="s">
        <v>366</v>
      </c>
      <c r="I249" s="5">
        <v>43891</v>
      </c>
      <c r="J249" s="1">
        <v>1</v>
      </c>
      <c r="K249" s="1">
        <v>0.98</v>
      </c>
      <c r="L249" s="1">
        <f>_xlfn.IFNA(VLOOKUP(D249,'[1]2020物业费金额预算（含欠费）'!$A:$G,7,FALSE),0)</f>
        <v>13.8388131501608</v>
      </c>
      <c r="M249">
        <f>_xlfn.IFNA(VLOOKUP(D249,'[1]2020清欠预算'!$A:$D,4,FALSE),0)</f>
        <v>0.315217598772483</v>
      </c>
    </row>
    <row r="250" ht="14.25" spans="1:13">
      <c r="A250" s="1">
        <v>249</v>
      </c>
      <c r="B250" s="2" t="s">
        <v>40</v>
      </c>
      <c r="D250" s="1" t="s">
        <v>41</v>
      </c>
      <c r="E250" s="1" t="s">
        <v>16</v>
      </c>
      <c r="F250" s="1" t="s">
        <v>25</v>
      </c>
      <c r="G250" s="1">
        <v>0</v>
      </c>
      <c r="H250" s="3" t="s">
        <v>366</v>
      </c>
      <c r="I250" s="5">
        <v>43891</v>
      </c>
      <c r="J250" s="1">
        <v>1</v>
      </c>
      <c r="K250" s="1">
        <v>0.65</v>
      </c>
      <c r="L250" s="1">
        <f>_xlfn.IFNA(VLOOKUP(D250,'[1]2020物业费金额预算（含欠费）'!$A:$G,7,FALSE),0)</f>
        <v>184.30440852</v>
      </c>
      <c r="M250">
        <f>_xlfn.IFNA(VLOOKUP(D250,'[1]2020清欠预算'!$A:$D,4,FALSE),0)</f>
        <v>32.70994360875</v>
      </c>
    </row>
    <row r="251" ht="14.25" spans="1:13">
      <c r="A251" s="1">
        <v>250</v>
      </c>
      <c r="B251" s="2" t="s">
        <v>42</v>
      </c>
      <c r="C251" s="1" t="s">
        <v>43</v>
      </c>
      <c r="D251" s="1" t="s">
        <v>44</v>
      </c>
      <c r="E251" s="1" t="s">
        <v>16</v>
      </c>
      <c r="F251" s="1" t="s">
        <v>25</v>
      </c>
      <c r="G251" s="1">
        <v>1</v>
      </c>
      <c r="H251" s="3" t="s">
        <v>366</v>
      </c>
      <c r="I251" s="5">
        <v>43891</v>
      </c>
      <c r="J251" s="1">
        <v>1</v>
      </c>
      <c r="K251" s="1">
        <v>0.7</v>
      </c>
      <c r="L251" s="1">
        <f>_xlfn.IFNA(VLOOKUP(D251,'[1]2020物业费金额预算（含欠费）'!$A:$G,7,FALSE),0)</f>
        <v>261.177973878</v>
      </c>
      <c r="M251">
        <f>_xlfn.IFNA(VLOOKUP(D251,'[1]2020清欠预算'!$A:$D,4,FALSE),0)</f>
        <v>48.2145363239118</v>
      </c>
    </row>
    <row r="252" ht="14.25" spans="1:13">
      <c r="A252" s="1">
        <v>251</v>
      </c>
      <c r="B252" s="2" t="s">
        <v>45</v>
      </c>
      <c r="C252" s="1" t="s">
        <v>46</v>
      </c>
      <c r="D252" s="1" t="s">
        <v>47</v>
      </c>
      <c r="E252" s="1" t="s">
        <v>16</v>
      </c>
      <c r="F252" s="1" t="s">
        <v>25</v>
      </c>
      <c r="G252" s="1">
        <v>1</v>
      </c>
      <c r="H252" s="3" t="s">
        <v>366</v>
      </c>
      <c r="I252" s="5">
        <v>43891</v>
      </c>
      <c r="J252" s="1">
        <v>1</v>
      </c>
      <c r="K252" s="1">
        <v>0.8</v>
      </c>
      <c r="L252" s="1">
        <f>_xlfn.IFNA(VLOOKUP(D252,'[1]2020物业费金额预算（含欠费）'!$A:$G,7,FALSE),0)</f>
        <v>41.16188736</v>
      </c>
      <c r="M252">
        <f>_xlfn.IFNA(VLOOKUP(D252,'[1]2020清欠预算'!$A:$D,4,FALSE),0)</f>
        <v>0.279986543999999</v>
      </c>
    </row>
    <row r="253" ht="14.25" spans="1:13">
      <c r="A253" s="1">
        <v>252</v>
      </c>
      <c r="B253" s="2" t="s">
        <v>48</v>
      </c>
      <c r="C253" s="1" t="s">
        <v>49</v>
      </c>
      <c r="D253" s="1" t="s">
        <v>50</v>
      </c>
      <c r="E253" s="1" t="s">
        <v>16</v>
      </c>
      <c r="F253" s="1" t="s">
        <v>25</v>
      </c>
      <c r="G253" s="1">
        <v>1</v>
      </c>
      <c r="H253" s="3" t="s">
        <v>366</v>
      </c>
      <c r="I253" s="5">
        <v>43891</v>
      </c>
      <c r="J253" s="1">
        <v>1</v>
      </c>
      <c r="K253" s="1">
        <v>0.8</v>
      </c>
      <c r="L253" s="1">
        <f>_xlfn.IFNA(VLOOKUP(D253,'[1]2020物业费金额预算（含欠费）'!$A:$G,7,FALSE),0)</f>
        <v>29.5149012</v>
      </c>
      <c r="M253">
        <f>_xlfn.IFNA(VLOOKUP(D253,'[1]2020清欠预算'!$A:$D,4,FALSE),0)</f>
        <v>2.90125971729189</v>
      </c>
    </row>
    <row r="254" ht="14.25" spans="1:13">
      <c r="A254" s="1">
        <v>253</v>
      </c>
      <c r="B254" s="2" t="s">
        <v>51</v>
      </c>
      <c r="C254" s="1" t="s">
        <v>52</v>
      </c>
      <c r="D254" s="1" t="s">
        <v>53</v>
      </c>
      <c r="E254" s="1" t="s">
        <v>16</v>
      </c>
      <c r="F254" s="1" t="s">
        <v>17</v>
      </c>
      <c r="G254" s="1">
        <v>1</v>
      </c>
      <c r="H254" s="3" t="s">
        <v>366</v>
      </c>
      <c r="I254" s="5">
        <v>43891</v>
      </c>
      <c r="J254" s="1">
        <v>1</v>
      </c>
      <c r="K254" s="1">
        <v>0.96</v>
      </c>
      <c r="L254" s="1">
        <f>_xlfn.IFNA(VLOOKUP(D254,'[1]2020物业费金额预算（含欠费）'!$A:$G,7,FALSE),0)</f>
        <v>92.2784532</v>
      </c>
      <c r="M254">
        <f>_xlfn.IFNA(VLOOKUP(D254,'[1]2020清欠预算'!$A:$D,4,FALSE),0)</f>
        <v>12.7938649148333</v>
      </c>
    </row>
    <row r="255" ht="14.25" spans="1:13">
      <c r="A255" s="1">
        <v>254</v>
      </c>
      <c r="B255" s="2" t="s">
        <v>54</v>
      </c>
      <c r="C255" s="1" t="s">
        <v>55</v>
      </c>
      <c r="D255" s="1" t="s">
        <v>56</v>
      </c>
      <c r="E255" s="1" t="s">
        <v>16</v>
      </c>
      <c r="F255" s="1" t="s">
        <v>25</v>
      </c>
      <c r="G255" s="1">
        <v>1</v>
      </c>
      <c r="H255" s="3" t="s">
        <v>366</v>
      </c>
      <c r="I255" s="5">
        <v>43891</v>
      </c>
      <c r="J255" s="1">
        <v>1</v>
      </c>
      <c r="K255" s="1">
        <v>0.7</v>
      </c>
      <c r="L255" s="1">
        <f>_xlfn.IFNA(VLOOKUP(D255,'[1]2020物业费金额预算（含欠费）'!$A:$G,7,FALSE),0)</f>
        <v>39.202754388</v>
      </c>
      <c r="M255">
        <f>_xlfn.IFNA(VLOOKUP(D255,'[1]2020清欠预算'!$A:$D,4,FALSE),0)</f>
        <v>1.68782874084805</v>
      </c>
    </row>
    <row r="256" ht="14.25" spans="1:13">
      <c r="A256" s="1">
        <v>255</v>
      </c>
      <c r="B256" s="2" t="s">
        <v>57</v>
      </c>
      <c r="C256" s="1" t="s">
        <v>58</v>
      </c>
      <c r="D256" s="1" t="s">
        <v>59</v>
      </c>
      <c r="E256" s="1" t="s">
        <v>16</v>
      </c>
      <c r="F256" s="1" t="s">
        <v>17</v>
      </c>
      <c r="G256" s="1">
        <v>1</v>
      </c>
      <c r="H256" s="3" t="s">
        <v>366</v>
      </c>
      <c r="I256" s="5">
        <v>43891</v>
      </c>
      <c r="J256" s="1">
        <v>1</v>
      </c>
      <c r="K256" s="1">
        <v>0.98</v>
      </c>
      <c r="L256" s="1">
        <f>_xlfn.IFNA(VLOOKUP(D256,'[1]2020物业费金额预算（含欠费）'!$A:$G,7,FALSE),0)</f>
        <v>13.5474759</v>
      </c>
      <c r="M256">
        <f>_xlfn.IFNA(VLOOKUP(D256,'[1]2020清欠预算'!$A:$D,4,FALSE),0)</f>
        <v>2.40834359098234</v>
      </c>
    </row>
    <row r="257" ht="14.25" spans="1:13">
      <c r="A257" s="1">
        <v>256</v>
      </c>
      <c r="B257" s="2" t="s">
        <v>60</v>
      </c>
      <c r="C257" s="1" t="s">
        <v>61</v>
      </c>
      <c r="D257" s="1" t="s">
        <v>62</v>
      </c>
      <c r="E257" s="1" t="s">
        <v>16</v>
      </c>
      <c r="F257" s="1" t="s">
        <v>17</v>
      </c>
      <c r="G257" s="1">
        <v>1</v>
      </c>
      <c r="H257" s="3" t="s">
        <v>366</v>
      </c>
      <c r="I257" s="5">
        <v>43891</v>
      </c>
      <c r="J257" s="1">
        <v>1</v>
      </c>
      <c r="K257" s="1">
        <v>0.96</v>
      </c>
      <c r="L257" s="1">
        <f>_xlfn.IFNA(VLOOKUP(D257,'[1]2020物业费金额预算（含欠费）'!$A:$G,7,FALSE),0)</f>
        <v>121.250626704</v>
      </c>
      <c r="M257">
        <f>_xlfn.IFNA(VLOOKUP(D257,'[1]2020清欠预算'!$A:$D,4,FALSE),0)</f>
        <v>12.3028725492663</v>
      </c>
    </row>
    <row r="258" ht="14.25" spans="1:13">
      <c r="A258" s="1">
        <v>257</v>
      </c>
      <c r="B258" s="2" t="s">
        <v>63</v>
      </c>
      <c r="C258" s="1" t="s">
        <v>64</v>
      </c>
      <c r="D258" s="1" t="s">
        <v>65</v>
      </c>
      <c r="E258" s="1" t="s">
        <v>16</v>
      </c>
      <c r="F258" s="1" t="s">
        <v>25</v>
      </c>
      <c r="G258" s="1">
        <v>1</v>
      </c>
      <c r="H258" s="3" t="s">
        <v>366</v>
      </c>
      <c r="I258" s="5">
        <v>43891</v>
      </c>
      <c r="J258" s="1">
        <v>1</v>
      </c>
      <c r="K258" s="1">
        <v>0.8</v>
      </c>
      <c r="L258" s="1">
        <f>_xlfn.IFNA(VLOOKUP(D258,'[1]2020物业费金额预算（含欠费）'!$A:$G,7,FALSE),0)</f>
        <v>203.00837256</v>
      </c>
      <c r="M258">
        <f>_xlfn.IFNA(VLOOKUP(D258,'[1]2020清欠预算'!$A:$D,4,FALSE),0)</f>
        <v>8.17306712925001</v>
      </c>
    </row>
    <row r="259" ht="14.25" spans="1:13">
      <c r="A259" s="1">
        <v>258</v>
      </c>
      <c r="B259" s="2" t="s">
        <v>66</v>
      </c>
      <c r="C259" s="1" t="s">
        <v>67</v>
      </c>
      <c r="D259" s="1" t="s">
        <v>68</v>
      </c>
      <c r="E259" s="1" t="s">
        <v>16</v>
      </c>
      <c r="F259" s="1" t="s">
        <v>25</v>
      </c>
      <c r="G259" s="1">
        <v>1</v>
      </c>
      <c r="H259" s="3" t="s">
        <v>366</v>
      </c>
      <c r="I259" s="5">
        <v>43891</v>
      </c>
      <c r="J259" s="1">
        <v>1</v>
      </c>
      <c r="K259" s="1">
        <v>0.7</v>
      </c>
      <c r="L259" s="1">
        <f>_xlfn.IFNA(VLOOKUP(D259,'[1]2020物业费金额预算（含欠费）'!$A:$G,7,FALSE),0)</f>
        <v>141.20959524</v>
      </c>
      <c r="M259">
        <f>_xlfn.IFNA(VLOOKUP(D259,'[1]2020清欠预算'!$A:$D,4,FALSE),0)</f>
        <v>15.423585341</v>
      </c>
    </row>
    <row r="260" ht="14.25" spans="1:13">
      <c r="A260" s="1">
        <v>259</v>
      </c>
      <c r="B260" s="2" t="s">
        <v>69</v>
      </c>
      <c r="C260" s="1" t="s">
        <v>70</v>
      </c>
      <c r="D260" s="1" t="s">
        <v>71</v>
      </c>
      <c r="E260" s="1" t="s">
        <v>16</v>
      </c>
      <c r="F260" s="1" t="s">
        <v>25</v>
      </c>
      <c r="G260" s="1">
        <v>1</v>
      </c>
      <c r="H260" s="3" t="s">
        <v>366</v>
      </c>
      <c r="I260" s="5">
        <v>43891</v>
      </c>
      <c r="J260" s="1">
        <v>1</v>
      </c>
      <c r="K260" s="1">
        <v>0.65</v>
      </c>
      <c r="L260" s="1">
        <f>_xlfn.IFNA(VLOOKUP(D260,'[1]2020物业费金额预算（含欠费）'!$A:$G,7,FALSE),0)</f>
        <v>111.07311036</v>
      </c>
      <c r="M260">
        <f>_xlfn.IFNA(VLOOKUP(D260,'[1]2020清欠预算'!$A:$D,4,FALSE),0)</f>
        <v>32.36270262675</v>
      </c>
    </row>
    <row r="261" ht="14.25" spans="1:13">
      <c r="A261" s="1">
        <v>260</v>
      </c>
      <c r="B261" s="2" t="s">
        <v>72</v>
      </c>
      <c r="C261" s="1" t="s">
        <v>73</v>
      </c>
      <c r="D261" s="1" t="s">
        <v>74</v>
      </c>
      <c r="E261" s="1" t="s">
        <v>16</v>
      </c>
      <c r="F261" s="1" t="s">
        <v>25</v>
      </c>
      <c r="G261" s="1">
        <v>1</v>
      </c>
      <c r="H261" s="3" t="s">
        <v>366</v>
      </c>
      <c r="I261" s="5">
        <v>43891</v>
      </c>
      <c r="J261" s="1">
        <v>1</v>
      </c>
      <c r="K261" s="1">
        <v>0.6</v>
      </c>
      <c r="L261" s="1">
        <f>_xlfn.IFNA(VLOOKUP(D261,'[1]2020物业费金额预算（含欠费）'!$A:$G,7,FALSE),0)</f>
        <v>282.12272544</v>
      </c>
      <c r="M261">
        <f>_xlfn.IFNA(VLOOKUP(D261,'[1]2020清欠预算'!$A:$D,4,FALSE),0)</f>
        <v>46.79907814975</v>
      </c>
    </row>
    <row r="262" ht="14.25" spans="1:13">
      <c r="A262" s="1">
        <v>261</v>
      </c>
      <c r="B262" s="2" t="s">
        <v>75</v>
      </c>
      <c r="C262" s="1" t="s">
        <v>76</v>
      </c>
      <c r="D262" s="1" t="s">
        <v>77</v>
      </c>
      <c r="E262" s="1" t="s">
        <v>16</v>
      </c>
      <c r="F262" s="1" t="s">
        <v>25</v>
      </c>
      <c r="G262" s="1">
        <v>1</v>
      </c>
      <c r="H262" s="3" t="s">
        <v>366</v>
      </c>
      <c r="I262" s="5">
        <v>43891</v>
      </c>
      <c r="J262" s="1">
        <v>1</v>
      </c>
      <c r="K262" s="1">
        <v>0.65</v>
      </c>
      <c r="L262" s="1">
        <f>_xlfn.IFNA(VLOOKUP(D262,'[1]2020物业费金额预算（含欠费）'!$A:$G,7,FALSE),0)</f>
        <v>143.78025168</v>
      </c>
      <c r="M262">
        <f>_xlfn.IFNA(VLOOKUP(D262,'[1]2020清欠预算'!$A:$D,4,FALSE),0)</f>
        <v>36.96712721725</v>
      </c>
    </row>
    <row r="263" ht="14.25" spans="1:13">
      <c r="A263" s="1">
        <v>262</v>
      </c>
      <c r="B263" s="2" t="s">
        <v>78</v>
      </c>
      <c r="D263" s="1" t="s">
        <v>79</v>
      </c>
      <c r="E263" s="1" t="s">
        <v>16</v>
      </c>
      <c r="F263" s="1" t="s">
        <v>25</v>
      </c>
      <c r="G263" s="1">
        <v>0</v>
      </c>
      <c r="H263" s="3" t="s">
        <v>366</v>
      </c>
      <c r="I263" s="5">
        <v>43891</v>
      </c>
      <c r="J263" s="1">
        <v>1</v>
      </c>
      <c r="K263" s="1">
        <v>0.7</v>
      </c>
      <c r="L263" s="1">
        <f>_xlfn.IFNA(VLOOKUP(D263,'[1]2020物业费金额预算（含欠费）'!$A:$G,7,FALSE),0)</f>
        <v>228.2127414</v>
      </c>
      <c r="M263">
        <f>_xlfn.IFNA(VLOOKUP(D263,'[1]2020清欠预算'!$A:$D,4,FALSE),0)</f>
        <v>25.18406069725</v>
      </c>
    </row>
    <row r="264" ht="14.25" spans="1:13">
      <c r="A264" s="1">
        <v>263</v>
      </c>
      <c r="B264" s="2" t="s">
        <v>80</v>
      </c>
      <c r="C264" s="1" t="s">
        <v>81</v>
      </c>
      <c r="D264" s="1" t="s">
        <v>82</v>
      </c>
      <c r="E264" s="1" t="s">
        <v>16</v>
      </c>
      <c r="F264" s="1" t="s">
        <v>25</v>
      </c>
      <c r="G264" s="1">
        <v>1</v>
      </c>
      <c r="H264" s="3" t="s">
        <v>366</v>
      </c>
      <c r="I264" s="5">
        <v>43891</v>
      </c>
      <c r="J264" s="1">
        <v>1</v>
      </c>
      <c r="K264" s="1">
        <v>0</v>
      </c>
      <c r="L264" s="1">
        <f>_xlfn.IFNA(VLOOKUP(D264,'[1]2020物业费金额预算（含欠费）'!$A:$G,7,FALSE),0)</f>
        <v>0</v>
      </c>
      <c r="M264">
        <f>_xlfn.IFNA(VLOOKUP(D264,'[1]2020清欠预算'!$A:$D,4,FALSE),0)</f>
        <v>0</v>
      </c>
    </row>
    <row r="265" ht="14.25" spans="1:13">
      <c r="A265" s="1">
        <v>264</v>
      </c>
      <c r="B265" s="2" t="s">
        <v>83</v>
      </c>
      <c r="C265" s="1" t="s">
        <v>84</v>
      </c>
      <c r="D265" s="1" t="s">
        <v>85</v>
      </c>
      <c r="E265" s="1" t="s">
        <v>16</v>
      </c>
      <c r="F265" s="1" t="s">
        <v>25</v>
      </c>
      <c r="G265" s="1">
        <v>1</v>
      </c>
      <c r="H265" s="3" t="s">
        <v>366</v>
      </c>
      <c r="I265" s="5">
        <v>43891</v>
      </c>
      <c r="J265" s="1">
        <v>1</v>
      </c>
      <c r="K265" s="1">
        <v>0.62</v>
      </c>
      <c r="L265" s="1">
        <f>_xlfn.IFNA(VLOOKUP(D265,'[1]2020物业费金额预算（含欠费）'!$A:$G,7,FALSE),0)</f>
        <v>378.943766922734</v>
      </c>
      <c r="M265">
        <f>_xlfn.IFNA(VLOOKUP(D265,'[1]2020清欠预算'!$A:$D,4,FALSE),0)</f>
        <v>6.71816816975</v>
      </c>
    </row>
    <row r="266" ht="14.25" spans="1:13">
      <c r="A266" s="1">
        <v>265</v>
      </c>
      <c r="B266" s="2" t="s">
        <v>86</v>
      </c>
      <c r="C266" s="1" t="s">
        <v>87</v>
      </c>
      <c r="D266" s="1" t="s">
        <v>88</v>
      </c>
      <c r="E266" s="1" t="s">
        <v>16</v>
      </c>
      <c r="F266" s="1" t="s">
        <v>25</v>
      </c>
      <c r="G266" s="1">
        <v>1</v>
      </c>
      <c r="H266" s="3" t="s">
        <v>366</v>
      </c>
      <c r="I266" s="5">
        <v>43891</v>
      </c>
      <c r="J266" s="1">
        <v>1</v>
      </c>
      <c r="K266" s="1">
        <v>0.3</v>
      </c>
      <c r="L266" s="1">
        <f>_xlfn.IFNA(VLOOKUP(D266,'[1]2020物业费金额预算（含欠费）'!$A:$G,7,FALSE),0)</f>
        <v>79.17214755</v>
      </c>
      <c r="M266">
        <f>_xlfn.IFNA(VLOOKUP(D266,'[1]2020清欠预算'!$A:$D,4,FALSE),0)</f>
        <v>0</v>
      </c>
    </row>
    <row r="267" ht="14.25" spans="1:13">
      <c r="A267" s="1">
        <v>266</v>
      </c>
      <c r="B267" s="2" t="s">
        <v>89</v>
      </c>
      <c r="C267" s="1" t="s">
        <v>90</v>
      </c>
      <c r="D267" s="1" t="s">
        <v>91</v>
      </c>
      <c r="E267" s="1" t="s">
        <v>16</v>
      </c>
      <c r="F267" s="1" t="s">
        <v>25</v>
      </c>
      <c r="G267" s="1">
        <v>1</v>
      </c>
      <c r="H267" s="3" t="s">
        <v>366</v>
      </c>
      <c r="I267" s="5">
        <v>43891</v>
      </c>
      <c r="J267" s="1">
        <v>1</v>
      </c>
      <c r="K267" s="1">
        <v>0</v>
      </c>
      <c r="L267" s="1">
        <f>_xlfn.IFNA(VLOOKUP(D267,'[1]2020物业费金额预算（含欠费）'!$A:$G,7,FALSE),0)</f>
        <v>310.189733280002</v>
      </c>
      <c r="M267">
        <f>_xlfn.IFNA(VLOOKUP(D267,'[1]2020清欠预算'!$A:$D,4,FALSE),0)</f>
        <v>0</v>
      </c>
    </row>
    <row r="268" ht="14.25" spans="1:13">
      <c r="A268" s="1">
        <v>267</v>
      </c>
      <c r="B268" s="2" t="s">
        <v>92</v>
      </c>
      <c r="C268" s="1" t="s">
        <v>93</v>
      </c>
      <c r="D268" s="1" t="s">
        <v>94</v>
      </c>
      <c r="E268" s="1" t="s">
        <v>16</v>
      </c>
      <c r="F268" s="1" t="s">
        <v>25</v>
      </c>
      <c r="G268" s="1">
        <v>1</v>
      </c>
      <c r="H268" s="3" t="s">
        <v>366</v>
      </c>
      <c r="I268" s="5">
        <v>43891</v>
      </c>
      <c r="J268" s="1">
        <v>1</v>
      </c>
      <c r="K268" s="1">
        <v>0</v>
      </c>
      <c r="L268" s="1">
        <f>_xlfn.IFNA(VLOOKUP(D268,'[1]2020物业费金额预算（含欠费）'!$A:$G,7,FALSE),0)</f>
        <v>0</v>
      </c>
      <c r="M268">
        <f>_xlfn.IFNA(VLOOKUP(D268,'[1]2020清欠预算'!$A:$D,4,FALSE),0)</f>
        <v>0</v>
      </c>
    </row>
    <row r="269" ht="14.25" spans="1:13">
      <c r="A269" s="1">
        <v>268</v>
      </c>
      <c r="B269" s="2" t="s">
        <v>95</v>
      </c>
      <c r="C269" s="1" t="s">
        <v>96</v>
      </c>
      <c r="D269" s="1" t="s">
        <v>97</v>
      </c>
      <c r="E269" s="1" t="s">
        <v>16</v>
      </c>
      <c r="F269" s="1" t="s">
        <v>17</v>
      </c>
      <c r="G269" s="1">
        <v>1</v>
      </c>
      <c r="H269" s="3" t="s">
        <v>366</v>
      </c>
      <c r="I269" s="5">
        <v>43891</v>
      </c>
      <c r="J269" s="1">
        <v>1</v>
      </c>
      <c r="K269" s="1">
        <v>0.97</v>
      </c>
      <c r="L269" s="1">
        <f>_xlfn.IFNA(VLOOKUP(D269,'[1]2020物业费金额预算（含欠费）'!$A:$G,7,FALSE),0)</f>
        <v>13.8411360117</v>
      </c>
      <c r="M269">
        <f>_xlfn.IFNA(VLOOKUP(D269,'[1]2020清欠预算'!$A:$D,4,FALSE),0)</f>
        <v>1.78269002542007</v>
      </c>
    </row>
    <row r="270" ht="14.25" spans="1:13">
      <c r="A270" s="1">
        <v>269</v>
      </c>
      <c r="B270" s="2" t="s">
        <v>98</v>
      </c>
      <c r="C270" s="1" t="s">
        <v>99</v>
      </c>
      <c r="D270" s="1" t="s">
        <v>100</v>
      </c>
      <c r="E270" s="1" t="s">
        <v>16</v>
      </c>
      <c r="F270" s="1" t="s">
        <v>25</v>
      </c>
      <c r="G270" s="1">
        <v>1</v>
      </c>
      <c r="H270" s="3" t="s">
        <v>366</v>
      </c>
      <c r="I270" s="5">
        <v>43891</v>
      </c>
      <c r="J270" s="1">
        <v>1</v>
      </c>
      <c r="K270" s="1">
        <v>0.8</v>
      </c>
      <c r="L270" s="1">
        <f>_xlfn.IFNA(VLOOKUP(D270,'[1]2020物业费金额预算（含欠费）'!$A:$G,7,FALSE),0)</f>
        <v>66.44899365504</v>
      </c>
      <c r="M270">
        <f>_xlfn.IFNA(VLOOKUP(D270,'[1]2020清欠预算'!$A:$D,4,FALSE),0)</f>
        <v>6.09437019521116</v>
      </c>
    </row>
    <row r="271" ht="14.25" spans="1:13">
      <c r="A271" s="1">
        <v>270</v>
      </c>
      <c r="B271" s="2" t="s">
        <v>101</v>
      </c>
      <c r="C271" s="1" t="s">
        <v>102</v>
      </c>
      <c r="D271" s="1" t="s">
        <v>103</v>
      </c>
      <c r="E271" s="1" t="s">
        <v>16</v>
      </c>
      <c r="F271" s="1" t="s">
        <v>25</v>
      </c>
      <c r="G271" s="1">
        <v>1</v>
      </c>
      <c r="H271" s="3" t="s">
        <v>366</v>
      </c>
      <c r="I271" s="5">
        <v>43891</v>
      </c>
      <c r="J271" s="1">
        <v>1</v>
      </c>
      <c r="K271" s="1">
        <v>0.8</v>
      </c>
      <c r="L271" s="1">
        <f>_xlfn.IFNA(VLOOKUP(D271,'[1]2020物业费金额预算（含欠费）'!$A:$G,7,FALSE),0)</f>
        <v>207.28503675</v>
      </c>
      <c r="M271">
        <f>_xlfn.IFNA(VLOOKUP(D271,'[1]2020清欠预算'!$A:$D,4,FALSE),0)</f>
        <v>13.9736543052065</v>
      </c>
    </row>
    <row r="272" ht="14.25" spans="1:13">
      <c r="A272" s="1">
        <v>271</v>
      </c>
      <c r="B272" s="2" t="s">
        <v>104</v>
      </c>
      <c r="C272" s="1" t="s">
        <v>105</v>
      </c>
      <c r="D272" s="1" t="s">
        <v>106</v>
      </c>
      <c r="E272" s="1" t="s">
        <v>16</v>
      </c>
      <c r="F272" s="1" t="s">
        <v>25</v>
      </c>
      <c r="G272" s="1">
        <v>1</v>
      </c>
      <c r="H272" s="3" t="s">
        <v>366</v>
      </c>
      <c r="I272" s="5">
        <v>43891</v>
      </c>
      <c r="J272" s="1">
        <v>1</v>
      </c>
      <c r="K272" s="1">
        <v>0.7</v>
      </c>
      <c r="L272" s="1">
        <f>_xlfn.IFNA(VLOOKUP(D272,'[1]2020物业费金额预算（含欠费）'!$A:$G,7,FALSE),0)</f>
        <v>164.759107992</v>
      </c>
      <c r="M272">
        <f>_xlfn.IFNA(VLOOKUP(D272,'[1]2020清欠预算'!$A:$D,4,FALSE),0)</f>
        <v>35.8129037445</v>
      </c>
    </row>
    <row r="273" ht="14.25" spans="1:13">
      <c r="A273" s="1">
        <v>272</v>
      </c>
      <c r="B273" s="2" t="s">
        <v>107</v>
      </c>
      <c r="C273" s="1" t="s">
        <v>108</v>
      </c>
      <c r="D273" s="1" t="s">
        <v>109</v>
      </c>
      <c r="E273" s="1" t="s">
        <v>16</v>
      </c>
      <c r="F273" s="1" t="s">
        <v>25</v>
      </c>
      <c r="G273" s="1">
        <v>1</v>
      </c>
      <c r="H273" s="3" t="s">
        <v>366</v>
      </c>
      <c r="I273" s="5">
        <v>43891</v>
      </c>
      <c r="J273" s="1">
        <v>1</v>
      </c>
      <c r="K273" s="1">
        <v>0.7</v>
      </c>
      <c r="L273" s="1">
        <f>_xlfn.IFNA(VLOOKUP(D273,'[1]2020物业费金额预算（含欠费）'!$A:$G,7,FALSE),0)</f>
        <v>83.668518864</v>
      </c>
      <c r="M273">
        <f>_xlfn.IFNA(VLOOKUP(D273,'[1]2020清欠预算'!$A:$D,4,FALSE),0)</f>
        <v>15.8940394086667</v>
      </c>
    </row>
    <row r="274" ht="14.25" spans="1:13">
      <c r="A274" s="1">
        <v>273</v>
      </c>
      <c r="B274" s="2" t="s">
        <v>110</v>
      </c>
      <c r="C274" s="1" t="s">
        <v>111</v>
      </c>
      <c r="D274" s="1" t="s">
        <v>112</v>
      </c>
      <c r="E274" s="1" t="s">
        <v>16</v>
      </c>
      <c r="F274" s="1" t="s">
        <v>25</v>
      </c>
      <c r="G274" s="1">
        <v>1</v>
      </c>
      <c r="H274" s="3" t="s">
        <v>366</v>
      </c>
      <c r="I274" s="5">
        <v>43891</v>
      </c>
      <c r="J274" s="1">
        <v>1</v>
      </c>
      <c r="K274" s="1">
        <v>0.7</v>
      </c>
      <c r="L274" s="1">
        <f>_xlfn.IFNA(VLOOKUP(D274,'[1]2020物业费金额预算（含欠费）'!$A:$G,7,FALSE),0)</f>
        <v>103.8051457422</v>
      </c>
      <c r="M274">
        <f>_xlfn.IFNA(VLOOKUP(D274,'[1]2020清欠预算'!$A:$D,4,FALSE),0)</f>
        <v>14.225677606</v>
      </c>
    </row>
    <row r="275" ht="14.25" spans="1:13">
      <c r="A275" s="1">
        <v>274</v>
      </c>
      <c r="B275" s="2" t="s">
        <v>113</v>
      </c>
      <c r="D275" s="1" t="s">
        <v>114</v>
      </c>
      <c r="E275" s="1" t="s">
        <v>16</v>
      </c>
      <c r="F275" s="1" t="s">
        <v>25</v>
      </c>
      <c r="G275" s="1">
        <v>0</v>
      </c>
      <c r="H275" s="3" t="s">
        <v>366</v>
      </c>
      <c r="I275" s="5">
        <v>43891</v>
      </c>
      <c r="J275" s="1">
        <v>1</v>
      </c>
      <c r="K275" s="1">
        <v>0.73</v>
      </c>
      <c r="L275" s="1">
        <f>_xlfn.IFNA(VLOOKUP(D275,'[1]2020物业费金额预算（含欠费）'!$A:$G,7,FALSE),0)</f>
        <v>296.62586225616</v>
      </c>
      <c r="M275">
        <f>_xlfn.IFNA(VLOOKUP(D275,'[1]2020清欠预算'!$A:$D,4,FALSE),0)</f>
        <v>8.226874922</v>
      </c>
    </row>
    <row r="276" ht="14.25" spans="1:13">
      <c r="A276" s="1">
        <v>275</v>
      </c>
      <c r="B276" s="2" t="s">
        <v>115</v>
      </c>
      <c r="C276" s="1" t="s">
        <v>116</v>
      </c>
      <c r="D276" s="1" t="s">
        <v>117</v>
      </c>
      <c r="E276" s="1" t="s">
        <v>16</v>
      </c>
      <c r="F276" s="1" t="s">
        <v>25</v>
      </c>
      <c r="G276" s="1">
        <v>1</v>
      </c>
      <c r="H276" s="3" t="s">
        <v>366</v>
      </c>
      <c r="I276" s="5">
        <v>43891</v>
      </c>
      <c r="J276" s="1">
        <v>1</v>
      </c>
      <c r="K276" s="1">
        <v>0.8</v>
      </c>
      <c r="L276" s="1">
        <f>_xlfn.IFNA(VLOOKUP(D276,'[1]2020物业费金额预算（含欠费）'!$A:$G,7,FALSE),0)</f>
        <v>272.20711371774</v>
      </c>
      <c r="M276">
        <f>_xlfn.IFNA(VLOOKUP(D276,'[1]2020清欠预算'!$A:$D,4,FALSE),0)</f>
        <v>15.132929465</v>
      </c>
    </row>
    <row r="277" ht="14.25" spans="1:13">
      <c r="A277" s="1">
        <v>276</v>
      </c>
      <c r="B277" s="2" t="s">
        <v>118</v>
      </c>
      <c r="C277" s="1" t="s">
        <v>119</v>
      </c>
      <c r="D277" s="1" t="s">
        <v>120</v>
      </c>
      <c r="E277" s="1" t="s">
        <v>16</v>
      </c>
      <c r="F277" s="1" t="s">
        <v>25</v>
      </c>
      <c r="G277" s="1">
        <v>1</v>
      </c>
      <c r="H277" s="3" t="s">
        <v>366</v>
      </c>
      <c r="I277" s="5">
        <v>43891</v>
      </c>
      <c r="J277" s="1">
        <v>1</v>
      </c>
      <c r="K277" s="1">
        <v>0.6</v>
      </c>
      <c r="L277" s="1">
        <f>_xlfn.IFNA(VLOOKUP(D277,'[1]2020物业费金额预算（含欠费）'!$A:$G,7,FALSE),0)</f>
        <v>70.964714988</v>
      </c>
      <c r="M277">
        <f>_xlfn.IFNA(VLOOKUP(D277,'[1]2020清欠预算'!$A:$D,4,FALSE),0)</f>
        <v>29.02964910625</v>
      </c>
    </row>
    <row r="278" ht="14.25" spans="1:13">
      <c r="A278" s="1">
        <v>277</v>
      </c>
      <c r="B278" s="2" t="s">
        <v>121</v>
      </c>
      <c r="C278" s="1" t="s">
        <v>122</v>
      </c>
      <c r="D278" s="1" t="s">
        <v>123</v>
      </c>
      <c r="E278" s="1" t="s">
        <v>16</v>
      </c>
      <c r="F278" s="1" t="s">
        <v>25</v>
      </c>
      <c r="G278" s="1">
        <v>1</v>
      </c>
      <c r="H278" s="3" t="s">
        <v>366</v>
      </c>
      <c r="I278" s="5">
        <v>43891</v>
      </c>
      <c r="J278" s="1">
        <v>1</v>
      </c>
      <c r="K278" s="1">
        <v>0.6</v>
      </c>
      <c r="L278" s="1">
        <f>_xlfn.IFNA(VLOOKUP(D278,'[1]2020物业费金额预算（含欠费）'!$A:$G,7,FALSE),0)</f>
        <v>150.378089862</v>
      </c>
      <c r="M278">
        <f>_xlfn.IFNA(VLOOKUP(D278,'[1]2020清欠预算'!$A:$D,4,FALSE),0)</f>
        <v>25.33971216225</v>
      </c>
    </row>
    <row r="279" ht="14.25" spans="1:13">
      <c r="A279" s="1">
        <v>278</v>
      </c>
      <c r="B279" s="2" t="s">
        <v>124</v>
      </c>
      <c r="C279" s="1" t="s">
        <v>125</v>
      </c>
      <c r="D279" s="1" t="s">
        <v>126</v>
      </c>
      <c r="E279" s="1" t="s">
        <v>16</v>
      </c>
      <c r="F279" s="1" t="s">
        <v>25</v>
      </c>
      <c r="G279" s="1">
        <v>1</v>
      </c>
      <c r="H279" s="3" t="s">
        <v>366</v>
      </c>
      <c r="I279" s="5">
        <v>43891</v>
      </c>
      <c r="J279" s="1">
        <v>1</v>
      </c>
      <c r="K279" s="1">
        <v>0.6</v>
      </c>
      <c r="L279" s="1">
        <f>_xlfn.IFNA(VLOOKUP(D279,'[1]2020物业费金额预算（含欠费）'!$A:$G,7,FALSE),0)</f>
        <v>49.166406</v>
      </c>
      <c r="M279">
        <f>_xlfn.IFNA(VLOOKUP(D279,'[1]2020清欠预算'!$A:$D,4,FALSE),0)</f>
        <v>23.969300688</v>
      </c>
    </row>
    <row r="280" ht="14.25" spans="1:13">
      <c r="A280" s="1">
        <v>279</v>
      </c>
      <c r="B280" s="2" t="s">
        <v>127</v>
      </c>
      <c r="C280" s="1" t="s">
        <v>128</v>
      </c>
      <c r="D280" s="1" t="s">
        <v>129</v>
      </c>
      <c r="E280" s="1" t="s">
        <v>16</v>
      </c>
      <c r="F280" s="1" t="s">
        <v>25</v>
      </c>
      <c r="G280" s="1">
        <v>1</v>
      </c>
      <c r="H280" s="3" t="s">
        <v>366</v>
      </c>
      <c r="I280" s="5">
        <v>43891</v>
      </c>
      <c r="J280" s="1">
        <v>1</v>
      </c>
      <c r="K280" s="1">
        <v>0.6</v>
      </c>
      <c r="L280" s="1">
        <f>_xlfn.IFNA(VLOOKUP(D280,'[1]2020物业费金额预算（含欠费）'!$A:$G,7,FALSE),0)</f>
        <v>66.10117662</v>
      </c>
      <c r="M280">
        <f>_xlfn.IFNA(VLOOKUP(D280,'[1]2020清欠预算'!$A:$D,4,FALSE),0)</f>
        <v>8.89227846233333</v>
      </c>
    </row>
    <row r="281" ht="14.25" spans="1:13">
      <c r="A281" s="1">
        <v>280</v>
      </c>
      <c r="B281" s="2" t="s">
        <v>130</v>
      </c>
      <c r="D281" s="1" t="s">
        <v>131</v>
      </c>
      <c r="E281" s="1" t="s">
        <v>16</v>
      </c>
      <c r="F281" s="1" t="s">
        <v>25</v>
      </c>
      <c r="G281" s="1">
        <v>0</v>
      </c>
      <c r="H281" s="3" t="s">
        <v>366</v>
      </c>
      <c r="I281" s="5">
        <v>43891</v>
      </c>
      <c r="J281" s="1">
        <v>1</v>
      </c>
      <c r="K281" s="1">
        <v>0.65</v>
      </c>
      <c r="L281" s="1">
        <f>_xlfn.IFNA(VLOOKUP(D281,'[1]2020物业费金额预算（含欠费）'!$A:$G,7,FALSE),0)</f>
        <v>318.481682570256</v>
      </c>
      <c r="M281">
        <f>_xlfn.IFNA(VLOOKUP(D281,'[1]2020清欠预算'!$A:$D,4,FALSE),0)</f>
        <v>31.6655919066667</v>
      </c>
    </row>
    <row r="282" ht="14.25" spans="1:13">
      <c r="A282" s="1">
        <v>281</v>
      </c>
      <c r="B282" s="2" t="s">
        <v>132</v>
      </c>
      <c r="C282" s="1" t="s">
        <v>133</v>
      </c>
      <c r="D282" s="1" t="s">
        <v>134</v>
      </c>
      <c r="E282" s="1" t="s">
        <v>16</v>
      </c>
      <c r="F282" s="1" t="s">
        <v>25</v>
      </c>
      <c r="G282" s="1">
        <v>1</v>
      </c>
      <c r="H282" s="3" t="s">
        <v>366</v>
      </c>
      <c r="I282" s="5">
        <v>43891</v>
      </c>
      <c r="J282" s="1">
        <v>1</v>
      </c>
      <c r="K282" s="1">
        <v>0.7</v>
      </c>
      <c r="L282" s="1">
        <f>_xlfn.IFNA(VLOOKUP(D282,'[1]2020物业费金额预算（含欠费）'!$A:$G,7,FALSE),0)</f>
        <v>198.638223</v>
      </c>
      <c r="M282">
        <f>_xlfn.IFNA(VLOOKUP(D282,'[1]2020清欠预算'!$A:$D,4,FALSE),0)</f>
        <v>6.93707749333335</v>
      </c>
    </row>
    <row r="283" ht="14.25" spans="1:13">
      <c r="A283" s="1">
        <v>282</v>
      </c>
      <c r="B283" s="2" t="s">
        <v>135</v>
      </c>
      <c r="C283" s="1" t="s">
        <v>136</v>
      </c>
      <c r="D283" s="1" t="s">
        <v>137</v>
      </c>
      <c r="E283" s="1" t="s">
        <v>16</v>
      </c>
      <c r="F283" s="1" t="s">
        <v>25</v>
      </c>
      <c r="G283" s="1">
        <v>1</v>
      </c>
      <c r="H283" s="3" t="s">
        <v>366</v>
      </c>
      <c r="I283" s="5">
        <v>43891</v>
      </c>
      <c r="J283" s="1">
        <v>1</v>
      </c>
      <c r="K283" s="1">
        <v>0.7</v>
      </c>
      <c r="L283" s="1">
        <f>_xlfn.IFNA(VLOOKUP(D283,'[1]2020物业费金额预算（含欠费）'!$A:$G,7,FALSE),0)</f>
        <v>89.389039632</v>
      </c>
      <c r="M283">
        <f>_xlfn.IFNA(VLOOKUP(D283,'[1]2020清欠预算'!$A:$D,4,FALSE),0)</f>
        <v>10.8440680466667</v>
      </c>
    </row>
    <row r="284" ht="14.25" spans="1:13">
      <c r="A284" s="1">
        <v>283</v>
      </c>
      <c r="B284" s="2" t="s">
        <v>138</v>
      </c>
      <c r="C284" s="1" t="s">
        <v>139</v>
      </c>
      <c r="D284" s="1" t="s">
        <v>140</v>
      </c>
      <c r="E284" s="1" t="s">
        <v>16</v>
      </c>
      <c r="F284" s="1" t="s">
        <v>25</v>
      </c>
      <c r="G284" s="1">
        <v>1</v>
      </c>
      <c r="H284" s="3" t="s">
        <v>366</v>
      </c>
      <c r="I284" s="5">
        <v>43891</v>
      </c>
      <c r="J284" s="1">
        <v>1</v>
      </c>
      <c r="K284" s="1">
        <v>0.7</v>
      </c>
      <c r="L284" s="1">
        <f>_xlfn.IFNA(VLOOKUP(D284,'[1]2020物业费金额预算（含欠费）'!$A:$G,7,FALSE),0)</f>
        <v>37.426536</v>
      </c>
      <c r="M284">
        <f>_xlfn.IFNA(VLOOKUP(D284,'[1]2020清欠预算'!$A:$D,4,FALSE),0)</f>
        <v>3.10199805333333</v>
      </c>
    </row>
    <row r="285" ht="14.25" spans="1:13">
      <c r="A285" s="1">
        <v>284</v>
      </c>
      <c r="B285" s="2" t="s">
        <v>141</v>
      </c>
      <c r="C285" s="1" t="s">
        <v>142</v>
      </c>
      <c r="D285" s="1" t="s">
        <v>143</v>
      </c>
      <c r="E285" s="1" t="s">
        <v>16</v>
      </c>
      <c r="F285" s="1" t="s">
        <v>25</v>
      </c>
      <c r="G285" s="1">
        <v>1</v>
      </c>
      <c r="H285" s="3" t="s">
        <v>366</v>
      </c>
      <c r="I285" s="5">
        <v>43891</v>
      </c>
      <c r="J285" s="1">
        <v>1</v>
      </c>
      <c r="K285" s="1">
        <v>0.7</v>
      </c>
      <c r="L285" s="1">
        <f>_xlfn.IFNA(VLOOKUP(D285,'[1]2020物业费金额预算（含欠费）'!$A:$G,7,FALSE),0)</f>
        <v>180.1496466</v>
      </c>
      <c r="M285">
        <f>_xlfn.IFNA(VLOOKUP(D285,'[1]2020清欠预算'!$A:$D,4,FALSE),0)</f>
        <v>11.7008098843031</v>
      </c>
    </row>
    <row r="286" ht="14.25" spans="1:13">
      <c r="A286" s="1">
        <v>285</v>
      </c>
      <c r="B286" s="2" t="s">
        <v>144</v>
      </c>
      <c r="C286" s="1" t="s">
        <v>145</v>
      </c>
      <c r="D286" s="1" t="s">
        <v>146</v>
      </c>
      <c r="E286" s="1" t="s">
        <v>16</v>
      </c>
      <c r="F286" s="1" t="s">
        <v>25</v>
      </c>
      <c r="G286" s="1">
        <v>1</v>
      </c>
      <c r="H286" s="3" t="s">
        <v>366</v>
      </c>
      <c r="I286" s="5">
        <v>43891</v>
      </c>
      <c r="J286" s="1">
        <v>1</v>
      </c>
      <c r="K286" s="1">
        <v>0.65</v>
      </c>
      <c r="L286" s="1">
        <f>_xlfn.IFNA(VLOOKUP(D286,'[1]2020物业费金额预算（含欠费）'!$A:$G,7,FALSE),0)</f>
        <v>101.032284756</v>
      </c>
      <c r="M286">
        <f>_xlfn.IFNA(VLOOKUP(D286,'[1]2020清欠预算'!$A:$D,4,FALSE),0)</f>
        <v>19.559863075</v>
      </c>
    </row>
    <row r="287" ht="14.25" spans="1:13">
      <c r="A287" s="1">
        <v>286</v>
      </c>
      <c r="B287" s="2" t="s">
        <v>147</v>
      </c>
      <c r="C287" s="1" t="s">
        <v>148</v>
      </c>
      <c r="D287" s="1" t="s">
        <v>149</v>
      </c>
      <c r="E287" s="1" t="s">
        <v>16</v>
      </c>
      <c r="F287" s="1" t="s">
        <v>25</v>
      </c>
      <c r="G287" s="1">
        <v>1</v>
      </c>
      <c r="H287" s="3" t="s">
        <v>366</v>
      </c>
      <c r="I287" s="5">
        <v>43891</v>
      </c>
      <c r="J287" s="1">
        <v>1</v>
      </c>
      <c r="K287" s="1">
        <v>0.7</v>
      </c>
      <c r="L287" s="1">
        <f>_xlfn.IFNA(VLOOKUP(D287,'[1]2020物业费金额预算（含欠费）'!$A:$G,7,FALSE),0)</f>
        <v>172.941570018</v>
      </c>
      <c r="M287">
        <f>_xlfn.IFNA(VLOOKUP(D287,'[1]2020清欠预算'!$A:$D,4,FALSE),0)</f>
        <v>13.61606777525</v>
      </c>
    </row>
    <row r="288" ht="14.25" spans="1:13">
      <c r="A288" s="1">
        <v>287</v>
      </c>
      <c r="B288" s="2" t="s">
        <v>150</v>
      </c>
      <c r="C288" s="1" t="s">
        <v>151</v>
      </c>
      <c r="D288" s="1" t="s">
        <v>152</v>
      </c>
      <c r="E288" s="1" t="s">
        <v>16</v>
      </c>
      <c r="F288" s="1" t="s">
        <v>153</v>
      </c>
      <c r="G288" s="1">
        <v>1</v>
      </c>
      <c r="H288" s="3" t="s">
        <v>366</v>
      </c>
      <c r="I288" s="5">
        <v>43891</v>
      </c>
      <c r="J288" s="1">
        <v>1</v>
      </c>
      <c r="K288" s="1">
        <v>0</v>
      </c>
      <c r="L288" s="1">
        <f>_xlfn.IFNA(VLOOKUP(D288,'[1]2020物业费金额预算（含欠费）'!$A:$G,7,FALSE),0)</f>
        <v>0</v>
      </c>
      <c r="M288">
        <f>_xlfn.IFNA(VLOOKUP(D288,'[1]2020清欠预算'!$A:$D,4,FALSE),0)</f>
        <v>0</v>
      </c>
    </row>
    <row r="289" ht="14.25" spans="1:13">
      <c r="A289" s="1">
        <v>288</v>
      </c>
      <c r="B289" s="2" t="s">
        <v>154</v>
      </c>
      <c r="C289" s="1" t="s">
        <v>155</v>
      </c>
      <c r="D289" s="1" t="s">
        <v>156</v>
      </c>
      <c r="E289" s="1" t="s">
        <v>16</v>
      </c>
      <c r="F289" s="1" t="s">
        <v>25</v>
      </c>
      <c r="G289" s="1">
        <v>1</v>
      </c>
      <c r="H289" s="3" t="s">
        <v>366</v>
      </c>
      <c r="I289" s="5">
        <v>43891</v>
      </c>
      <c r="J289" s="1">
        <v>1</v>
      </c>
      <c r="K289" s="1">
        <v>0.7</v>
      </c>
      <c r="L289" s="1">
        <f>_xlfn.IFNA(VLOOKUP(D289,'[1]2020物业费金额预算（含欠费）'!$A:$G,7,FALSE),0)</f>
        <v>320.816694576</v>
      </c>
      <c r="M289">
        <f>_xlfn.IFNA(VLOOKUP(D289,'[1]2020清欠预算'!$A:$D,4,FALSE),0)</f>
        <v>28.3018749325</v>
      </c>
    </row>
    <row r="290" ht="14.25" spans="1:13">
      <c r="A290" s="1">
        <v>289</v>
      </c>
      <c r="B290" s="2" t="s">
        <v>157</v>
      </c>
      <c r="C290" s="1" t="s">
        <v>158</v>
      </c>
      <c r="D290" s="1" t="s">
        <v>159</v>
      </c>
      <c r="E290" s="1" t="s">
        <v>16</v>
      </c>
      <c r="F290" s="1" t="s">
        <v>25</v>
      </c>
      <c r="G290" s="1">
        <v>1</v>
      </c>
      <c r="H290" s="3" t="s">
        <v>366</v>
      </c>
      <c r="I290" s="5">
        <v>43891</v>
      </c>
      <c r="J290" s="1">
        <v>1</v>
      </c>
      <c r="K290" s="1">
        <v>0.65</v>
      </c>
      <c r="L290" s="1">
        <f>_xlfn.IFNA(VLOOKUP(D290,'[1]2020物业费金额预算（含欠费）'!$A:$G,7,FALSE),0)</f>
        <v>227.519230848</v>
      </c>
      <c r="M290">
        <f>_xlfn.IFNA(VLOOKUP(D290,'[1]2020清欠预算'!$A:$D,4,FALSE),0)</f>
        <v>19.5388115578576</v>
      </c>
    </row>
    <row r="291" ht="14.25" spans="1:13">
      <c r="A291" s="1">
        <v>290</v>
      </c>
      <c r="B291" s="2" t="s">
        <v>160</v>
      </c>
      <c r="C291" s="1" t="s">
        <v>161</v>
      </c>
      <c r="D291" s="1" t="s">
        <v>162</v>
      </c>
      <c r="E291" s="1" t="s">
        <v>16</v>
      </c>
      <c r="F291" s="1" t="s">
        <v>25</v>
      </c>
      <c r="G291" s="1">
        <v>1</v>
      </c>
      <c r="H291" s="3" t="s">
        <v>366</v>
      </c>
      <c r="I291" s="5">
        <v>43891</v>
      </c>
      <c r="J291" s="1">
        <v>1</v>
      </c>
      <c r="K291" s="1">
        <v>0.6</v>
      </c>
      <c r="L291" s="1">
        <f>_xlfn.IFNA(VLOOKUP(D291,'[1]2020物业费金额预算（含欠费）'!$A:$G,7,FALSE),0)</f>
        <v>103.863323592</v>
      </c>
      <c r="M291">
        <f>_xlfn.IFNA(VLOOKUP(D291,'[1]2020清欠预算'!$A:$D,4,FALSE),0)</f>
        <v>3.21143582400001</v>
      </c>
    </row>
    <row r="292" ht="14.25" spans="1:13">
      <c r="A292" s="1">
        <v>291</v>
      </c>
      <c r="B292" s="2" t="s">
        <v>163</v>
      </c>
      <c r="C292" s="1" t="s">
        <v>164</v>
      </c>
      <c r="D292" s="1" t="s">
        <v>165</v>
      </c>
      <c r="E292" s="1" t="s">
        <v>16</v>
      </c>
      <c r="F292" s="1" t="s">
        <v>25</v>
      </c>
      <c r="G292" s="1">
        <v>1</v>
      </c>
      <c r="H292" s="3" t="s">
        <v>366</v>
      </c>
      <c r="I292" s="5">
        <v>43891</v>
      </c>
      <c r="J292" s="1">
        <v>1</v>
      </c>
      <c r="K292" s="1">
        <v>0.6</v>
      </c>
      <c r="L292" s="1">
        <f>_xlfn.IFNA(VLOOKUP(D292,'[1]2020物业费金额预算（含欠费）'!$A:$G,7,FALSE),0)</f>
        <v>50.1740001</v>
      </c>
      <c r="M292">
        <f>_xlfn.IFNA(VLOOKUP(D292,'[1]2020清欠预算'!$A:$D,4,FALSE),0)</f>
        <v>9.44643157675</v>
      </c>
    </row>
    <row r="293" ht="14.25" spans="1:13">
      <c r="A293" s="1">
        <v>292</v>
      </c>
      <c r="B293" s="2" t="s">
        <v>166</v>
      </c>
      <c r="C293" s="1" t="s">
        <v>167</v>
      </c>
      <c r="D293" s="1" t="s">
        <v>168</v>
      </c>
      <c r="E293" s="1" t="s">
        <v>16</v>
      </c>
      <c r="F293" s="1" t="s">
        <v>17</v>
      </c>
      <c r="G293" s="1">
        <v>1</v>
      </c>
      <c r="H293" s="3" t="s">
        <v>366</v>
      </c>
      <c r="I293" s="5">
        <v>43891</v>
      </c>
      <c r="J293" s="1">
        <v>1</v>
      </c>
      <c r="K293" s="1">
        <v>0.92</v>
      </c>
      <c r="L293" s="1">
        <f>_xlfn.IFNA(VLOOKUP(D293,'[1]2020物业费金额预算（含欠费）'!$A:$G,7,FALSE),0)</f>
        <v>62.075054844</v>
      </c>
      <c r="M293">
        <f>_xlfn.IFNA(VLOOKUP(D293,'[1]2020清欠预算'!$A:$D,4,FALSE),0)</f>
        <v>11.6134288325333</v>
      </c>
    </row>
    <row r="294" ht="14.25" spans="1:13">
      <c r="A294" s="1">
        <v>293</v>
      </c>
      <c r="B294" s="2" t="s">
        <v>169</v>
      </c>
      <c r="C294" s="1" t="s">
        <v>170</v>
      </c>
      <c r="D294" s="1" t="s">
        <v>171</v>
      </c>
      <c r="E294" s="1" t="s">
        <v>16</v>
      </c>
      <c r="F294" s="1" t="s">
        <v>25</v>
      </c>
      <c r="G294" s="1">
        <v>1</v>
      </c>
      <c r="H294" s="3" t="s">
        <v>366</v>
      </c>
      <c r="I294" s="5">
        <v>43891</v>
      </c>
      <c r="J294" s="1">
        <v>1</v>
      </c>
      <c r="K294" s="1">
        <v>0.49</v>
      </c>
      <c r="L294" s="1">
        <f>_xlfn.IFNA(VLOOKUP(D294,'[1]2020物业费金额预算（含欠费）'!$A:$G,7,FALSE),0)</f>
        <v>308.914724664</v>
      </c>
      <c r="M294">
        <f>_xlfn.IFNA(VLOOKUP(D294,'[1]2020清欠预算'!$A:$D,4,FALSE),0)</f>
        <v>38.9781228</v>
      </c>
    </row>
    <row r="295" ht="14.25" spans="1:13">
      <c r="A295" s="1">
        <v>294</v>
      </c>
      <c r="B295" s="2" t="s">
        <v>172</v>
      </c>
      <c r="C295" s="1" t="s">
        <v>173</v>
      </c>
      <c r="D295" s="1" t="s">
        <v>174</v>
      </c>
      <c r="E295" s="1" t="s">
        <v>16</v>
      </c>
      <c r="F295" s="1" t="s">
        <v>25</v>
      </c>
      <c r="G295" s="1">
        <v>1</v>
      </c>
      <c r="H295" s="3" t="s">
        <v>366</v>
      </c>
      <c r="I295" s="5">
        <v>43891</v>
      </c>
      <c r="J295" s="1">
        <v>1</v>
      </c>
      <c r="K295" s="1">
        <v>0.6</v>
      </c>
      <c r="L295" s="1">
        <f>_xlfn.IFNA(VLOOKUP(D295,'[1]2020物业费金额预算（含欠费）'!$A:$G,7,FALSE),0)</f>
        <v>221.95611504</v>
      </c>
      <c r="M295">
        <f>_xlfn.IFNA(VLOOKUP(D295,'[1]2020清欠预算'!$A:$D,4,FALSE),0)</f>
        <v>48.6171226076666</v>
      </c>
    </row>
    <row r="296" ht="14.25" spans="1:13">
      <c r="A296" s="1">
        <v>295</v>
      </c>
      <c r="B296" s="2" t="s">
        <v>175</v>
      </c>
      <c r="C296" s="1" t="s">
        <v>176</v>
      </c>
      <c r="D296" s="1" t="s">
        <v>177</v>
      </c>
      <c r="E296" s="1" t="s">
        <v>16</v>
      </c>
      <c r="F296" s="1" t="s">
        <v>25</v>
      </c>
      <c r="G296" s="1">
        <v>1</v>
      </c>
      <c r="H296" s="3" t="s">
        <v>366</v>
      </c>
      <c r="I296" s="5">
        <v>43891</v>
      </c>
      <c r="J296" s="1">
        <v>1</v>
      </c>
      <c r="K296" s="1">
        <v>0.6</v>
      </c>
      <c r="L296" s="1">
        <f>_xlfn.IFNA(VLOOKUP(D296,'[1]2020物业费金额预算（含欠费）'!$A:$G,7,FALSE),0)</f>
        <v>71.350773552</v>
      </c>
      <c r="M296">
        <f>_xlfn.IFNA(VLOOKUP(D296,'[1]2020清欠预算'!$A:$D,4,FALSE),0)</f>
        <v>9.79790285491667</v>
      </c>
    </row>
    <row r="297" ht="14.25" spans="1:13">
      <c r="A297" s="1">
        <v>296</v>
      </c>
      <c r="B297" s="2" t="s">
        <v>178</v>
      </c>
      <c r="C297" s="1" t="s">
        <v>179</v>
      </c>
      <c r="D297" s="1" t="s">
        <v>180</v>
      </c>
      <c r="E297" s="1" t="s">
        <v>16</v>
      </c>
      <c r="F297" s="1" t="s">
        <v>25</v>
      </c>
      <c r="G297" s="1">
        <v>1</v>
      </c>
      <c r="H297" s="3" t="s">
        <v>366</v>
      </c>
      <c r="I297" s="5">
        <v>43891</v>
      </c>
      <c r="J297" s="1">
        <v>1</v>
      </c>
      <c r="K297" s="1">
        <v>0</v>
      </c>
      <c r="L297" s="1">
        <f>_xlfn.IFNA(VLOOKUP(D297,'[1]2020物业费金额预算（含欠费）'!$A:$G,7,FALSE),0)</f>
        <v>0</v>
      </c>
      <c r="M297">
        <f>_xlfn.IFNA(VLOOKUP(D297,'[1]2020清欠预算'!$A:$D,4,FALSE),0)</f>
        <v>0</v>
      </c>
    </row>
    <row r="298" ht="14.25" spans="1:13">
      <c r="A298" s="1">
        <v>297</v>
      </c>
      <c r="B298" s="2" t="s">
        <v>181</v>
      </c>
      <c r="C298" s="1" t="s">
        <v>182</v>
      </c>
      <c r="D298" s="1" t="s">
        <v>183</v>
      </c>
      <c r="E298" s="1" t="s">
        <v>16</v>
      </c>
      <c r="F298" s="1" t="s">
        <v>25</v>
      </c>
      <c r="G298" s="1">
        <v>1</v>
      </c>
      <c r="H298" s="3" t="s">
        <v>366</v>
      </c>
      <c r="I298" s="5">
        <v>43891</v>
      </c>
      <c r="J298" s="1">
        <v>1</v>
      </c>
      <c r="K298" s="1">
        <v>0.65</v>
      </c>
      <c r="L298" s="1">
        <f>_xlfn.IFNA(VLOOKUP(D298,'[1]2020物业费金额预算（含欠费）'!$A:$G,7,FALSE),0)</f>
        <v>180.493508050467</v>
      </c>
      <c r="M298">
        <f>_xlfn.IFNA(VLOOKUP(D298,'[1]2020清欠预算'!$A:$D,4,FALSE),0)</f>
        <v>8.43564291333334</v>
      </c>
    </row>
    <row r="299" ht="14.25" spans="1:13">
      <c r="A299" s="1">
        <v>298</v>
      </c>
      <c r="B299" s="2" t="s">
        <v>184</v>
      </c>
      <c r="C299" s="1" t="s">
        <v>185</v>
      </c>
      <c r="D299" s="1" t="s">
        <v>186</v>
      </c>
      <c r="E299" s="1" t="s">
        <v>16</v>
      </c>
      <c r="F299" s="1" t="s">
        <v>25</v>
      </c>
      <c r="G299" s="1">
        <v>1</v>
      </c>
      <c r="H299" s="3" t="s">
        <v>366</v>
      </c>
      <c r="I299" s="5">
        <v>43891</v>
      </c>
      <c r="J299" s="1">
        <v>1</v>
      </c>
      <c r="K299" s="1">
        <v>0.75</v>
      </c>
      <c r="L299" s="1">
        <f>_xlfn.IFNA(VLOOKUP(D299,'[1]2020物业费金额预算（含欠费）'!$A:$G,7,FALSE),0)</f>
        <v>184.97097324</v>
      </c>
      <c r="M299">
        <f>_xlfn.IFNA(VLOOKUP(D299,'[1]2020清欠预算'!$A:$D,4,FALSE),0)</f>
        <v>3.69842898324999</v>
      </c>
    </row>
    <row r="300" ht="14.25" spans="1:13">
      <c r="A300" s="1">
        <v>299</v>
      </c>
      <c r="B300" s="2" t="s">
        <v>187</v>
      </c>
      <c r="C300" s="1" t="s">
        <v>188</v>
      </c>
      <c r="D300" s="1" t="s">
        <v>189</v>
      </c>
      <c r="E300" s="1" t="s">
        <v>16</v>
      </c>
      <c r="F300" s="1" t="s">
        <v>25</v>
      </c>
      <c r="G300" s="1">
        <v>1</v>
      </c>
      <c r="H300" s="3" t="s">
        <v>366</v>
      </c>
      <c r="I300" s="5">
        <v>43891</v>
      </c>
      <c r="J300" s="1">
        <v>1</v>
      </c>
      <c r="K300" s="1">
        <v>0.7</v>
      </c>
      <c r="L300" s="1">
        <f>_xlfn.IFNA(VLOOKUP(D300,'[1]2020物业费金额预算（含欠费）'!$A:$G,7,FALSE),0)</f>
        <v>171.54529872</v>
      </c>
      <c r="M300">
        <f>_xlfn.IFNA(VLOOKUP(D300,'[1]2020清欠预算'!$A:$D,4,FALSE),0)</f>
        <v>2.48591623116667</v>
      </c>
    </row>
    <row r="301" ht="14.25" spans="1:13">
      <c r="A301" s="1">
        <v>300</v>
      </c>
      <c r="B301" s="2" t="s">
        <v>190</v>
      </c>
      <c r="D301" s="1" t="s">
        <v>191</v>
      </c>
      <c r="E301" s="1" t="s">
        <v>16</v>
      </c>
      <c r="F301" s="1" t="s">
        <v>153</v>
      </c>
      <c r="G301" s="1" t="s">
        <v>153</v>
      </c>
      <c r="H301" s="3" t="s">
        <v>366</v>
      </c>
      <c r="I301" s="5">
        <v>43891</v>
      </c>
      <c r="J301" s="1">
        <v>1</v>
      </c>
      <c r="K301" s="1">
        <v>0</v>
      </c>
      <c r="L301" s="1">
        <f>_xlfn.IFNA(VLOOKUP(D301,'[1]2020物业费金额预算（含欠费）'!$A:$G,7,FALSE),0)</f>
        <v>0</v>
      </c>
      <c r="M301">
        <f>_xlfn.IFNA(VLOOKUP(D301,'[1]2020清欠预算'!$A:$D,4,FALSE),0)</f>
        <v>0</v>
      </c>
    </row>
    <row r="302" ht="14.25" spans="1:13">
      <c r="A302" s="1">
        <v>301</v>
      </c>
      <c r="B302" s="2" t="s">
        <v>192</v>
      </c>
      <c r="D302" s="1" t="s">
        <v>193</v>
      </c>
      <c r="E302" s="1" t="s">
        <v>16</v>
      </c>
      <c r="F302" s="1" t="s">
        <v>153</v>
      </c>
      <c r="G302" s="1" t="s">
        <v>153</v>
      </c>
      <c r="H302" s="3" t="s">
        <v>366</v>
      </c>
      <c r="I302" s="5">
        <v>43891</v>
      </c>
      <c r="J302" s="1">
        <v>1</v>
      </c>
      <c r="K302" s="1">
        <v>0</v>
      </c>
      <c r="L302" s="1">
        <f>_xlfn.IFNA(VLOOKUP(D302,'[1]2020物业费金额预算（含欠费）'!$A:$G,7,FALSE),0)</f>
        <v>0</v>
      </c>
      <c r="M302">
        <f>_xlfn.IFNA(VLOOKUP(D302,'[1]2020清欠预算'!$A:$D,4,FALSE),0)</f>
        <v>0</v>
      </c>
    </row>
    <row r="303" ht="14.25" spans="1:13">
      <c r="A303" s="1">
        <v>302</v>
      </c>
      <c r="B303" s="2" t="s">
        <v>194</v>
      </c>
      <c r="D303" s="1" t="s">
        <v>195</v>
      </c>
      <c r="E303" s="1" t="s">
        <v>16</v>
      </c>
      <c r="F303" s="1" t="s">
        <v>153</v>
      </c>
      <c r="G303" s="1" t="s">
        <v>153</v>
      </c>
      <c r="H303" s="3" t="s">
        <v>366</v>
      </c>
      <c r="I303" s="5">
        <v>43891</v>
      </c>
      <c r="J303" s="1">
        <v>1</v>
      </c>
      <c r="K303" s="1">
        <v>0</v>
      </c>
      <c r="L303" s="1">
        <f>_xlfn.IFNA(VLOOKUP(D303,'[1]2020物业费金额预算（含欠费）'!$A:$G,7,FALSE),0)</f>
        <v>0</v>
      </c>
      <c r="M303">
        <f>_xlfn.IFNA(VLOOKUP(D303,'[1]2020清欠预算'!$A:$D,4,FALSE),0)</f>
        <v>0</v>
      </c>
    </row>
    <row r="304" ht="14.25" spans="1:13">
      <c r="A304" s="1">
        <v>303</v>
      </c>
      <c r="B304" s="2" t="s">
        <v>196</v>
      </c>
      <c r="C304" s="1" t="s">
        <v>197</v>
      </c>
      <c r="D304" s="1" t="s">
        <v>198</v>
      </c>
      <c r="E304" s="1" t="s">
        <v>16</v>
      </c>
      <c r="F304" s="1" t="s">
        <v>25</v>
      </c>
      <c r="G304" s="1">
        <v>1</v>
      </c>
      <c r="H304" s="3" t="s">
        <v>366</v>
      </c>
      <c r="I304" s="5">
        <v>43891</v>
      </c>
      <c r="J304" s="1">
        <v>1</v>
      </c>
      <c r="K304" s="1">
        <v>0.5</v>
      </c>
      <c r="L304" s="1">
        <f>_xlfn.IFNA(VLOOKUP(D304,'[1]2020物业费金额预算（含欠费）'!$A:$G,7,FALSE),0)</f>
        <v>53.53078248</v>
      </c>
      <c r="M304">
        <f>_xlfn.IFNA(VLOOKUP(D304,'[1]2020清欠预算'!$A:$D,4,FALSE),0)</f>
        <v>28.7501148332222</v>
      </c>
    </row>
    <row r="305" ht="14.25" spans="1:13">
      <c r="A305" s="1">
        <v>304</v>
      </c>
      <c r="B305" s="2" t="s">
        <v>199</v>
      </c>
      <c r="C305" s="1" t="s">
        <v>200</v>
      </c>
      <c r="D305" s="1" t="s">
        <v>201</v>
      </c>
      <c r="E305" s="1" t="s">
        <v>16</v>
      </c>
      <c r="F305" s="1" t="s">
        <v>25</v>
      </c>
      <c r="G305" s="1">
        <v>1</v>
      </c>
      <c r="H305" s="3" t="s">
        <v>366</v>
      </c>
      <c r="I305" s="5">
        <v>43891</v>
      </c>
      <c r="J305" s="1">
        <v>1</v>
      </c>
      <c r="K305" s="1">
        <v>0.5</v>
      </c>
      <c r="L305" s="1">
        <f>_xlfn.IFNA(VLOOKUP(D305,'[1]2020物业费金额预算（含欠费）'!$A:$G,7,FALSE),0)</f>
        <v>45.745240992</v>
      </c>
      <c r="M305">
        <f>_xlfn.IFNA(VLOOKUP(D305,'[1]2020清欠预算'!$A:$D,4,FALSE),0)</f>
        <v>18.3419527293257</v>
      </c>
    </row>
    <row r="306" ht="14.25" spans="1:13">
      <c r="A306" s="1">
        <v>305</v>
      </c>
      <c r="B306" s="2" t="s">
        <v>202</v>
      </c>
      <c r="C306" s="1" t="s">
        <v>203</v>
      </c>
      <c r="D306" s="1" t="s">
        <v>204</v>
      </c>
      <c r="E306" s="1" t="s">
        <v>16</v>
      </c>
      <c r="F306" s="1" t="s">
        <v>25</v>
      </c>
      <c r="G306" s="1">
        <v>1</v>
      </c>
      <c r="H306" s="3" t="s">
        <v>366</v>
      </c>
      <c r="I306" s="5">
        <v>43891</v>
      </c>
      <c r="J306" s="1">
        <v>1</v>
      </c>
      <c r="K306" s="1">
        <v>0.6</v>
      </c>
      <c r="L306" s="1">
        <f>_xlfn.IFNA(VLOOKUP(D306,'[1]2020物业费金额预算（含欠费）'!$A:$G,7,FALSE),0)</f>
        <v>95.620230216</v>
      </c>
      <c r="M306">
        <f>_xlfn.IFNA(VLOOKUP(D306,'[1]2020清欠预算'!$A:$D,4,FALSE),0)</f>
        <v>9.42221265947189</v>
      </c>
    </row>
    <row r="307" ht="14.25" spans="1:13">
      <c r="A307" s="1">
        <v>306</v>
      </c>
      <c r="B307" s="2" t="s">
        <v>205</v>
      </c>
      <c r="C307" s="1" t="s">
        <v>206</v>
      </c>
      <c r="D307" s="1" t="s">
        <v>207</v>
      </c>
      <c r="E307" s="1" t="s">
        <v>16</v>
      </c>
      <c r="F307" s="1" t="s">
        <v>25</v>
      </c>
      <c r="G307" s="1">
        <v>1</v>
      </c>
      <c r="H307" s="3" t="s">
        <v>366</v>
      </c>
      <c r="I307" s="5">
        <v>43891</v>
      </c>
      <c r="J307" s="1">
        <v>1</v>
      </c>
      <c r="K307" s="1">
        <v>0.6</v>
      </c>
      <c r="L307" s="1">
        <f>_xlfn.IFNA(VLOOKUP(D307,'[1]2020物业费金额预算（含欠费）'!$A:$G,7,FALSE),0)</f>
        <v>49.08444534</v>
      </c>
      <c r="M307">
        <f>_xlfn.IFNA(VLOOKUP(D307,'[1]2020清欠预算'!$A:$D,4,FALSE),0)</f>
        <v>2.08898593108635</v>
      </c>
    </row>
    <row r="308" ht="14.25" spans="1:13">
      <c r="A308" s="1">
        <v>307</v>
      </c>
      <c r="B308" s="2" t="s">
        <v>208</v>
      </c>
      <c r="C308" s="1" t="s">
        <v>209</v>
      </c>
      <c r="D308" s="1" t="s">
        <v>210</v>
      </c>
      <c r="E308" s="1" t="s">
        <v>16</v>
      </c>
      <c r="F308" s="1" t="s">
        <v>25</v>
      </c>
      <c r="G308" s="1">
        <v>1</v>
      </c>
      <c r="H308" s="3" t="s">
        <v>366</v>
      </c>
      <c r="I308" s="5">
        <v>43891</v>
      </c>
      <c r="J308" s="1">
        <v>1</v>
      </c>
      <c r="K308" s="1">
        <v>0.45</v>
      </c>
      <c r="L308" s="1">
        <f>_xlfn.IFNA(VLOOKUP(D308,'[1]2020物业费金额预算（含欠费）'!$A:$G,7,FALSE),0)</f>
        <v>38.384852886</v>
      </c>
      <c r="M308">
        <f>_xlfn.IFNA(VLOOKUP(D308,'[1]2020清欠预算'!$A:$D,4,FALSE),0)</f>
        <v>13.1147616019038</v>
      </c>
    </row>
    <row r="309" ht="14.25" spans="1:13">
      <c r="A309" s="1">
        <v>308</v>
      </c>
      <c r="B309" s="2" t="s">
        <v>211</v>
      </c>
      <c r="C309" s="1" t="s">
        <v>212</v>
      </c>
      <c r="D309" s="1" t="s">
        <v>213</v>
      </c>
      <c r="E309" s="1" t="s">
        <v>16</v>
      </c>
      <c r="F309" s="1" t="s">
        <v>25</v>
      </c>
      <c r="G309" s="1">
        <v>1</v>
      </c>
      <c r="H309" s="3" t="s">
        <v>366</v>
      </c>
      <c r="I309" s="5">
        <v>43891</v>
      </c>
      <c r="J309" s="1">
        <v>1</v>
      </c>
      <c r="K309" s="1">
        <v>0.6</v>
      </c>
      <c r="L309" s="1">
        <f>_xlfn.IFNA(VLOOKUP(D309,'[1]2020物业费金额预算（含欠费）'!$A:$G,7,FALSE),0)</f>
        <v>56.1208971</v>
      </c>
      <c r="M309">
        <f>_xlfn.IFNA(VLOOKUP(D309,'[1]2020清欠预算'!$A:$D,4,FALSE),0)</f>
        <v>8.42028468377885</v>
      </c>
    </row>
    <row r="310" ht="14.25" spans="1:13">
      <c r="A310" s="1">
        <v>309</v>
      </c>
      <c r="B310" s="2" t="s">
        <v>214</v>
      </c>
      <c r="C310" s="1" t="s">
        <v>215</v>
      </c>
      <c r="D310" s="1" t="s">
        <v>216</v>
      </c>
      <c r="E310" s="1" t="s">
        <v>16</v>
      </c>
      <c r="F310" s="1" t="s">
        <v>25</v>
      </c>
      <c r="G310" s="1">
        <v>1</v>
      </c>
      <c r="H310" s="3" t="s">
        <v>366</v>
      </c>
      <c r="I310" s="5">
        <v>43891</v>
      </c>
      <c r="J310" s="1">
        <v>1</v>
      </c>
      <c r="K310" s="1">
        <v>0.5</v>
      </c>
      <c r="L310" s="1">
        <f>_xlfn.IFNA(VLOOKUP(D310,'[1]2020物业费金额预算（含欠费）'!$A:$G,7,FALSE),0)</f>
        <v>67.8027789</v>
      </c>
      <c r="M310">
        <f>_xlfn.IFNA(VLOOKUP(D310,'[1]2020清欠预算'!$A:$D,4,FALSE),0)</f>
        <v>15.5292878750337</v>
      </c>
    </row>
    <row r="311" ht="14.25" spans="1:13">
      <c r="A311" s="1">
        <v>310</v>
      </c>
      <c r="B311" s="2" t="s">
        <v>217</v>
      </c>
      <c r="C311" s="1" t="s">
        <v>218</v>
      </c>
      <c r="D311" s="1" t="s">
        <v>219</v>
      </c>
      <c r="E311" s="1" t="s">
        <v>16</v>
      </c>
      <c r="F311" s="1" t="s">
        <v>25</v>
      </c>
      <c r="G311" s="1">
        <v>1</v>
      </c>
      <c r="H311" s="3" t="s">
        <v>366</v>
      </c>
      <c r="I311" s="5">
        <v>43891</v>
      </c>
      <c r="J311" s="1">
        <v>1</v>
      </c>
      <c r="K311" s="1">
        <v>0.5</v>
      </c>
      <c r="L311" s="1">
        <f>_xlfn.IFNA(VLOOKUP(D311,'[1]2020物业费金额预算（含欠费）'!$A:$G,7,FALSE),0)</f>
        <v>8.09838</v>
      </c>
      <c r="M311">
        <f>_xlfn.IFNA(VLOOKUP(D311,'[1]2020清欠预算'!$A:$D,4,FALSE),0)</f>
        <v>1.16977129712972</v>
      </c>
    </row>
    <row r="312" ht="14.25" spans="1:13">
      <c r="A312" s="1">
        <v>311</v>
      </c>
      <c r="B312" s="2" t="s">
        <v>220</v>
      </c>
      <c r="D312" s="1" t="s">
        <v>221</v>
      </c>
      <c r="E312" s="1" t="s">
        <v>16</v>
      </c>
      <c r="F312" s="1" t="s">
        <v>153</v>
      </c>
      <c r="G312" s="1" t="s">
        <v>153</v>
      </c>
      <c r="H312" s="3" t="s">
        <v>366</v>
      </c>
      <c r="I312" s="5">
        <v>43891</v>
      </c>
      <c r="J312" s="1">
        <v>1</v>
      </c>
      <c r="K312" s="1">
        <v>0</v>
      </c>
      <c r="L312" s="1">
        <f>_xlfn.IFNA(VLOOKUP(D312,'[1]2020物业费金额预算（含欠费）'!$A:$G,7,FALSE),0)</f>
        <v>0</v>
      </c>
      <c r="M312">
        <f>_xlfn.IFNA(VLOOKUP(D312,'[1]2020清欠预算'!$A:$D,4,FALSE),0)</f>
        <v>0</v>
      </c>
    </row>
    <row r="313" ht="14.25" spans="1:13">
      <c r="A313" s="1">
        <v>312</v>
      </c>
      <c r="B313" s="2" t="s">
        <v>222</v>
      </c>
      <c r="C313" s="1" t="s">
        <v>223</v>
      </c>
      <c r="D313" s="1" t="s">
        <v>224</v>
      </c>
      <c r="E313" s="1" t="s">
        <v>16</v>
      </c>
      <c r="F313" s="1" t="s">
        <v>25</v>
      </c>
      <c r="G313" s="1">
        <v>1</v>
      </c>
      <c r="H313" s="3" t="s">
        <v>366</v>
      </c>
      <c r="I313" s="5">
        <v>43891</v>
      </c>
      <c r="J313" s="1">
        <v>1</v>
      </c>
      <c r="K313" s="1">
        <v>0.7</v>
      </c>
      <c r="L313" s="1">
        <f>_xlfn.IFNA(VLOOKUP(D313,'[1]2020物业费金额预算（含欠费）'!$A:$G,7,FALSE),0)</f>
        <v>107.25306795</v>
      </c>
      <c r="M313">
        <f>_xlfn.IFNA(VLOOKUP(D313,'[1]2020清欠预算'!$A:$D,4,FALSE),0)</f>
        <v>7.59975487041666</v>
      </c>
    </row>
    <row r="314" ht="14.25" spans="1:13">
      <c r="A314" s="1">
        <v>313</v>
      </c>
      <c r="B314" s="2" t="s">
        <v>225</v>
      </c>
      <c r="C314" s="1" t="s">
        <v>226</v>
      </c>
      <c r="D314" s="1" t="s">
        <v>227</v>
      </c>
      <c r="E314" s="1" t="s">
        <v>16</v>
      </c>
      <c r="F314" s="1" t="s">
        <v>25</v>
      </c>
      <c r="G314" s="1">
        <v>1</v>
      </c>
      <c r="H314" s="3" t="s">
        <v>366</v>
      </c>
      <c r="I314" s="5">
        <v>43891</v>
      </c>
      <c r="J314" s="1">
        <v>1</v>
      </c>
      <c r="K314" s="1">
        <v>0.6</v>
      </c>
      <c r="L314" s="1">
        <f>_xlfn.IFNA(VLOOKUP(D314,'[1]2020物业费金额预算（含欠费）'!$A:$G,7,FALSE),0)</f>
        <v>80.4697241943796</v>
      </c>
      <c r="M314">
        <f>_xlfn.IFNA(VLOOKUP(D314,'[1]2020清欠预算'!$A:$D,4,FALSE),0)</f>
        <v>5.89395585316667</v>
      </c>
    </row>
    <row r="315" ht="14.25" spans="1:13">
      <c r="A315" s="1">
        <v>314</v>
      </c>
      <c r="B315" s="2" t="s">
        <v>228</v>
      </c>
      <c r="C315" s="1" t="s">
        <v>229</v>
      </c>
      <c r="D315" s="1" t="s">
        <v>230</v>
      </c>
      <c r="E315" s="1" t="s">
        <v>16</v>
      </c>
      <c r="F315" s="1" t="s">
        <v>25</v>
      </c>
      <c r="G315" s="1">
        <v>1</v>
      </c>
      <c r="H315" s="3" t="s">
        <v>366</v>
      </c>
      <c r="I315" s="5">
        <v>43891</v>
      </c>
      <c r="J315" s="1">
        <v>1</v>
      </c>
      <c r="K315" s="1">
        <v>0.6</v>
      </c>
      <c r="L315" s="1">
        <f>_xlfn.IFNA(VLOOKUP(D315,'[1]2020物业费金额预算（含欠费）'!$A:$G,7,FALSE),0)</f>
        <v>167.20679826</v>
      </c>
      <c r="M315">
        <f>_xlfn.IFNA(VLOOKUP(D315,'[1]2020清欠预算'!$A:$D,4,FALSE),0)</f>
        <v>23.84561081975</v>
      </c>
    </row>
    <row r="316" ht="14.25" spans="1:13">
      <c r="A316" s="1">
        <v>315</v>
      </c>
      <c r="B316" s="2" t="s">
        <v>231</v>
      </c>
      <c r="C316" s="1" t="s">
        <v>232</v>
      </c>
      <c r="D316" s="1" t="s">
        <v>233</v>
      </c>
      <c r="E316" s="1" t="s">
        <v>16</v>
      </c>
      <c r="F316" s="1" t="s">
        <v>25</v>
      </c>
      <c r="G316" s="1">
        <v>1</v>
      </c>
      <c r="H316" s="3" t="s">
        <v>366</v>
      </c>
      <c r="I316" s="5">
        <v>43891</v>
      </c>
      <c r="J316" s="1">
        <v>1</v>
      </c>
      <c r="K316" s="1">
        <v>0.55</v>
      </c>
      <c r="L316" s="1">
        <f>_xlfn.IFNA(VLOOKUP(D316,'[1]2020物业费金额预算（含欠费）'!$A:$G,7,FALSE),0)</f>
        <v>48.476835</v>
      </c>
      <c r="M316">
        <f>_xlfn.IFNA(VLOOKUP(D316,'[1]2020清欠预算'!$A:$D,4,FALSE),0)</f>
        <v>22.0556223228333</v>
      </c>
    </row>
    <row r="317" ht="14.25" spans="1:13">
      <c r="A317" s="1">
        <v>316</v>
      </c>
      <c r="B317" s="2" t="s">
        <v>234</v>
      </c>
      <c r="C317" s="1" t="s">
        <v>235</v>
      </c>
      <c r="D317" s="1" t="s">
        <v>236</v>
      </c>
      <c r="E317" s="1" t="s">
        <v>16</v>
      </c>
      <c r="F317" s="1" t="s">
        <v>25</v>
      </c>
      <c r="G317" s="1">
        <v>1</v>
      </c>
      <c r="H317" s="3" t="s">
        <v>366</v>
      </c>
      <c r="I317" s="5">
        <v>43891</v>
      </c>
      <c r="J317" s="1">
        <v>1</v>
      </c>
      <c r="K317" s="1">
        <v>0.5</v>
      </c>
      <c r="L317" s="1">
        <f>_xlfn.IFNA(VLOOKUP(D317,'[1]2020物业费金额预算（含欠费）'!$A:$G,7,FALSE),0)</f>
        <v>14.30807325</v>
      </c>
      <c r="M317">
        <f>_xlfn.IFNA(VLOOKUP(D317,'[1]2020清欠预算'!$A:$D,4,FALSE),0)</f>
        <v>6.97405259866667</v>
      </c>
    </row>
    <row r="318" ht="14.25" spans="1:13">
      <c r="A318" s="1">
        <v>317</v>
      </c>
      <c r="B318" s="2" t="s">
        <v>237</v>
      </c>
      <c r="C318" s="1" t="s">
        <v>238</v>
      </c>
      <c r="D318" s="1" t="s">
        <v>239</v>
      </c>
      <c r="E318" s="1" t="s">
        <v>16</v>
      </c>
      <c r="F318" s="1" t="s">
        <v>25</v>
      </c>
      <c r="G318" s="1">
        <v>1</v>
      </c>
      <c r="H318" s="3" t="s">
        <v>366</v>
      </c>
      <c r="I318" s="5">
        <v>43891</v>
      </c>
      <c r="J318" s="1">
        <v>1</v>
      </c>
      <c r="K318" s="1">
        <v>0.55</v>
      </c>
      <c r="L318" s="1">
        <f>_xlfn.IFNA(VLOOKUP(D318,'[1]2020物业费金额预算（含欠费）'!$A:$G,7,FALSE),0)</f>
        <v>41.54435571</v>
      </c>
      <c r="M318">
        <f>_xlfn.IFNA(VLOOKUP(D318,'[1]2020清欠预算'!$A:$D,4,FALSE),0)</f>
        <v>9.99001598516667</v>
      </c>
    </row>
    <row r="319" ht="14.25" spans="1:13">
      <c r="A319" s="1">
        <v>318</v>
      </c>
      <c r="B319" s="2" t="s">
        <v>240</v>
      </c>
      <c r="C319" s="1" t="s">
        <v>241</v>
      </c>
      <c r="D319" s="1" t="s">
        <v>242</v>
      </c>
      <c r="E319" s="1" t="s">
        <v>16</v>
      </c>
      <c r="F319" s="1" t="s">
        <v>25</v>
      </c>
      <c r="G319" s="1">
        <v>1</v>
      </c>
      <c r="H319" s="3" t="s">
        <v>366</v>
      </c>
      <c r="I319" s="5">
        <v>43891</v>
      </c>
      <c r="J319" s="1">
        <v>1</v>
      </c>
      <c r="K319" s="1">
        <v>0.65</v>
      </c>
      <c r="L319" s="1">
        <f>_xlfn.IFNA(VLOOKUP(D319,'[1]2020物业费金额预算（含欠费）'!$A:$G,7,FALSE),0)</f>
        <v>80.822279772</v>
      </c>
      <c r="M319">
        <f>_xlfn.IFNA(VLOOKUP(D319,'[1]2020清欠预算'!$A:$D,4,FALSE),0)</f>
        <v>8.03129324566667</v>
      </c>
    </row>
    <row r="320" ht="14.25" spans="1:13">
      <c r="A320" s="1">
        <v>319</v>
      </c>
      <c r="B320" s="2" t="s">
        <v>243</v>
      </c>
      <c r="C320" s="1" t="s">
        <v>244</v>
      </c>
      <c r="D320" s="1" t="s">
        <v>245</v>
      </c>
      <c r="E320" s="1" t="s">
        <v>16</v>
      </c>
      <c r="F320" s="1" t="s">
        <v>25</v>
      </c>
      <c r="G320" s="1">
        <v>1</v>
      </c>
      <c r="H320" s="3" t="s">
        <v>366</v>
      </c>
      <c r="I320" s="5">
        <v>43891</v>
      </c>
      <c r="J320" s="1">
        <v>1</v>
      </c>
      <c r="K320" s="1">
        <v>0.55</v>
      </c>
      <c r="L320" s="1">
        <f>_xlfn.IFNA(VLOOKUP(D320,'[1]2020物业费金额预算（含欠费）'!$A:$G,7,FALSE),0)</f>
        <v>50.36116935</v>
      </c>
      <c r="M320">
        <f>_xlfn.IFNA(VLOOKUP(D320,'[1]2020清欠预算'!$A:$D,4,FALSE),0)</f>
        <v>7.88351278916667</v>
      </c>
    </row>
    <row r="321" ht="14.25" spans="1:13">
      <c r="A321" s="1">
        <v>320</v>
      </c>
      <c r="B321" s="2" t="s">
        <v>246</v>
      </c>
      <c r="C321" s="1" t="s">
        <v>247</v>
      </c>
      <c r="D321" s="1" t="s">
        <v>248</v>
      </c>
      <c r="E321" s="1" t="s">
        <v>16</v>
      </c>
      <c r="F321" s="1" t="s">
        <v>25</v>
      </c>
      <c r="G321" s="1">
        <v>1</v>
      </c>
      <c r="H321" s="3" t="s">
        <v>366</v>
      </c>
      <c r="I321" s="5">
        <v>43891</v>
      </c>
      <c r="J321" s="1">
        <v>1</v>
      </c>
      <c r="K321" s="1">
        <v>0</v>
      </c>
      <c r="L321" s="1">
        <f>_xlfn.IFNA(VLOOKUP(D321,'[1]2020物业费金额预算（含欠费）'!$A:$G,7,FALSE),0)</f>
        <v>172.133111276308</v>
      </c>
      <c r="M321">
        <f>_xlfn.IFNA(VLOOKUP(D321,'[1]2020清欠预算'!$A:$D,4,FALSE),0)</f>
        <v>1.29612553875</v>
      </c>
    </row>
    <row r="322" ht="14.25" spans="1:13">
      <c r="A322" s="1">
        <v>321</v>
      </c>
      <c r="B322" s="2" t="s">
        <v>249</v>
      </c>
      <c r="C322" s="1" t="s">
        <v>250</v>
      </c>
      <c r="D322" s="1" t="s">
        <v>251</v>
      </c>
      <c r="E322" s="1" t="s">
        <v>16</v>
      </c>
      <c r="F322" s="1" t="s">
        <v>25</v>
      </c>
      <c r="G322" s="1">
        <v>1</v>
      </c>
      <c r="H322" s="3" t="s">
        <v>366</v>
      </c>
      <c r="I322" s="5">
        <v>43891</v>
      </c>
      <c r="J322" s="1">
        <v>1</v>
      </c>
      <c r="K322" s="1">
        <v>0.7</v>
      </c>
      <c r="L322" s="1">
        <f>_xlfn.IFNA(VLOOKUP(D322,'[1]2020物业费金额预算（含欠费）'!$A:$G,7,FALSE),0)</f>
        <v>44.09905248</v>
      </c>
      <c r="M322">
        <f>_xlfn.IFNA(VLOOKUP(D322,'[1]2020清欠预算'!$A:$D,4,FALSE),0)</f>
        <v>3.53610924</v>
      </c>
    </row>
    <row r="323" ht="14.25" spans="1:13">
      <c r="A323" s="1">
        <v>322</v>
      </c>
      <c r="B323" s="2" t="s">
        <v>252</v>
      </c>
      <c r="C323" s="1" t="s">
        <v>253</v>
      </c>
      <c r="D323" s="1" t="s">
        <v>254</v>
      </c>
      <c r="E323" s="1" t="s">
        <v>16</v>
      </c>
      <c r="F323" s="1" t="s">
        <v>25</v>
      </c>
      <c r="G323" s="1">
        <v>1</v>
      </c>
      <c r="H323" s="3" t="s">
        <v>366</v>
      </c>
      <c r="I323" s="5">
        <v>43891</v>
      </c>
      <c r="J323" s="1">
        <v>1</v>
      </c>
      <c r="K323" s="1">
        <v>0.7</v>
      </c>
      <c r="L323" s="1">
        <f>_xlfn.IFNA(VLOOKUP(D323,'[1]2020物业费金额预算（含欠费）'!$A:$G,7,FALSE),0)</f>
        <v>17.4656608879828</v>
      </c>
      <c r="M323">
        <f>_xlfn.IFNA(VLOOKUP(D323,'[1]2020清欠预算'!$A:$D,4,FALSE),0)</f>
        <v>2.74146770975</v>
      </c>
    </row>
    <row r="324" ht="14.25" spans="1:13">
      <c r="A324" s="1">
        <v>323</v>
      </c>
      <c r="B324" s="2" t="s">
        <v>255</v>
      </c>
      <c r="C324" s="1" t="s">
        <v>256</v>
      </c>
      <c r="D324" s="1" t="s">
        <v>257</v>
      </c>
      <c r="E324" s="1" t="s">
        <v>16</v>
      </c>
      <c r="F324" s="1" t="s">
        <v>25</v>
      </c>
      <c r="G324" s="1">
        <v>1</v>
      </c>
      <c r="H324" s="3" t="s">
        <v>366</v>
      </c>
      <c r="I324" s="5">
        <v>43891</v>
      </c>
      <c r="J324" s="1">
        <v>1</v>
      </c>
      <c r="K324" s="1">
        <v>0.75</v>
      </c>
      <c r="L324" s="1">
        <f>_xlfn.IFNA(VLOOKUP(D324,'[1]2020物业费金额预算（含欠费）'!$A:$G,7,FALSE),0)</f>
        <v>92.162638755292</v>
      </c>
      <c r="M324">
        <f>_xlfn.IFNA(VLOOKUP(D324,'[1]2020清欠预算'!$A:$D,4,FALSE),0)</f>
        <v>3.684996474</v>
      </c>
    </row>
    <row r="325" ht="14.25" spans="1:13">
      <c r="A325" s="1">
        <v>324</v>
      </c>
      <c r="B325" s="2" t="s">
        <v>258</v>
      </c>
      <c r="C325" s="1" t="s">
        <v>259</v>
      </c>
      <c r="D325" s="1" t="s">
        <v>260</v>
      </c>
      <c r="E325" s="1" t="s">
        <v>16</v>
      </c>
      <c r="F325" s="1" t="s">
        <v>25</v>
      </c>
      <c r="G325" s="1">
        <v>1</v>
      </c>
      <c r="H325" s="3" t="s">
        <v>366</v>
      </c>
      <c r="I325" s="5">
        <v>43891</v>
      </c>
      <c r="J325" s="1">
        <v>1</v>
      </c>
      <c r="K325" s="1">
        <v>0</v>
      </c>
      <c r="L325" s="1">
        <f>_xlfn.IFNA(VLOOKUP(D325,'[1]2020物业费金额预算（含欠费）'!$A:$G,7,FALSE),0)</f>
        <v>0</v>
      </c>
      <c r="M325">
        <f>_xlfn.IFNA(VLOOKUP(D325,'[1]2020清欠预算'!$A:$D,4,FALSE),0)</f>
        <v>0</v>
      </c>
    </row>
    <row r="326" ht="14.25" spans="1:13">
      <c r="A326" s="1">
        <v>325</v>
      </c>
      <c r="B326" s="2" t="s">
        <v>261</v>
      </c>
      <c r="C326" s="1" t="s">
        <v>262</v>
      </c>
      <c r="D326" s="1" t="s">
        <v>263</v>
      </c>
      <c r="E326" s="1" t="s">
        <v>16</v>
      </c>
      <c r="F326" s="1" t="s">
        <v>25</v>
      </c>
      <c r="G326" s="1">
        <v>1</v>
      </c>
      <c r="H326" s="3" t="s">
        <v>366</v>
      </c>
      <c r="I326" s="5">
        <v>43891</v>
      </c>
      <c r="J326" s="1">
        <v>1</v>
      </c>
      <c r="K326" s="1">
        <v>0</v>
      </c>
      <c r="L326" s="1">
        <f>_xlfn.IFNA(VLOOKUP(D326,'[1]2020物业费金额预算（含欠费）'!$A:$G,7,FALSE),0)</f>
        <v>0</v>
      </c>
      <c r="M326">
        <f>_xlfn.IFNA(VLOOKUP(D326,'[1]2020清欠预算'!$A:$D,4,FALSE),0)</f>
        <v>0</v>
      </c>
    </row>
    <row r="327" ht="14.25" spans="1:13">
      <c r="A327" s="1">
        <v>326</v>
      </c>
      <c r="B327" s="2" t="s">
        <v>264</v>
      </c>
      <c r="C327" s="1" t="s">
        <v>265</v>
      </c>
      <c r="D327" s="1" t="s">
        <v>266</v>
      </c>
      <c r="E327" s="1" t="s">
        <v>16</v>
      </c>
      <c r="F327" s="1" t="s">
        <v>25</v>
      </c>
      <c r="G327" s="1">
        <v>1</v>
      </c>
      <c r="H327" s="3" t="s">
        <v>366</v>
      </c>
      <c r="I327" s="5">
        <v>43891</v>
      </c>
      <c r="J327" s="1">
        <v>1</v>
      </c>
      <c r="K327" s="1">
        <v>0</v>
      </c>
      <c r="L327" s="1">
        <f>_xlfn.IFNA(VLOOKUP(D327,'[1]2020物业费金额预算（含欠费）'!$A:$G,7,FALSE),0)</f>
        <v>131.960136</v>
      </c>
      <c r="M327">
        <f>_xlfn.IFNA(VLOOKUP(D327,'[1]2020清欠预算'!$A:$D,4,FALSE),0)</f>
        <v>0</v>
      </c>
    </row>
    <row r="328" ht="14.25" spans="1:13">
      <c r="A328" s="1">
        <v>327</v>
      </c>
      <c r="B328" s="2" t="s">
        <v>267</v>
      </c>
      <c r="C328" s="1" t="s">
        <v>268</v>
      </c>
      <c r="D328" s="1" t="s">
        <v>269</v>
      </c>
      <c r="E328" s="1" t="s">
        <v>16</v>
      </c>
      <c r="F328" s="1" t="s">
        <v>25</v>
      </c>
      <c r="G328" s="1">
        <v>1</v>
      </c>
      <c r="H328" s="3" t="s">
        <v>366</v>
      </c>
      <c r="I328" s="5">
        <v>43891</v>
      </c>
      <c r="J328" s="1">
        <v>1</v>
      </c>
      <c r="K328" s="1">
        <v>0.8</v>
      </c>
      <c r="L328" s="1">
        <f>_xlfn.IFNA(VLOOKUP(D328,'[1]2020物业费金额预算（含欠费）'!$A:$G,7,FALSE),0)</f>
        <v>65.09805024</v>
      </c>
      <c r="M328">
        <f>_xlfn.IFNA(VLOOKUP(D328,'[1]2020清欠预算'!$A:$D,4,FALSE),0)</f>
        <v>2.05847003675</v>
      </c>
    </row>
    <row r="329" ht="14.25" spans="1:13">
      <c r="A329" s="1">
        <v>328</v>
      </c>
      <c r="B329" s="2" t="s">
        <v>270</v>
      </c>
      <c r="C329" s="1" t="s">
        <v>271</v>
      </c>
      <c r="D329" s="1" t="s">
        <v>272</v>
      </c>
      <c r="E329" s="1" t="s">
        <v>16</v>
      </c>
      <c r="F329" s="1" t="s">
        <v>25</v>
      </c>
      <c r="G329" s="1">
        <v>1</v>
      </c>
      <c r="H329" s="3" t="s">
        <v>366</v>
      </c>
      <c r="I329" s="5">
        <v>43891</v>
      </c>
      <c r="J329" s="1">
        <v>1</v>
      </c>
      <c r="K329" s="1">
        <v>0.8</v>
      </c>
      <c r="L329" s="1">
        <f>_xlfn.IFNA(VLOOKUP(D329,'[1]2020物业费金额预算（含欠费）'!$A:$G,7,FALSE),0)</f>
        <v>13.8926258960561</v>
      </c>
      <c r="M329">
        <f>_xlfn.IFNA(VLOOKUP(D329,'[1]2020清欠预算'!$A:$D,4,FALSE),0)</f>
        <v>0</v>
      </c>
    </row>
    <row r="330" ht="14.25" spans="1:13">
      <c r="A330" s="1">
        <v>329</v>
      </c>
      <c r="B330" s="2" t="s">
        <v>273</v>
      </c>
      <c r="C330" s="1" t="s">
        <v>274</v>
      </c>
      <c r="D330" s="1" t="s">
        <v>275</v>
      </c>
      <c r="E330" s="1" t="s">
        <v>16</v>
      </c>
      <c r="F330" s="1" t="s">
        <v>25</v>
      </c>
      <c r="G330" s="1">
        <v>1</v>
      </c>
      <c r="H330" s="3" t="s">
        <v>366</v>
      </c>
      <c r="I330" s="5">
        <v>43891</v>
      </c>
      <c r="J330" s="1">
        <v>1</v>
      </c>
      <c r="K330" s="1">
        <v>0.6</v>
      </c>
      <c r="L330" s="1">
        <f>_xlfn.IFNA(VLOOKUP(D330,'[1]2020物业费金额预算（含欠费）'!$A:$G,7,FALSE),0)</f>
        <v>35.8653415248</v>
      </c>
      <c r="M330">
        <f>_xlfn.IFNA(VLOOKUP(D330,'[1]2020清欠预算'!$A:$D,4,FALSE),0)</f>
        <v>3.874743816</v>
      </c>
    </row>
    <row r="331" ht="14.25" spans="1:13">
      <c r="A331" s="1">
        <v>330</v>
      </c>
      <c r="B331" s="6" t="s">
        <v>276</v>
      </c>
      <c r="C331" s="1" t="s">
        <v>277</v>
      </c>
      <c r="D331" s="1" t="s">
        <v>278</v>
      </c>
      <c r="E331" s="1" t="s">
        <v>16</v>
      </c>
      <c r="F331" s="1" t="s">
        <v>279</v>
      </c>
      <c r="G331" s="1">
        <v>1</v>
      </c>
      <c r="H331" s="3" t="s">
        <v>366</v>
      </c>
      <c r="I331" s="5">
        <v>43891</v>
      </c>
      <c r="J331" s="1">
        <v>1</v>
      </c>
      <c r="K331" s="1">
        <v>0.97</v>
      </c>
      <c r="L331" s="1">
        <f>_xlfn.IFNA(VLOOKUP(D331,'[1]2020物业费金额预算（含欠费）'!$A:$G,7,FALSE),0)</f>
        <v>19.2751044975</v>
      </c>
      <c r="M331">
        <f>_xlfn.IFNA(VLOOKUP(D331,'[1]2020清欠预算'!$A:$D,4,FALSE),0)</f>
        <v>0.471301539136416</v>
      </c>
    </row>
    <row r="332" ht="14.25" spans="1:13">
      <c r="A332" s="1">
        <v>331</v>
      </c>
      <c r="B332" s="6" t="s">
        <v>280</v>
      </c>
      <c r="C332" s="1" t="s">
        <v>281</v>
      </c>
      <c r="D332" s="1" t="s">
        <v>282</v>
      </c>
      <c r="E332" s="1" t="s">
        <v>16</v>
      </c>
      <c r="F332" s="1" t="s">
        <v>279</v>
      </c>
      <c r="G332" s="1">
        <v>1</v>
      </c>
      <c r="H332" s="3" t="s">
        <v>366</v>
      </c>
      <c r="I332" s="5">
        <v>43891</v>
      </c>
      <c r="J332" s="1">
        <v>1</v>
      </c>
      <c r="K332" s="1">
        <v>0.84</v>
      </c>
      <c r="L332" s="1">
        <f>_xlfn.IFNA(VLOOKUP(D332,'[1]2020物业费金额预算（含欠费）'!$A:$G,7,FALSE),0)</f>
        <v>73.51204252</v>
      </c>
      <c r="M332">
        <f>_xlfn.IFNA(VLOOKUP(D332,'[1]2020清欠预算'!$A:$D,4,FALSE),0)</f>
        <v>14.05766895975</v>
      </c>
    </row>
    <row r="333" ht="14.25" spans="1:13">
      <c r="A333" s="1">
        <v>332</v>
      </c>
      <c r="B333" s="2" t="s">
        <v>283</v>
      </c>
      <c r="C333" s="1" t="s">
        <v>284</v>
      </c>
      <c r="D333" s="1" t="s">
        <v>285</v>
      </c>
      <c r="E333" s="1" t="s">
        <v>16</v>
      </c>
      <c r="F333" s="1" t="s">
        <v>25</v>
      </c>
      <c r="G333" s="1">
        <v>1</v>
      </c>
      <c r="H333" s="3" t="s">
        <v>366</v>
      </c>
      <c r="I333" s="5">
        <v>43891</v>
      </c>
      <c r="J333" s="1">
        <v>1</v>
      </c>
      <c r="K333" s="1">
        <v>0.65</v>
      </c>
      <c r="L333" s="1">
        <f>_xlfn.IFNA(VLOOKUP(D333,'[1]2020物业费金额预算（含欠费）'!$A:$G,7,FALSE),0)</f>
        <v>65.71691334</v>
      </c>
      <c r="M333">
        <f>_xlfn.IFNA(VLOOKUP(D333,'[1]2020清欠预算'!$A:$D,4,FALSE),0)</f>
        <v>6.5658811735</v>
      </c>
    </row>
    <row r="334" ht="14.25" spans="1:13">
      <c r="A334" s="1">
        <v>333</v>
      </c>
      <c r="B334" s="2" t="s">
        <v>286</v>
      </c>
      <c r="C334" s="1" t="s">
        <v>287</v>
      </c>
      <c r="D334" s="1" t="s">
        <v>288</v>
      </c>
      <c r="E334" s="1" t="s">
        <v>16</v>
      </c>
      <c r="F334" s="1" t="s">
        <v>25</v>
      </c>
      <c r="G334" s="1">
        <v>1</v>
      </c>
      <c r="H334" s="3" t="s">
        <v>366</v>
      </c>
      <c r="I334" s="5">
        <v>43891</v>
      </c>
      <c r="J334" s="1">
        <v>1</v>
      </c>
      <c r="K334" s="1">
        <v>0</v>
      </c>
      <c r="L334" s="1">
        <f>_xlfn.IFNA(VLOOKUP(D334,'[1]2020物业费金额预算（含欠费）'!$A:$G,7,FALSE),0)</f>
        <v>0</v>
      </c>
      <c r="M334">
        <f>_xlfn.IFNA(VLOOKUP(D334,'[1]2020清欠预算'!$A:$D,4,FALSE),0)</f>
        <v>0</v>
      </c>
    </row>
    <row r="335" ht="14.25" spans="1:13">
      <c r="A335" s="1">
        <v>334</v>
      </c>
      <c r="B335" s="2" t="s">
        <v>289</v>
      </c>
      <c r="D335" s="1" t="s">
        <v>290</v>
      </c>
      <c r="E335" s="1" t="s">
        <v>16</v>
      </c>
      <c r="F335" s="1" t="s">
        <v>153</v>
      </c>
      <c r="G335" s="1" t="s">
        <v>153</v>
      </c>
      <c r="H335" s="3" t="s">
        <v>366</v>
      </c>
      <c r="I335" s="5">
        <v>43891</v>
      </c>
      <c r="J335" s="1">
        <v>1</v>
      </c>
      <c r="K335" s="1">
        <v>0</v>
      </c>
      <c r="L335" s="1">
        <f>_xlfn.IFNA(VLOOKUP(D335,'[1]2020物业费金额预算（含欠费）'!$A:$G,7,FALSE),0)</f>
        <v>0</v>
      </c>
      <c r="M335">
        <f>_xlfn.IFNA(VLOOKUP(D335,'[1]2020清欠预算'!$A:$D,4,FALSE),0)</f>
        <v>0</v>
      </c>
    </row>
    <row r="336" ht="14.25" spans="1:13">
      <c r="A336" s="1">
        <v>335</v>
      </c>
      <c r="B336" s="2" t="s">
        <v>291</v>
      </c>
      <c r="C336" s="1" t="s">
        <v>292</v>
      </c>
      <c r="D336" s="1" t="s">
        <v>293</v>
      </c>
      <c r="E336" s="1" t="s">
        <v>16</v>
      </c>
      <c r="F336" s="1" t="s">
        <v>25</v>
      </c>
      <c r="G336" s="1">
        <v>1</v>
      </c>
      <c r="H336" s="3" t="s">
        <v>366</v>
      </c>
      <c r="I336" s="5">
        <v>43891</v>
      </c>
      <c r="J336" s="1">
        <v>1</v>
      </c>
      <c r="K336" s="1">
        <v>0</v>
      </c>
      <c r="L336" s="1">
        <f>_xlfn.IFNA(VLOOKUP(D336,'[1]2020物业费金额预算（含欠费）'!$A:$G,7,FALSE),0)</f>
        <v>22.712241552</v>
      </c>
      <c r="M336">
        <f>_xlfn.IFNA(VLOOKUP(D336,'[1]2020清欠预算'!$A:$D,4,FALSE),0)</f>
        <v>0.758011674500001</v>
      </c>
    </row>
    <row r="337" ht="14.25" spans="1:13">
      <c r="A337" s="1">
        <v>336</v>
      </c>
      <c r="B337" s="2" t="s">
        <v>294</v>
      </c>
      <c r="C337" s="1" t="s">
        <v>295</v>
      </c>
      <c r="D337" s="1" t="s">
        <v>296</v>
      </c>
      <c r="E337" s="1" t="s">
        <v>16</v>
      </c>
      <c r="F337" s="1" t="s">
        <v>25</v>
      </c>
      <c r="G337" s="1">
        <v>1</v>
      </c>
      <c r="H337" s="3" t="s">
        <v>366</v>
      </c>
      <c r="I337" s="5">
        <v>43891</v>
      </c>
      <c r="J337" s="1">
        <v>1</v>
      </c>
      <c r="K337" s="1">
        <v>0.5</v>
      </c>
      <c r="L337" s="1">
        <f>_xlfn.IFNA(VLOOKUP(D337,'[1]2020物业费金额预算（含欠费）'!$A:$G,7,FALSE),0)</f>
        <v>26.0184285</v>
      </c>
      <c r="M337">
        <f>_xlfn.IFNA(VLOOKUP(D337,'[1]2020清欠预算'!$A:$D,4,FALSE),0)</f>
        <v>6.7298978645</v>
      </c>
    </row>
    <row r="338" ht="14.25" spans="1:13">
      <c r="A338" s="1">
        <v>337</v>
      </c>
      <c r="B338" s="2" t="s">
        <v>297</v>
      </c>
      <c r="C338" s="1" t="s">
        <v>298</v>
      </c>
      <c r="D338" s="1" t="s">
        <v>299</v>
      </c>
      <c r="E338" s="1" t="s">
        <v>16</v>
      </c>
      <c r="F338" s="1" t="s">
        <v>25</v>
      </c>
      <c r="G338" s="1">
        <v>1</v>
      </c>
      <c r="H338" s="3" t="s">
        <v>366</v>
      </c>
      <c r="I338" s="5">
        <v>43891</v>
      </c>
      <c r="J338" s="1">
        <v>1</v>
      </c>
      <c r="K338" s="1">
        <v>0</v>
      </c>
      <c r="L338" s="1">
        <f>_xlfn.IFNA(VLOOKUP(D338,'[1]2020物业费金额预算（含欠费）'!$A:$G,7,FALSE),0)</f>
        <v>32.6338073425</v>
      </c>
      <c r="M338">
        <f>_xlfn.IFNA(VLOOKUP(D338,'[1]2020清欠预算'!$A:$D,4,FALSE),0)</f>
        <v>4.64094224691667</v>
      </c>
    </row>
    <row r="339" ht="14.25" spans="1:13">
      <c r="A339" s="1">
        <v>338</v>
      </c>
      <c r="B339" s="2" t="s">
        <v>300</v>
      </c>
      <c r="C339" s="1" t="s">
        <v>301</v>
      </c>
      <c r="D339" s="1" t="s">
        <v>302</v>
      </c>
      <c r="E339" s="1" t="s">
        <v>16</v>
      </c>
      <c r="F339" s="1" t="s">
        <v>25</v>
      </c>
      <c r="G339" s="1">
        <v>1</v>
      </c>
      <c r="H339" s="3" t="s">
        <v>366</v>
      </c>
      <c r="I339" s="5">
        <v>43891</v>
      </c>
      <c r="J339" s="1">
        <v>1</v>
      </c>
      <c r="K339" s="1">
        <v>0</v>
      </c>
      <c r="L339" s="1">
        <f>_xlfn.IFNA(VLOOKUP(D339,'[1]2020物业费金额预算（含欠费）'!$A:$G,7,FALSE),0)</f>
        <v>44.532399626</v>
      </c>
      <c r="M339">
        <f>_xlfn.IFNA(VLOOKUP(D339,'[1]2020清欠预算'!$A:$D,4,FALSE),0)</f>
        <v>0.712938560583333</v>
      </c>
    </row>
    <row r="340" ht="14.25" spans="1:13">
      <c r="A340" s="1">
        <v>339</v>
      </c>
      <c r="B340" s="2" t="s">
        <v>303</v>
      </c>
      <c r="C340" s="1" t="s">
        <v>304</v>
      </c>
      <c r="D340" s="1" t="s">
        <v>305</v>
      </c>
      <c r="E340" s="1" t="s">
        <v>16</v>
      </c>
      <c r="F340" s="1" t="s">
        <v>17</v>
      </c>
      <c r="G340" s="1">
        <v>1</v>
      </c>
      <c r="H340" s="3" t="s">
        <v>366</v>
      </c>
      <c r="I340" s="5">
        <v>43891</v>
      </c>
      <c r="J340" s="1">
        <v>1</v>
      </c>
      <c r="K340" s="1">
        <v>0.93</v>
      </c>
      <c r="L340" s="1">
        <f>_xlfn.IFNA(VLOOKUP(D340,'[1]2020物业费金额预算（含欠费）'!$A:$G,7,FALSE),0)</f>
        <v>38.560244736384</v>
      </c>
      <c r="M340">
        <f>_xlfn.IFNA(VLOOKUP(D340,'[1]2020清欠预算'!$A:$D,4,FALSE),0)</f>
        <v>0</v>
      </c>
    </row>
    <row r="341" ht="14.25" spans="1:13">
      <c r="A341" s="1">
        <v>340</v>
      </c>
      <c r="B341" s="2" t="s">
        <v>306</v>
      </c>
      <c r="C341" s="1" t="s">
        <v>307</v>
      </c>
      <c r="D341" s="1" t="s">
        <v>308</v>
      </c>
      <c r="E341" s="1" t="s">
        <v>16</v>
      </c>
      <c r="F341" s="1" t="s">
        <v>25</v>
      </c>
      <c r="G341" s="1">
        <v>1</v>
      </c>
      <c r="H341" s="3" t="s">
        <v>366</v>
      </c>
      <c r="I341" s="5">
        <v>43891</v>
      </c>
      <c r="J341" s="1">
        <v>1</v>
      </c>
      <c r="K341" s="1">
        <v>0</v>
      </c>
      <c r="L341" s="1">
        <f>_xlfn.IFNA(VLOOKUP(D341,'[1]2020物业费金额预算（含欠费）'!$A:$G,7,FALSE),0)</f>
        <v>0</v>
      </c>
      <c r="M341">
        <f>_xlfn.IFNA(VLOOKUP(D341,'[1]2020清欠预算'!$A:$D,4,FALSE),0)</f>
        <v>0</v>
      </c>
    </row>
    <row r="342" ht="14.25" spans="1:13">
      <c r="A342" s="1">
        <v>341</v>
      </c>
      <c r="B342" s="2" t="s">
        <v>309</v>
      </c>
      <c r="C342" s="1" t="s">
        <v>310</v>
      </c>
      <c r="D342" s="1" t="s">
        <v>311</v>
      </c>
      <c r="E342" s="1" t="s">
        <v>16</v>
      </c>
      <c r="F342" s="1" t="s">
        <v>153</v>
      </c>
      <c r="G342" s="1" t="s">
        <v>153</v>
      </c>
      <c r="H342" s="3" t="s">
        <v>366</v>
      </c>
      <c r="I342" s="5">
        <v>43891</v>
      </c>
      <c r="J342" s="1">
        <v>1</v>
      </c>
      <c r="K342" s="1">
        <v>0</v>
      </c>
      <c r="L342" s="1">
        <f>_xlfn.IFNA(VLOOKUP(D342,'[1]2020物业费金额预算（含欠费）'!$A:$G,7,FALSE),0)</f>
        <v>0</v>
      </c>
      <c r="M342">
        <f>_xlfn.IFNA(VLOOKUP(D342,'[1]2020清欠预算'!$A:$D,4,FALSE),0)</f>
        <v>0</v>
      </c>
    </row>
    <row r="343" ht="14.25" spans="1:13">
      <c r="A343" s="1">
        <v>342</v>
      </c>
      <c r="B343" s="2" t="s">
        <v>312</v>
      </c>
      <c r="D343" s="1" t="s">
        <v>313</v>
      </c>
      <c r="E343" s="1" t="s">
        <v>16</v>
      </c>
      <c r="F343" s="1" t="s">
        <v>153</v>
      </c>
      <c r="G343" s="1" t="s">
        <v>153</v>
      </c>
      <c r="H343" s="3" t="s">
        <v>366</v>
      </c>
      <c r="I343" s="5">
        <v>43891</v>
      </c>
      <c r="J343" s="1">
        <v>1</v>
      </c>
      <c r="K343" s="1">
        <v>0</v>
      </c>
      <c r="L343" s="1">
        <f>_xlfn.IFNA(VLOOKUP(D343,'[1]2020物业费金额预算（含欠费）'!$A:$G,7,FALSE),0)</f>
        <v>0</v>
      </c>
      <c r="M343">
        <f>_xlfn.IFNA(VLOOKUP(D343,'[1]2020清欠预算'!$A:$D,4,FALSE),0)</f>
        <v>0</v>
      </c>
    </row>
    <row r="344" ht="14.25" spans="1:13">
      <c r="A344" s="1">
        <v>343</v>
      </c>
      <c r="B344" s="2" t="s">
        <v>314</v>
      </c>
      <c r="C344" s="1" t="s">
        <v>315</v>
      </c>
      <c r="D344" s="1" t="s">
        <v>316</v>
      </c>
      <c r="E344" s="1" t="s">
        <v>16</v>
      </c>
      <c r="F344" s="1" t="s">
        <v>25</v>
      </c>
      <c r="G344" s="1">
        <v>1</v>
      </c>
      <c r="H344" s="3" t="s">
        <v>366</v>
      </c>
      <c r="I344" s="5">
        <v>43891</v>
      </c>
      <c r="J344" s="1">
        <v>1</v>
      </c>
      <c r="K344" s="1">
        <v>0</v>
      </c>
      <c r="L344" s="1">
        <f>_xlfn.IFNA(VLOOKUP(D344,'[1]2020物业费金额预算（含欠费）'!$A:$G,7,FALSE),0)</f>
        <v>0</v>
      </c>
      <c r="M344">
        <f>_xlfn.IFNA(VLOOKUP(D344,'[1]2020清欠预算'!$A:$D,4,FALSE),0)</f>
        <v>0</v>
      </c>
    </row>
    <row r="345" ht="14.25" spans="1:13">
      <c r="A345" s="1">
        <v>344</v>
      </c>
      <c r="B345" s="2" t="s">
        <v>317</v>
      </c>
      <c r="C345" s="1" t="s">
        <v>318</v>
      </c>
      <c r="D345" s="1" t="s">
        <v>319</v>
      </c>
      <c r="E345" s="1" t="s">
        <v>16</v>
      </c>
      <c r="F345" s="1" t="s">
        <v>25</v>
      </c>
      <c r="G345" s="1">
        <v>1</v>
      </c>
      <c r="H345" s="3" t="s">
        <v>366</v>
      </c>
      <c r="I345" s="5">
        <v>43891</v>
      </c>
      <c r="J345" s="1">
        <v>1</v>
      </c>
      <c r="K345" s="1">
        <v>0.6</v>
      </c>
      <c r="L345" s="1">
        <f>_xlfn.IFNA(VLOOKUP(D345,'[1]2020物业费金额预算（含欠费）'!$A:$G,7,FALSE),0)</f>
        <v>14.5921050543847</v>
      </c>
      <c r="M345">
        <f>_xlfn.IFNA(VLOOKUP(D345,'[1]2020清欠预算'!$A:$D,4,FALSE),0)</f>
        <v>2.07529816975</v>
      </c>
    </row>
    <row r="346" ht="14.25" spans="1:13">
      <c r="A346" s="1">
        <v>345</v>
      </c>
      <c r="B346" s="2" t="s">
        <v>320</v>
      </c>
      <c r="C346" s="1" t="s">
        <v>321</v>
      </c>
      <c r="D346" s="1" t="s">
        <v>322</v>
      </c>
      <c r="E346" s="1" t="s">
        <v>16</v>
      </c>
      <c r="F346" s="1" t="s">
        <v>25</v>
      </c>
      <c r="G346" s="1">
        <v>1</v>
      </c>
      <c r="H346" s="3" t="s">
        <v>366</v>
      </c>
      <c r="I346" s="5">
        <v>43891</v>
      </c>
      <c r="J346" s="1">
        <v>1</v>
      </c>
      <c r="K346" s="1">
        <v>0.6</v>
      </c>
      <c r="L346" s="1">
        <f>_xlfn.IFNA(VLOOKUP(D346,'[1]2020物业费金额预算（含欠费）'!$A:$G,7,FALSE),0)</f>
        <v>23.1058386</v>
      </c>
      <c r="M346">
        <f>_xlfn.IFNA(VLOOKUP(D346,'[1]2020清欠预算'!$A:$D,4,FALSE),0)</f>
        <v>1.85672428683333</v>
      </c>
    </row>
    <row r="347" ht="14.25" spans="1:13">
      <c r="A347" s="1">
        <v>346</v>
      </c>
      <c r="B347" s="2" t="s">
        <v>323</v>
      </c>
      <c r="D347" s="1" t="s">
        <v>324</v>
      </c>
      <c r="E347" s="1" t="s">
        <v>16</v>
      </c>
      <c r="F347" s="1" t="s">
        <v>153</v>
      </c>
      <c r="G347" s="1" t="s">
        <v>153</v>
      </c>
      <c r="H347" s="3" t="s">
        <v>366</v>
      </c>
      <c r="I347" s="5">
        <v>43891</v>
      </c>
      <c r="J347" s="1">
        <v>1</v>
      </c>
      <c r="K347" s="1">
        <v>0</v>
      </c>
      <c r="L347" s="1">
        <f>_xlfn.IFNA(VLOOKUP(D347,'[1]2020物业费金额预算（含欠费）'!$A:$G,7,FALSE),0)</f>
        <v>0</v>
      </c>
      <c r="M347">
        <f>_xlfn.IFNA(VLOOKUP(D347,'[1]2020清欠预算'!$A:$D,4,FALSE),0)</f>
        <v>0</v>
      </c>
    </row>
    <row r="348" ht="14.25" spans="1:13">
      <c r="A348" s="1">
        <v>347</v>
      </c>
      <c r="B348" s="2" t="s">
        <v>325</v>
      </c>
      <c r="D348" s="1" t="s">
        <v>326</v>
      </c>
      <c r="E348" s="1" t="s">
        <v>16</v>
      </c>
      <c r="F348" s="1" t="s">
        <v>153</v>
      </c>
      <c r="G348" s="1" t="s">
        <v>153</v>
      </c>
      <c r="H348" s="3" t="s">
        <v>366</v>
      </c>
      <c r="I348" s="5">
        <v>43891</v>
      </c>
      <c r="J348" s="1">
        <v>1</v>
      </c>
      <c r="K348" s="1">
        <v>0</v>
      </c>
      <c r="L348" s="1">
        <f>_xlfn.IFNA(VLOOKUP(D348,'[1]2020物业费金额预算（含欠费）'!$A:$G,7,FALSE),0)</f>
        <v>0</v>
      </c>
      <c r="M348">
        <f>_xlfn.IFNA(VLOOKUP(D348,'[1]2020清欠预算'!$A:$D,4,FALSE),0)</f>
        <v>0</v>
      </c>
    </row>
    <row r="349" ht="14.25" spans="1:13">
      <c r="A349" s="1">
        <v>348</v>
      </c>
      <c r="B349" s="2" t="s">
        <v>327</v>
      </c>
      <c r="C349" s="1" t="s">
        <v>328</v>
      </c>
      <c r="D349" s="1" t="s">
        <v>329</v>
      </c>
      <c r="E349" s="1" t="s">
        <v>16</v>
      </c>
      <c r="F349" s="1" t="s">
        <v>25</v>
      </c>
      <c r="G349" s="1">
        <v>1</v>
      </c>
      <c r="H349" s="3" t="s">
        <v>366</v>
      </c>
      <c r="I349" s="5">
        <v>43891</v>
      </c>
      <c r="J349" s="1">
        <v>1</v>
      </c>
      <c r="K349" s="1">
        <v>0</v>
      </c>
      <c r="L349" s="1">
        <f>_xlfn.IFNA(VLOOKUP(D349,'[1]2020物业费金额预算（含欠费）'!$A:$G,7,FALSE),0)</f>
        <v>0</v>
      </c>
      <c r="M349">
        <f>_xlfn.IFNA(VLOOKUP(D349,'[1]2020清欠预算'!$A:$D,4,FALSE),0)</f>
        <v>0</v>
      </c>
    </row>
    <row r="350" ht="14.25" spans="1:13">
      <c r="A350" s="1">
        <v>349</v>
      </c>
      <c r="B350" s="2" t="s">
        <v>330</v>
      </c>
      <c r="C350" s="1" t="s">
        <v>331</v>
      </c>
      <c r="D350" s="1" t="s">
        <v>332</v>
      </c>
      <c r="E350" s="1" t="s">
        <v>16</v>
      </c>
      <c r="F350" s="1" t="s">
        <v>153</v>
      </c>
      <c r="G350" s="1">
        <v>1</v>
      </c>
      <c r="H350" s="3" t="s">
        <v>366</v>
      </c>
      <c r="I350" s="5">
        <v>43891</v>
      </c>
      <c r="J350" s="1">
        <v>1</v>
      </c>
      <c r="K350" s="1">
        <v>0</v>
      </c>
      <c r="L350" s="1">
        <f>_xlfn.IFNA(VLOOKUP(D350,'[1]2020物业费金额预算（含欠费）'!$A:$G,7,FALSE),0)</f>
        <v>0</v>
      </c>
      <c r="M350">
        <f>_xlfn.IFNA(VLOOKUP(D350,'[1]2020清欠预算'!$A:$D,4,FALSE),0)</f>
        <v>0</v>
      </c>
    </row>
    <row r="351" ht="14.25" spans="1:13">
      <c r="A351" s="1">
        <v>350</v>
      </c>
      <c r="B351" s="2" t="s">
        <v>333</v>
      </c>
      <c r="C351" s="1" t="s">
        <v>334</v>
      </c>
      <c r="D351" s="1" t="s">
        <v>335</v>
      </c>
      <c r="E351" s="1" t="s">
        <v>16</v>
      </c>
      <c r="F351" s="1" t="s">
        <v>153</v>
      </c>
      <c r="G351" s="1">
        <v>1</v>
      </c>
      <c r="H351" s="3" t="s">
        <v>366</v>
      </c>
      <c r="I351" s="5">
        <v>43891</v>
      </c>
      <c r="J351" s="1">
        <v>1</v>
      </c>
      <c r="K351" s="1">
        <v>0</v>
      </c>
      <c r="L351" s="1">
        <f>_xlfn.IFNA(VLOOKUP(D351,'[1]2020物业费金额预算（含欠费）'!$A:$G,7,FALSE),0)</f>
        <v>0</v>
      </c>
      <c r="M351">
        <f>_xlfn.IFNA(VLOOKUP(D351,'[1]2020清欠预算'!$A:$D,4,FALSE),0)</f>
        <v>0</v>
      </c>
    </row>
    <row r="352" ht="14.25" spans="1:13">
      <c r="A352" s="1">
        <v>351</v>
      </c>
      <c r="B352" s="2" t="s">
        <v>336</v>
      </c>
      <c r="D352" s="1" t="s">
        <v>337</v>
      </c>
      <c r="E352" s="1" t="s">
        <v>16</v>
      </c>
      <c r="F352" s="1" t="s">
        <v>153</v>
      </c>
      <c r="G352" s="1" t="s">
        <v>153</v>
      </c>
      <c r="H352" s="3" t="s">
        <v>366</v>
      </c>
      <c r="I352" s="5">
        <v>43891</v>
      </c>
      <c r="J352" s="1">
        <v>1</v>
      </c>
      <c r="K352" s="1">
        <v>0</v>
      </c>
      <c r="L352" s="1">
        <f>_xlfn.IFNA(VLOOKUP(D352,'[1]2020物业费金额预算（含欠费）'!$A:$G,7,FALSE),0)</f>
        <v>0</v>
      </c>
      <c r="M352">
        <f>_xlfn.IFNA(VLOOKUP(D352,'[1]2020清欠预算'!$A:$D,4,FALSE),0)</f>
        <v>0</v>
      </c>
    </row>
    <row r="353" ht="14.25" spans="1:13">
      <c r="A353" s="1">
        <v>352</v>
      </c>
      <c r="B353" s="2" t="s">
        <v>338</v>
      </c>
      <c r="C353" s="1" t="s">
        <v>339</v>
      </c>
      <c r="D353" s="1" t="s">
        <v>340</v>
      </c>
      <c r="E353" s="1" t="s">
        <v>16</v>
      </c>
      <c r="F353" s="1" t="s">
        <v>153</v>
      </c>
      <c r="G353" s="1">
        <v>1</v>
      </c>
      <c r="H353" s="3" t="s">
        <v>366</v>
      </c>
      <c r="I353" s="5">
        <v>43891</v>
      </c>
      <c r="J353" s="1">
        <v>1</v>
      </c>
      <c r="K353" s="1">
        <v>0.6</v>
      </c>
      <c r="L353" s="1">
        <f>_xlfn.IFNA(VLOOKUP(D353,'[1]2020物业费金额预算（含欠费）'!$A:$G,7,FALSE),0)</f>
        <v>0</v>
      </c>
      <c r="M353">
        <f>_xlfn.IFNA(VLOOKUP(D353,'[1]2020清欠预算'!$A:$D,4,FALSE),0)</f>
        <v>0</v>
      </c>
    </row>
    <row r="354" ht="14.25" spans="1:13">
      <c r="A354" s="1">
        <v>353</v>
      </c>
      <c r="B354" s="2" t="s">
        <v>341</v>
      </c>
      <c r="C354" s="1" t="s">
        <v>342</v>
      </c>
      <c r="D354" s="1" t="s">
        <v>343</v>
      </c>
      <c r="E354" s="1" t="s">
        <v>16</v>
      </c>
      <c r="F354" s="1" t="s">
        <v>25</v>
      </c>
      <c r="G354" s="1">
        <v>1</v>
      </c>
      <c r="H354" s="3" t="s">
        <v>366</v>
      </c>
      <c r="I354" s="5">
        <v>43891</v>
      </c>
      <c r="J354" s="1">
        <v>1</v>
      </c>
      <c r="K354" s="1">
        <v>0.6</v>
      </c>
      <c r="L354" s="1">
        <f>_xlfn.IFNA(VLOOKUP(D354,'[1]2020物业费金额预算（含欠费）'!$A:$G,7,FALSE),0)</f>
        <v>45.67012848</v>
      </c>
      <c r="M354">
        <f>_xlfn.IFNA(VLOOKUP(D354,'[1]2020清欠预算'!$A:$D,4,FALSE),0)</f>
        <v>1.5498</v>
      </c>
    </row>
    <row r="355" ht="14.25" spans="1:13">
      <c r="A355" s="1">
        <v>354</v>
      </c>
      <c r="B355" s="7" t="s">
        <v>344</v>
      </c>
      <c r="C355" s="1" t="s">
        <v>345</v>
      </c>
      <c r="D355" s="1" t="s">
        <v>346</v>
      </c>
      <c r="E355" s="1" t="s">
        <v>16</v>
      </c>
      <c r="F355" s="1" t="s">
        <v>25</v>
      </c>
      <c r="G355" s="1">
        <v>1</v>
      </c>
      <c r="H355" s="3" t="s">
        <v>366</v>
      </c>
      <c r="I355" s="5">
        <v>43891</v>
      </c>
      <c r="J355" s="1">
        <v>1</v>
      </c>
      <c r="K355" s="1">
        <v>0.55</v>
      </c>
      <c r="L355" s="1">
        <f>_xlfn.IFNA(VLOOKUP(D355,'[1]2020物业费金额预算（含欠费）'!$A:$G,7,FALSE),0)</f>
        <v>0</v>
      </c>
      <c r="M355">
        <f>_xlfn.IFNA(VLOOKUP(D355,'[1]2020清欠预算'!$A:$D,4,FALSE),0)</f>
        <v>0</v>
      </c>
    </row>
    <row r="356" ht="14.25" spans="1:13">
      <c r="A356" s="1">
        <v>355</v>
      </c>
      <c r="B356" s="7" t="s">
        <v>347</v>
      </c>
      <c r="C356" s="1" t="s">
        <v>348</v>
      </c>
      <c r="D356" s="1" t="s">
        <v>349</v>
      </c>
      <c r="E356" s="1" t="s">
        <v>16</v>
      </c>
      <c r="F356" s="1" t="s">
        <v>25</v>
      </c>
      <c r="G356" s="1">
        <v>1</v>
      </c>
      <c r="H356" s="3" t="s">
        <v>366</v>
      </c>
      <c r="I356" s="5">
        <v>43891</v>
      </c>
      <c r="J356" s="1">
        <v>1</v>
      </c>
      <c r="K356" s="1">
        <v>0.55</v>
      </c>
      <c r="L356" s="1">
        <f>_xlfn.IFNA(VLOOKUP(D356,'[1]2020物业费金额预算（含欠费）'!$A:$G,7,FALSE),0)</f>
        <v>0</v>
      </c>
      <c r="M356">
        <f>_xlfn.IFNA(VLOOKUP(D356,'[1]2020清欠预算'!$A:$D,4,FALSE),0)</f>
        <v>0</v>
      </c>
    </row>
    <row r="357" ht="14.25" spans="1:13">
      <c r="A357" s="1">
        <v>356</v>
      </c>
      <c r="B357" s="7" t="s">
        <v>350</v>
      </c>
      <c r="C357" s="1" t="s">
        <v>351</v>
      </c>
      <c r="D357" s="1" t="s">
        <v>352</v>
      </c>
      <c r="E357" s="1" t="s">
        <v>16</v>
      </c>
      <c r="F357" s="1" t="s">
        <v>25</v>
      </c>
      <c r="G357" s="1">
        <v>1</v>
      </c>
      <c r="H357" s="3" t="s">
        <v>366</v>
      </c>
      <c r="I357" s="5">
        <v>43891</v>
      </c>
      <c r="J357" s="1">
        <v>1</v>
      </c>
      <c r="K357" s="1">
        <v>0.55</v>
      </c>
      <c r="L357" s="1">
        <f>_xlfn.IFNA(VLOOKUP(D357,'[1]2020物业费金额预算（含欠费）'!$A:$G,7,FALSE),0)</f>
        <v>0</v>
      </c>
      <c r="M357">
        <f>_xlfn.IFNA(VLOOKUP(D357,'[1]2020清欠预算'!$A:$D,4,FALSE),0)</f>
        <v>0</v>
      </c>
    </row>
    <row r="358" ht="14.25" spans="1:13">
      <c r="A358" s="1">
        <v>357</v>
      </c>
      <c r="B358" s="7" t="s">
        <v>353</v>
      </c>
      <c r="C358" s="1" t="s">
        <v>354</v>
      </c>
      <c r="D358" s="1" t="s">
        <v>355</v>
      </c>
      <c r="E358" s="1" t="s">
        <v>16</v>
      </c>
      <c r="F358" s="1" t="s">
        <v>25</v>
      </c>
      <c r="G358" s="1">
        <v>1</v>
      </c>
      <c r="H358" s="3" t="s">
        <v>366</v>
      </c>
      <c r="I358" s="5">
        <v>43891</v>
      </c>
      <c r="J358" s="1">
        <v>1</v>
      </c>
      <c r="K358" s="1">
        <v>0.5</v>
      </c>
      <c r="L358" s="1">
        <f>_xlfn.IFNA(VLOOKUP(D358,'[1]2020物业费金额预算（含欠费）'!$A:$G,7,FALSE),0)</f>
        <v>0</v>
      </c>
      <c r="M358">
        <f>_xlfn.IFNA(VLOOKUP(D358,'[1]2020清欠预算'!$A:$D,4,FALSE),0)</f>
        <v>0</v>
      </c>
    </row>
    <row r="359" ht="14.25" spans="1:13">
      <c r="A359" s="1">
        <v>358</v>
      </c>
      <c r="B359" s="7" t="s">
        <v>356</v>
      </c>
      <c r="C359" s="1" t="s">
        <v>357</v>
      </c>
      <c r="D359" s="1" t="s">
        <v>358</v>
      </c>
      <c r="E359" s="1" t="s">
        <v>16</v>
      </c>
      <c r="F359" s="1" t="s">
        <v>25</v>
      </c>
      <c r="G359" s="1">
        <v>1</v>
      </c>
      <c r="H359" s="3" t="s">
        <v>366</v>
      </c>
      <c r="I359" s="5">
        <v>43891</v>
      </c>
      <c r="J359" s="1">
        <v>1</v>
      </c>
      <c r="K359" s="1">
        <v>0.55</v>
      </c>
      <c r="L359" s="1">
        <f>_xlfn.IFNA(VLOOKUP(D359,'[1]2020物业费金额预算（含欠费）'!$A:$G,7,FALSE),0)</f>
        <v>0</v>
      </c>
      <c r="M359">
        <f>_xlfn.IFNA(VLOOKUP(D359,'[1]2020清欠预算'!$A:$D,4,FALSE),0)</f>
        <v>0</v>
      </c>
    </row>
    <row r="360" ht="14.25" spans="1:13">
      <c r="A360" s="1">
        <v>359</v>
      </c>
      <c r="B360" s="7" t="s">
        <v>359</v>
      </c>
      <c r="C360" s="1" t="s">
        <v>360</v>
      </c>
      <c r="D360" s="1" t="s">
        <v>361</v>
      </c>
      <c r="E360" s="1" t="s">
        <v>16</v>
      </c>
      <c r="F360" s="1" t="s">
        <v>25</v>
      </c>
      <c r="G360" s="1">
        <v>1</v>
      </c>
      <c r="H360" s="3" t="s">
        <v>366</v>
      </c>
      <c r="I360" s="5">
        <v>43891</v>
      </c>
      <c r="J360" s="1">
        <v>1</v>
      </c>
      <c r="K360" s="1">
        <v>0.55</v>
      </c>
      <c r="L360" s="1">
        <f>_xlfn.IFNA(VLOOKUP(D360,'[1]2020物业费金额预算（含欠费）'!$A:$G,7,FALSE),0)</f>
        <v>0</v>
      </c>
      <c r="M360">
        <f>_xlfn.IFNA(VLOOKUP(D360,'[1]2020清欠预算'!$A:$D,4,FALSE),0)</f>
        <v>0</v>
      </c>
    </row>
    <row r="361" ht="14.25" spans="1:13">
      <c r="A361" s="1">
        <v>360</v>
      </c>
      <c r="B361" s="7" t="s">
        <v>362</v>
      </c>
      <c r="C361" s="1" t="s">
        <v>363</v>
      </c>
      <c r="D361" s="1" t="s">
        <v>364</v>
      </c>
      <c r="E361" s="1" t="s">
        <v>16</v>
      </c>
      <c r="F361" s="1" t="s">
        <v>25</v>
      </c>
      <c r="G361" s="1">
        <v>1</v>
      </c>
      <c r="H361" s="3" t="s">
        <v>366</v>
      </c>
      <c r="I361" s="5">
        <v>43891</v>
      </c>
      <c r="J361" s="1">
        <v>1</v>
      </c>
      <c r="K361" s="1">
        <v>0.5</v>
      </c>
      <c r="L361" s="1">
        <f>_xlfn.IFNA(VLOOKUP(D361,'[1]2020物业费金额预算（含欠费）'!$A:$G,7,FALSE),0)</f>
        <v>0</v>
      </c>
      <c r="M361">
        <f>_xlfn.IFNA(VLOOKUP(D361,'[1]2020清欠预算'!$A:$D,4,FALSE),0)</f>
        <v>0</v>
      </c>
    </row>
    <row r="362" ht="14.25" spans="1:13">
      <c r="A362" s="1">
        <v>361</v>
      </c>
      <c r="B362" s="2" t="s">
        <v>13</v>
      </c>
      <c r="C362" s="1" t="s">
        <v>14</v>
      </c>
      <c r="D362" s="1" t="s">
        <v>15</v>
      </c>
      <c r="E362" s="1" t="s">
        <v>16</v>
      </c>
      <c r="F362" s="1" t="s">
        <v>17</v>
      </c>
      <c r="G362" s="1">
        <v>1</v>
      </c>
      <c r="H362" s="3" t="s">
        <v>367</v>
      </c>
      <c r="I362" s="5">
        <v>43922</v>
      </c>
      <c r="J362" s="1">
        <v>1</v>
      </c>
      <c r="K362" s="1">
        <v>0.7</v>
      </c>
      <c r="L362" s="1">
        <f>_xlfn.IFNA(VLOOKUP(D362,'[1]2020物业费金额预算（含欠费）'!$A:$I,9,FALSE),0)</f>
        <v>214.885680051</v>
      </c>
      <c r="M362">
        <f>_xlfn.IFNA(VLOOKUP(D362,'[1]2020清欠预算'!$A:$E,5,FALSE),0)</f>
        <v>15.4991480798397</v>
      </c>
    </row>
    <row r="363" ht="14.25" spans="1:13">
      <c r="A363" s="1">
        <v>362</v>
      </c>
      <c r="B363" s="2" t="s">
        <v>19</v>
      </c>
      <c r="C363" s="1" t="s">
        <v>20</v>
      </c>
      <c r="D363" s="1" t="s">
        <v>21</v>
      </c>
      <c r="E363" s="1" t="s">
        <v>16</v>
      </c>
      <c r="F363" s="1" t="s">
        <v>17</v>
      </c>
      <c r="G363" s="1">
        <v>1</v>
      </c>
      <c r="H363" s="3" t="s">
        <v>367</v>
      </c>
      <c r="I363" s="5">
        <v>43922</v>
      </c>
      <c r="J363" s="1">
        <v>1</v>
      </c>
      <c r="K363" s="1">
        <v>0.8</v>
      </c>
      <c r="L363" s="1">
        <f>_xlfn.IFNA(VLOOKUP(D363,'[1]2020物业费金额预算（含欠费）'!$A:$I,9,FALSE),0)</f>
        <v>20.218012164</v>
      </c>
      <c r="M363">
        <f>_xlfn.IFNA(VLOOKUP(D363,'[1]2020清欠预算'!$A:$E,5,FALSE),0)</f>
        <v>1.13924420947832</v>
      </c>
    </row>
    <row r="364" ht="14.25" spans="1:13">
      <c r="A364" s="1">
        <v>363</v>
      </c>
      <c r="B364" s="2" t="s">
        <v>22</v>
      </c>
      <c r="C364" s="1" t="s">
        <v>23</v>
      </c>
      <c r="D364" s="1" t="s">
        <v>24</v>
      </c>
      <c r="E364" s="1" t="s">
        <v>16</v>
      </c>
      <c r="F364" s="1" t="s">
        <v>25</v>
      </c>
      <c r="G364" s="1">
        <v>1</v>
      </c>
      <c r="H364" s="3" t="s">
        <v>367</v>
      </c>
      <c r="I364" s="5">
        <v>43922</v>
      </c>
      <c r="J364" s="1">
        <v>1</v>
      </c>
      <c r="K364" s="1">
        <v>0.9</v>
      </c>
      <c r="L364" s="1">
        <f>_xlfn.IFNA(VLOOKUP(D364,'[1]2020物业费金额预算（含欠费）'!$A:$I,9,FALSE),0)</f>
        <v>71.97993612</v>
      </c>
      <c r="M364">
        <f>_xlfn.IFNA(VLOOKUP(D364,'[1]2020清欠预算'!$A:$E,5,FALSE),0)</f>
        <v>2.91822909234485</v>
      </c>
    </row>
    <row r="365" ht="14.25" spans="1:13">
      <c r="A365" s="1">
        <v>364</v>
      </c>
      <c r="B365" s="4" t="s">
        <v>26</v>
      </c>
      <c r="C365" s="1" t="s">
        <v>27</v>
      </c>
      <c r="D365" s="1" t="s">
        <v>28</v>
      </c>
      <c r="E365" s="1" t="s">
        <v>16</v>
      </c>
      <c r="F365" s="1" t="s">
        <v>17</v>
      </c>
      <c r="G365" s="1">
        <v>1</v>
      </c>
      <c r="H365" s="3" t="s">
        <v>367</v>
      </c>
      <c r="I365" s="5">
        <v>43922</v>
      </c>
      <c r="J365" s="1">
        <v>1</v>
      </c>
      <c r="K365" s="1">
        <v>0.5</v>
      </c>
      <c r="L365" s="1">
        <f>_xlfn.IFNA(VLOOKUP(D365,'[1]2020物业费金额预算（含欠费）'!$A:$I,9,FALSE),0)</f>
        <v>72.7561527</v>
      </c>
      <c r="M365">
        <f>_xlfn.IFNA(VLOOKUP(D365,'[1]2020清欠预算'!$A:$E,5,FALSE),0)</f>
        <v>21.1781648416088</v>
      </c>
    </row>
    <row r="366" ht="14.25" spans="1:13">
      <c r="A366" s="1">
        <v>365</v>
      </c>
      <c r="B366" s="4" t="s">
        <v>29</v>
      </c>
      <c r="C366" s="1" t="s">
        <v>30</v>
      </c>
      <c r="D366" s="1" t="s">
        <v>31</v>
      </c>
      <c r="E366" s="1" t="s">
        <v>16</v>
      </c>
      <c r="F366" s="1" t="s">
        <v>25</v>
      </c>
      <c r="G366" s="1">
        <v>1</v>
      </c>
      <c r="H366" s="3" t="s">
        <v>367</v>
      </c>
      <c r="I366" s="5">
        <v>43922</v>
      </c>
      <c r="J366" s="1">
        <v>1</v>
      </c>
      <c r="K366" s="1">
        <v>0.7</v>
      </c>
      <c r="L366" s="1">
        <f>_xlfn.IFNA(VLOOKUP(D366,'[1]2020物业费金额预算（含欠费）'!$A:$I,9,FALSE),0)</f>
        <v>153.81493784</v>
      </c>
      <c r="M366">
        <f>_xlfn.IFNA(VLOOKUP(D366,'[1]2020清欠预算'!$A:$E,5,FALSE),0)</f>
        <v>70.9108901586412</v>
      </c>
    </row>
    <row r="367" ht="14.25" spans="1:13">
      <c r="A367" s="1">
        <v>366</v>
      </c>
      <c r="B367" s="2" t="s">
        <v>32</v>
      </c>
      <c r="C367" s="1" t="s">
        <v>33</v>
      </c>
      <c r="D367" s="1" t="s">
        <v>34</v>
      </c>
      <c r="E367" s="1" t="s">
        <v>16</v>
      </c>
      <c r="F367" s="1" t="s">
        <v>25</v>
      </c>
      <c r="G367" s="1">
        <v>1</v>
      </c>
      <c r="H367" s="3" t="s">
        <v>367</v>
      </c>
      <c r="I367" s="5">
        <v>43922</v>
      </c>
      <c r="J367" s="1">
        <v>1</v>
      </c>
      <c r="K367" s="1">
        <v>0.9</v>
      </c>
      <c r="L367" s="1">
        <f>_xlfn.IFNA(VLOOKUP(D367,'[1]2020物业费金额预算（含欠费）'!$A:$I,9,FALSE),0)</f>
        <v>159.15612888</v>
      </c>
      <c r="M367">
        <f>_xlfn.IFNA(VLOOKUP(D367,'[1]2020清欠预算'!$A:$E,5,FALSE),0)</f>
        <v>10.074890015059</v>
      </c>
    </row>
    <row r="368" ht="14.25" spans="1:13">
      <c r="A368" s="1">
        <v>367</v>
      </c>
      <c r="B368" s="2" t="s">
        <v>35</v>
      </c>
      <c r="D368" s="1" t="s">
        <v>36</v>
      </c>
      <c r="E368" s="1" t="s">
        <v>16</v>
      </c>
      <c r="F368" s="1" t="s">
        <v>25</v>
      </c>
      <c r="G368" s="1">
        <v>0</v>
      </c>
      <c r="H368" s="3" t="s">
        <v>367</v>
      </c>
      <c r="I368" s="5">
        <v>43922</v>
      </c>
      <c r="J368" s="1">
        <v>1</v>
      </c>
      <c r="K368" s="1">
        <v>0.8</v>
      </c>
      <c r="L368" s="1">
        <f>_xlfn.IFNA(VLOOKUP(D368,'[1]2020物业费金额预算（含欠费）'!$A:$I,9,FALSE),0)</f>
        <v>278.928320304</v>
      </c>
      <c r="M368">
        <f>_xlfn.IFNA(VLOOKUP(D368,'[1]2020清欠预算'!$A:$E,5,FALSE),0)</f>
        <v>33.5102401518525</v>
      </c>
    </row>
    <row r="369" ht="14.25" spans="1:13">
      <c r="A369" s="1">
        <v>368</v>
      </c>
      <c r="B369" s="2" t="s">
        <v>37</v>
      </c>
      <c r="C369" s="1" t="s">
        <v>38</v>
      </c>
      <c r="D369" s="1" t="s">
        <v>39</v>
      </c>
      <c r="E369" s="1" t="s">
        <v>16</v>
      </c>
      <c r="F369" s="1" t="s">
        <v>17</v>
      </c>
      <c r="G369" s="1">
        <v>1</v>
      </c>
      <c r="H369" s="3" t="s">
        <v>367</v>
      </c>
      <c r="I369" s="5">
        <v>43922</v>
      </c>
      <c r="J369" s="1">
        <v>1</v>
      </c>
      <c r="K369" s="1">
        <v>0.8</v>
      </c>
      <c r="L369" s="1">
        <f>_xlfn.IFNA(VLOOKUP(D369,'[1]2020物业费金额预算（含欠费）'!$A:$I,9,FALSE),0)</f>
        <v>25.1356148781608</v>
      </c>
      <c r="M369">
        <f>_xlfn.IFNA(VLOOKUP(D369,'[1]2020清欠预算'!$A:$E,5,FALSE),0)</f>
        <v>0.421984849969615</v>
      </c>
    </row>
    <row r="370" ht="14.25" spans="1:13">
      <c r="A370" s="1">
        <v>369</v>
      </c>
      <c r="B370" s="2" t="s">
        <v>40</v>
      </c>
      <c r="D370" s="1" t="s">
        <v>41</v>
      </c>
      <c r="E370" s="1" t="s">
        <v>16</v>
      </c>
      <c r="F370" s="1" t="s">
        <v>25</v>
      </c>
      <c r="G370" s="1">
        <v>0</v>
      </c>
      <c r="H370" s="3" t="s">
        <v>367</v>
      </c>
      <c r="I370" s="5">
        <v>43922</v>
      </c>
      <c r="J370" s="1">
        <v>1</v>
      </c>
      <c r="K370" s="1">
        <v>0.75</v>
      </c>
      <c r="L370" s="1">
        <f>_xlfn.IFNA(VLOOKUP(D370,'[1]2020物业费金额预算（含欠费）'!$A:$I,9,FALSE),0)</f>
        <v>213.06398276</v>
      </c>
      <c r="M370">
        <f>_xlfn.IFNA(VLOOKUP(D370,'[1]2020清欠预算'!$A:$E,5,FALSE),0)</f>
        <v>43.789118056875</v>
      </c>
    </row>
    <row r="371" ht="14.25" spans="1:13">
      <c r="A371" s="1">
        <v>370</v>
      </c>
      <c r="B371" s="2" t="s">
        <v>42</v>
      </c>
      <c r="C371" s="1" t="s">
        <v>43</v>
      </c>
      <c r="D371" s="1" t="s">
        <v>44</v>
      </c>
      <c r="E371" s="1" t="s">
        <v>16</v>
      </c>
      <c r="F371" s="1" t="s">
        <v>25</v>
      </c>
      <c r="G371" s="1">
        <v>1</v>
      </c>
      <c r="H371" s="3" t="s">
        <v>367</v>
      </c>
      <c r="I371" s="5">
        <v>43922</v>
      </c>
      <c r="J371" s="1">
        <v>1</v>
      </c>
      <c r="K371" s="1">
        <v>0.8</v>
      </c>
      <c r="L371" s="1">
        <f>_xlfn.IFNA(VLOOKUP(D371,'[1]2020物业费金额预算（含欠费）'!$A:$I,9,FALSE),0)</f>
        <v>299.268084432</v>
      </c>
      <c r="M371">
        <f>_xlfn.IFNA(VLOOKUP(D371,'[1]2020清欠预算'!$A:$E,5,FALSE),0)</f>
        <v>64.5452663691077</v>
      </c>
    </row>
    <row r="372" ht="14.25" spans="1:13">
      <c r="A372" s="1">
        <v>371</v>
      </c>
      <c r="B372" s="2" t="s">
        <v>45</v>
      </c>
      <c r="C372" s="1" t="s">
        <v>46</v>
      </c>
      <c r="D372" s="1" t="s">
        <v>47</v>
      </c>
      <c r="E372" s="1" t="s">
        <v>16</v>
      </c>
      <c r="F372" s="1" t="s">
        <v>25</v>
      </c>
      <c r="G372" s="1">
        <v>1</v>
      </c>
      <c r="H372" s="3" t="s">
        <v>367</v>
      </c>
      <c r="I372" s="5">
        <v>43922</v>
      </c>
      <c r="J372" s="1">
        <v>1</v>
      </c>
      <c r="K372" s="1">
        <v>0.9</v>
      </c>
      <c r="L372" s="1">
        <f>_xlfn.IFNA(VLOOKUP(D372,'[1]2020物业费金额预算（含欠费）'!$A:$I,9,FALSE),0)</f>
        <v>46.30712328</v>
      </c>
      <c r="M372">
        <f>_xlfn.IFNA(VLOOKUP(D372,'[1]2020清欠预算'!$A:$E,5,FALSE),0)</f>
        <v>0.374820695999998</v>
      </c>
    </row>
    <row r="373" ht="14.25" spans="1:13">
      <c r="A373" s="1">
        <v>372</v>
      </c>
      <c r="B373" s="2" t="s">
        <v>48</v>
      </c>
      <c r="C373" s="1" t="s">
        <v>49</v>
      </c>
      <c r="D373" s="1" t="s">
        <v>50</v>
      </c>
      <c r="E373" s="1" t="s">
        <v>16</v>
      </c>
      <c r="F373" s="1" t="s">
        <v>25</v>
      </c>
      <c r="G373" s="1">
        <v>1</v>
      </c>
      <c r="H373" s="3" t="s">
        <v>367</v>
      </c>
      <c r="I373" s="5">
        <v>43922</v>
      </c>
      <c r="J373" s="1">
        <v>1</v>
      </c>
      <c r="K373" s="1">
        <v>0.9</v>
      </c>
      <c r="L373" s="1">
        <f>_xlfn.IFNA(VLOOKUP(D373,'[1]2020物业费金额预算（含欠费）'!$A:$I,9,FALSE),0)</f>
        <v>33.3299826</v>
      </c>
      <c r="M373">
        <f>_xlfn.IFNA(VLOOKUP(D373,'[1]2020清欠预算'!$A:$E,5,FALSE),0)</f>
        <v>3.8839444602456</v>
      </c>
    </row>
    <row r="374" ht="14.25" spans="1:13">
      <c r="A374" s="1">
        <v>373</v>
      </c>
      <c r="B374" s="2" t="s">
        <v>51</v>
      </c>
      <c r="C374" s="1" t="s">
        <v>52</v>
      </c>
      <c r="D374" s="1" t="s">
        <v>53</v>
      </c>
      <c r="E374" s="1" t="s">
        <v>16</v>
      </c>
      <c r="F374" s="1" t="s">
        <v>17</v>
      </c>
      <c r="G374" s="1">
        <v>1</v>
      </c>
      <c r="H374" s="3" t="s">
        <v>367</v>
      </c>
      <c r="I374" s="5">
        <v>43922</v>
      </c>
      <c r="J374" s="1">
        <v>1</v>
      </c>
      <c r="K374" s="1">
        <v>0.8</v>
      </c>
      <c r="L374" s="1">
        <f>_xlfn.IFNA(VLOOKUP(D374,'[1]2020物业费金额预算（含欠费）'!$A:$I,9,FALSE),0)</f>
        <v>168.2145392</v>
      </c>
      <c r="M374">
        <f>_xlfn.IFNA(VLOOKUP(D374,'[1]2020清欠预算'!$A:$E,5,FALSE),0)</f>
        <v>17.1272707730833</v>
      </c>
    </row>
    <row r="375" ht="14.25" spans="1:13">
      <c r="A375" s="1">
        <v>374</v>
      </c>
      <c r="B375" s="2" t="s">
        <v>54</v>
      </c>
      <c r="C375" s="1" t="s">
        <v>55</v>
      </c>
      <c r="D375" s="1" t="s">
        <v>56</v>
      </c>
      <c r="E375" s="1" t="s">
        <v>16</v>
      </c>
      <c r="F375" s="1" t="s">
        <v>25</v>
      </c>
      <c r="G375" s="1">
        <v>1</v>
      </c>
      <c r="H375" s="3" t="s">
        <v>367</v>
      </c>
      <c r="I375" s="5">
        <v>43922</v>
      </c>
      <c r="J375" s="1">
        <v>1</v>
      </c>
      <c r="K375" s="1">
        <v>0.8</v>
      </c>
      <c r="L375" s="1">
        <f>_xlfn.IFNA(VLOOKUP(D375,'[1]2020物业费金额预算（含欠费）'!$A:$I,9,FALSE),0)</f>
        <v>44.803147872</v>
      </c>
      <c r="M375">
        <f>_xlfn.IFNA(VLOOKUP(D375,'[1]2020清欠预算'!$A:$E,5,FALSE),0)</f>
        <v>2.25951266919981</v>
      </c>
    </row>
    <row r="376" ht="14.25" spans="1:13">
      <c r="A376" s="1">
        <v>375</v>
      </c>
      <c r="B376" s="2" t="s">
        <v>57</v>
      </c>
      <c r="C376" s="1" t="s">
        <v>58</v>
      </c>
      <c r="D376" s="1" t="s">
        <v>59</v>
      </c>
      <c r="E376" s="1" t="s">
        <v>16</v>
      </c>
      <c r="F376" s="1" t="s">
        <v>17</v>
      </c>
      <c r="G376" s="1">
        <v>1</v>
      </c>
      <c r="H376" s="3" t="s">
        <v>367</v>
      </c>
      <c r="I376" s="5">
        <v>43922</v>
      </c>
      <c r="J376" s="1">
        <v>1</v>
      </c>
      <c r="K376" s="1">
        <v>0.4</v>
      </c>
      <c r="L376" s="1">
        <f>_xlfn.IFNA(VLOOKUP(D376,'[1]2020物业费金额预算（含欠费）'!$A:$I,9,FALSE),0)</f>
        <v>19.0770579</v>
      </c>
      <c r="M376">
        <f>_xlfn.IFNA(VLOOKUP(D376,'[1]2020清欠预算'!$A:$E,5,FALSE),0)</f>
        <v>3.22407287179894</v>
      </c>
    </row>
    <row r="377" ht="14.25" spans="1:13">
      <c r="A377" s="1">
        <v>376</v>
      </c>
      <c r="B377" s="2" t="s">
        <v>60</v>
      </c>
      <c r="C377" s="1" t="s">
        <v>61</v>
      </c>
      <c r="D377" s="1" t="s">
        <v>62</v>
      </c>
      <c r="E377" s="1" t="s">
        <v>16</v>
      </c>
      <c r="F377" s="1" t="s">
        <v>17</v>
      </c>
      <c r="G377" s="1">
        <v>1</v>
      </c>
      <c r="H377" s="3" t="s">
        <v>367</v>
      </c>
      <c r="I377" s="5">
        <v>43922</v>
      </c>
      <c r="J377" s="1">
        <v>1</v>
      </c>
      <c r="K377" s="1">
        <v>0.7</v>
      </c>
      <c r="L377" s="1">
        <f>_xlfn.IFNA(VLOOKUP(D377,'[1]2020物业费金额预算（含欠费）'!$A:$I,9,FALSE),0)</f>
        <v>209.326063884</v>
      </c>
      <c r="M377">
        <f>_xlfn.IFNA(VLOOKUP(D377,'[1]2020清欠预算'!$A:$E,5,FALSE),0)</f>
        <v>16.4699745417597</v>
      </c>
    </row>
    <row r="378" ht="14.25" spans="1:13">
      <c r="A378" s="1">
        <v>377</v>
      </c>
      <c r="B378" s="2" t="s">
        <v>63</v>
      </c>
      <c r="C378" s="1" t="s">
        <v>64</v>
      </c>
      <c r="D378" s="1" t="s">
        <v>65</v>
      </c>
      <c r="E378" s="1" t="s">
        <v>16</v>
      </c>
      <c r="F378" s="1" t="s">
        <v>25</v>
      </c>
      <c r="G378" s="1">
        <v>1</v>
      </c>
      <c r="H378" s="3" t="s">
        <v>367</v>
      </c>
      <c r="I378" s="5">
        <v>43922</v>
      </c>
      <c r="J378" s="1">
        <v>1</v>
      </c>
      <c r="K378" s="1">
        <v>0.9</v>
      </c>
      <c r="L378" s="1">
        <f>_xlfn.IFNA(VLOOKUP(D378,'[1]2020物业费金额预算（含欠费）'!$A:$I,9,FALSE),0)</f>
        <v>228.73736288</v>
      </c>
      <c r="M378">
        <f>_xlfn.IFNA(VLOOKUP(D378,'[1]2020清欠预算'!$A:$E,5,FALSE),0)</f>
        <v>10.941364060125</v>
      </c>
    </row>
    <row r="379" ht="14.25" spans="1:13">
      <c r="A379" s="1">
        <v>378</v>
      </c>
      <c r="B379" s="2" t="s">
        <v>66</v>
      </c>
      <c r="C379" s="1" t="s">
        <v>67</v>
      </c>
      <c r="D379" s="1" t="s">
        <v>68</v>
      </c>
      <c r="E379" s="1" t="s">
        <v>16</v>
      </c>
      <c r="F379" s="1" t="s">
        <v>25</v>
      </c>
      <c r="G379" s="1">
        <v>1</v>
      </c>
      <c r="H379" s="3" t="s">
        <v>367</v>
      </c>
      <c r="I379" s="5">
        <v>43922</v>
      </c>
      <c r="J379" s="1">
        <v>1</v>
      </c>
      <c r="K379" s="1">
        <v>0.8</v>
      </c>
      <c r="L379" s="1">
        <f>_xlfn.IFNA(VLOOKUP(D379,'[1]2020物业费金额预算（含欠费）'!$A:$I,9,FALSE),0)</f>
        <v>161.38239456</v>
      </c>
      <c r="M379">
        <f>_xlfn.IFNA(VLOOKUP(D379,'[1]2020清欠预算'!$A:$E,5,FALSE),0)</f>
        <v>20.6477029565</v>
      </c>
    </row>
    <row r="380" ht="14.25" spans="1:13">
      <c r="A380" s="1">
        <v>379</v>
      </c>
      <c r="B380" s="2" t="s">
        <v>69</v>
      </c>
      <c r="C380" s="1" t="s">
        <v>70</v>
      </c>
      <c r="D380" s="1" t="s">
        <v>71</v>
      </c>
      <c r="E380" s="1" t="s">
        <v>16</v>
      </c>
      <c r="F380" s="1" t="s">
        <v>25</v>
      </c>
      <c r="G380" s="1">
        <v>1</v>
      </c>
      <c r="H380" s="3" t="s">
        <v>367</v>
      </c>
      <c r="I380" s="5">
        <v>43922</v>
      </c>
      <c r="J380" s="1">
        <v>1</v>
      </c>
      <c r="K380" s="1">
        <v>0.75</v>
      </c>
      <c r="L380" s="1">
        <f>_xlfn.IFNA(VLOOKUP(D380,'[1]2020物业费金额预算（含欠费）'!$A:$I,9,FALSE),0)</f>
        <v>128.58203712</v>
      </c>
      <c r="M380">
        <f>_xlfn.IFNA(VLOOKUP(D380,'[1]2020清欠预算'!$A:$E,5,FALSE),0)</f>
        <v>43.324263193875</v>
      </c>
    </row>
    <row r="381" ht="14.25" spans="1:13">
      <c r="A381" s="1">
        <v>380</v>
      </c>
      <c r="B381" s="2" t="s">
        <v>72</v>
      </c>
      <c r="C381" s="1" t="s">
        <v>73</v>
      </c>
      <c r="D381" s="1" t="s">
        <v>74</v>
      </c>
      <c r="E381" s="1" t="s">
        <v>16</v>
      </c>
      <c r="F381" s="1" t="s">
        <v>25</v>
      </c>
      <c r="G381" s="1">
        <v>1</v>
      </c>
      <c r="H381" s="3" t="s">
        <v>367</v>
      </c>
      <c r="I381" s="5">
        <v>43922</v>
      </c>
      <c r="J381" s="1">
        <v>1</v>
      </c>
      <c r="K381" s="1">
        <v>0.75</v>
      </c>
      <c r="L381" s="1">
        <f>_xlfn.IFNA(VLOOKUP(D381,'[1]2020物业费金额预算（含欠费）'!$A:$I,9,FALSE),0)</f>
        <v>353.12935384</v>
      </c>
      <c r="M381">
        <f>_xlfn.IFNA(VLOOKUP(D381,'[1]2020清欠预算'!$A:$E,5,FALSE),0)</f>
        <v>62.650378813375</v>
      </c>
    </row>
    <row r="382" ht="14.25" spans="1:13">
      <c r="A382" s="1">
        <v>381</v>
      </c>
      <c r="B382" s="2" t="s">
        <v>75</v>
      </c>
      <c r="C382" s="1" t="s">
        <v>76</v>
      </c>
      <c r="D382" s="1" t="s">
        <v>77</v>
      </c>
      <c r="E382" s="1" t="s">
        <v>16</v>
      </c>
      <c r="F382" s="1" t="s">
        <v>25</v>
      </c>
      <c r="G382" s="1">
        <v>1</v>
      </c>
      <c r="H382" s="3" t="s">
        <v>367</v>
      </c>
      <c r="I382" s="5">
        <v>43922</v>
      </c>
      <c r="J382" s="1">
        <v>1</v>
      </c>
      <c r="K382" s="1">
        <v>0.75</v>
      </c>
      <c r="L382" s="1">
        <f>_xlfn.IFNA(VLOOKUP(D382,'[1]2020物业费金额预算（含欠费）'!$A:$I,9,FALSE),0)</f>
        <v>165.9002904</v>
      </c>
      <c r="M382">
        <f>_xlfn.IFNA(VLOOKUP(D382,'[1]2020清欠预算'!$A:$E,5,FALSE),0)</f>
        <v>49.488250952125</v>
      </c>
    </row>
    <row r="383" ht="14.25" spans="1:13">
      <c r="A383" s="1">
        <v>382</v>
      </c>
      <c r="B383" s="2" t="s">
        <v>78</v>
      </c>
      <c r="D383" s="1" t="s">
        <v>79</v>
      </c>
      <c r="E383" s="1" t="s">
        <v>16</v>
      </c>
      <c r="F383" s="1" t="s">
        <v>25</v>
      </c>
      <c r="G383" s="1">
        <v>0</v>
      </c>
      <c r="H383" s="3" t="s">
        <v>367</v>
      </c>
      <c r="I383" s="5">
        <v>43922</v>
      </c>
      <c r="J383" s="1">
        <v>1</v>
      </c>
      <c r="K383" s="1">
        <v>0.8</v>
      </c>
      <c r="L383" s="1">
        <f>_xlfn.IFNA(VLOOKUP(D383,'[1]2020物业费金额预算（含欠费）'!$A:$I,9,FALSE),0)</f>
        <v>261.4086256</v>
      </c>
      <c r="M383">
        <f>_xlfn.IFNA(VLOOKUP(D383,'[1]2020清欠预算'!$A:$E,5,FALSE),0)</f>
        <v>33.714145772125</v>
      </c>
    </row>
    <row r="384" ht="14.25" spans="1:13">
      <c r="A384" s="1">
        <v>383</v>
      </c>
      <c r="B384" s="2" t="s">
        <v>80</v>
      </c>
      <c r="C384" s="1" t="s">
        <v>81</v>
      </c>
      <c r="D384" s="1" t="s">
        <v>82</v>
      </c>
      <c r="E384" s="1" t="s">
        <v>16</v>
      </c>
      <c r="F384" s="1" t="s">
        <v>25</v>
      </c>
      <c r="G384" s="1">
        <v>1</v>
      </c>
      <c r="H384" s="3" t="s">
        <v>367</v>
      </c>
      <c r="I384" s="5">
        <v>43922</v>
      </c>
      <c r="J384" s="1">
        <v>1</v>
      </c>
      <c r="K384" s="1">
        <v>0</v>
      </c>
      <c r="L384" s="1">
        <f>_xlfn.IFNA(VLOOKUP(D384,'[1]2020物业费金额预算（含欠费）'!$A:$I,9,FALSE),0)</f>
        <v>0</v>
      </c>
      <c r="M384">
        <f>_xlfn.IFNA(VLOOKUP(D384,'[1]2020清欠预算'!$A:$E,5,FALSE),0)</f>
        <v>0</v>
      </c>
    </row>
    <row r="385" ht="14.25" spans="1:13">
      <c r="A385" s="1">
        <v>384</v>
      </c>
      <c r="B385" s="2" t="s">
        <v>83</v>
      </c>
      <c r="C385" s="1" t="s">
        <v>84</v>
      </c>
      <c r="D385" s="1" t="s">
        <v>85</v>
      </c>
      <c r="E385" s="1" t="s">
        <v>16</v>
      </c>
      <c r="F385" s="1" t="s">
        <v>25</v>
      </c>
      <c r="G385" s="1">
        <v>1</v>
      </c>
      <c r="H385" s="3" t="s">
        <v>367</v>
      </c>
      <c r="I385" s="5">
        <v>43922</v>
      </c>
      <c r="J385" s="1">
        <v>1</v>
      </c>
      <c r="K385" s="1">
        <v>0.77</v>
      </c>
      <c r="L385" s="1">
        <f>_xlfn.IFNA(VLOOKUP(D385,'[1]2020物业费金额预算（含欠费）'!$A:$I,9,FALSE),0)</f>
        <v>424.267766442734</v>
      </c>
      <c r="M385">
        <f>_xlfn.IFNA(VLOOKUP(D385,'[1]2020清欠预算'!$A:$E,5,FALSE),0)</f>
        <v>8.993676743375</v>
      </c>
    </row>
    <row r="386" ht="14.25" spans="1:13">
      <c r="A386" s="1">
        <v>385</v>
      </c>
      <c r="B386" s="2" t="s">
        <v>86</v>
      </c>
      <c r="C386" s="1" t="s">
        <v>87</v>
      </c>
      <c r="D386" s="1" t="s">
        <v>88</v>
      </c>
      <c r="E386" s="1" t="s">
        <v>16</v>
      </c>
      <c r="F386" s="1" t="s">
        <v>25</v>
      </c>
      <c r="G386" s="1">
        <v>1</v>
      </c>
      <c r="H386" s="3" t="s">
        <v>367</v>
      </c>
      <c r="I386" s="5">
        <v>43922</v>
      </c>
      <c r="J386" s="1">
        <v>1</v>
      </c>
      <c r="K386" s="1">
        <v>0.5</v>
      </c>
      <c r="L386" s="1">
        <f>_xlfn.IFNA(VLOOKUP(D386,'[1]2020物业费金额预算（含欠费）'!$A:$I,9,FALSE),0)</f>
        <v>131.95357925</v>
      </c>
      <c r="M386">
        <f>_xlfn.IFNA(VLOOKUP(D386,'[1]2020清欠预算'!$A:$E,5,FALSE),0)</f>
        <v>0</v>
      </c>
    </row>
    <row r="387" ht="14.25" spans="1:13">
      <c r="A387" s="1">
        <v>386</v>
      </c>
      <c r="B387" s="2" t="s">
        <v>89</v>
      </c>
      <c r="C387" s="1" t="s">
        <v>90</v>
      </c>
      <c r="D387" s="1" t="s">
        <v>91</v>
      </c>
      <c r="E387" s="1" t="s">
        <v>16</v>
      </c>
      <c r="F387" s="1" t="s">
        <v>25</v>
      </c>
      <c r="G387" s="1">
        <v>1</v>
      </c>
      <c r="H387" s="3" t="s">
        <v>367</v>
      </c>
      <c r="I387" s="5">
        <v>43922</v>
      </c>
      <c r="J387" s="1">
        <v>1</v>
      </c>
      <c r="K387" s="1">
        <v>0</v>
      </c>
      <c r="L387" s="1">
        <f>_xlfn.IFNA(VLOOKUP(D387,'[1]2020物业费金额预算（含欠费）'!$A:$I,9,FALSE),0)</f>
        <v>341.736318720002</v>
      </c>
      <c r="M387">
        <f>_xlfn.IFNA(VLOOKUP(D387,'[1]2020清欠预算'!$A:$E,5,FALSE),0)</f>
        <v>0</v>
      </c>
    </row>
    <row r="388" ht="14.25" spans="1:13">
      <c r="A388" s="1">
        <v>387</v>
      </c>
      <c r="B388" s="2" t="s">
        <v>92</v>
      </c>
      <c r="C388" s="1" t="s">
        <v>93</v>
      </c>
      <c r="D388" s="1" t="s">
        <v>94</v>
      </c>
      <c r="E388" s="1" t="s">
        <v>16</v>
      </c>
      <c r="F388" s="1" t="s">
        <v>25</v>
      </c>
      <c r="G388" s="1">
        <v>1</v>
      </c>
      <c r="H388" s="3" t="s">
        <v>367</v>
      </c>
      <c r="I388" s="5">
        <v>43922</v>
      </c>
      <c r="J388" s="1">
        <v>1</v>
      </c>
      <c r="K388" s="1">
        <v>0</v>
      </c>
      <c r="L388" s="1">
        <f>_xlfn.IFNA(VLOOKUP(D388,'[1]2020物业费金额预算（含欠费）'!$A:$I,9,FALSE),0)</f>
        <v>0</v>
      </c>
      <c r="M388">
        <f>_xlfn.IFNA(VLOOKUP(D388,'[1]2020清欠预算'!$A:$E,5,FALSE),0)</f>
        <v>0</v>
      </c>
    </row>
    <row r="389" ht="14.25" spans="1:13">
      <c r="A389" s="1">
        <v>388</v>
      </c>
      <c r="B389" s="2" t="s">
        <v>95</v>
      </c>
      <c r="C389" s="1" t="s">
        <v>96</v>
      </c>
      <c r="D389" s="1" t="s">
        <v>97</v>
      </c>
      <c r="E389" s="1" t="s">
        <v>16</v>
      </c>
      <c r="F389" s="1" t="s">
        <v>17</v>
      </c>
      <c r="G389" s="1">
        <v>1</v>
      </c>
      <c r="H389" s="3" t="s">
        <v>367</v>
      </c>
      <c r="I389" s="5">
        <v>43922</v>
      </c>
      <c r="J389" s="1">
        <v>1</v>
      </c>
      <c r="K389" s="1">
        <v>0.7</v>
      </c>
      <c r="L389" s="1">
        <f>_xlfn.IFNA(VLOOKUP(D389,'[1]2020物业费金额预算（含欠费）'!$A:$I,9,FALSE),0)</f>
        <v>23.6723166387</v>
      </c>
      <c r="M389">
        <f>_xlfn.IFNA(VLOOKUP(D389,'[1]2020清欠预算'!$A:$E,5,FALSE),0)</f>
        <v>2.3865043888688</v>
      </c>
    </row>
    <row r="390" ht="14.25" spans="1:13">
      <c r="A390" s="1">
        <v>389</v>
      </c>
      <c r="B390" s="2" t="s">
        <v>98</v>
      </c>
      <c r="C390" s="1" t="s">
        <v>99</v>
      </c>
      <c r="D390" s="1" t="s">
        <v>100</v>
      </c>
      <c r="E390" s="1" t="s">
        <v>16</v>
      </c>
      <c r="F390" s="1" t="s">
        <v>25</v>
      </c>
      <c r="G390" s="1">
        <v>1</v>
      </c>
      <c r="H390" s="3" t="s">
        <v>367</v>
      </c>
      <c r="I390" s="5">
        <v>43922</v>
      </c>
      <c r="J390" s="1">
        <v>1</v>
      </c>
      <c r="K390" s="1">
        <v>0.9</v>
      </c>
      <c r="L390" s="1">
        <f>_xlfn.IFNA(VLOOKUP(D390,'[1]2020物业费金额预算（含欠费）'!$A:$I,9,FALSE),0)</f>
        <v>74.82548436192</v>
      </c>
      <c r="M390">
        <f>_xlfn.IFNA(VLOOKUP(D390,'[1]2020清欠预算'!$A:$E,5,FALSE),0)</f>
        <v>8.15859235810526</v>
      </c>
    </row>
    <row r="391" ht="14.25" spans="1:13">
      <c r="A391" s="1">
        <v>390</v>
      </c>
      <c r="B391" s="2" t="s">
        <v>101</v>
      </c>
      <c r="C391" s="1" t="s">
        <v>102</v>
      </c>
      <c r="D391" s="1" t="s">
        <v>103</v>
      </c>
      <c r="E391" s="1" t="s">
        <v>16</v>
      </c>
      <c r="F391" s="1" t="s">
        <v>25</v>
      </c>
      <c r="G391" s="1">
        <v>1</v>
      </c>
      <c r="H391" s="3" t="s">
        <v>367</v>
      </c>
      <c r="I391" s="5">
        <v>43922</v>
      </c>
      <c r="J391" s="1">
        <v>1</v>
      </c>
      <c r="K391" s="1">
        <v>0.9</v>
      </c>
      <c r="L391" s="1">
        <f>_xlfn.IFNA(VLOOKUP(D391,'[1]2020物业费金额预算（含欠费）'!$A:$I,9,FALSE),0)</f>
        <v>233.40106275</v>
      </c>
      <c r="M391">
        <f>_xlfn.IFNA(VLOOKUP(D391,'[1]2020清欠预算'!$A:$E,5,FALSE),0)</f>
        <v>18.7066662472926</v>
      </c>
    </row>
    <row r="392" ht="14.25" spans="1:13">
      <c r="A392" s="1">
        <v>391</v>
      </c>
      <c r="B392" s="2" t="s">
        <v>104</v>
      </c>
      <c r="C392" s="1" t="s">
        <v>105</v>
      </c>
      <c r="D392" s="1" t="s">
        <v>106</v>
      </c>
      <c r="E392" s="1" t="s">
        <v>16</v>
      </c>
      <c r="F392" s="1" t="s">
        <v>25</v>
      </c>
      <c r="G392" s="1">
        <v>1</v>
      </c>
      <c r="H392" s="3" t="s">
        <v>367</v>
      </c>
      <c r="I392" s="5">
        <v>43922</v>
      </c>
      <c r="J392" s="1">
        <v>1</v>
      </c>
      <c r="K392" s="1">
        <v>0.8</v>
      </c>
      <c r="L392" s="1">
        <f>_xlfn.IFNA(VLOOKUP(D392,'[1]2020物业费金额预算（含欠费）'!$A:$I,9,FALSE),0)</f>
        <v>188.486862848</v>
      </c>
      <c r="M392">
        <f>_xlfn.IFNA(VLOOKUP(D392,'[1]2020清欠预算'!$A:$E,5,FALSE),0)</f>
        <v>47.94308081925</v>
      </c>
    </row>
    <row r="393" ht="14.25" spans="1:13">
      <c r="A393" s="1">
        <v>392</v>
      </c>
      <c r="B393" s="2" t="s">
        <v>107</v>
      </c>
      <c r="C393" s="1" t="s">
        <v>108</v>
      </c>
      <c r="D393" s="1" t="s">
        <v>109</v>
      </c>
      <c r="E393" s="1" t="s">
        <v>16</v>
      </c>
      <c r="F393" s="1" t="s">
        <v>25</v>
      </c>
      <c r="G393" s="1">
        <v>1</v>
      </c>
      <c r="H393" s="3" t="s">
        <v>367</v>
      </c>
      <c r="I393" s="5">
        <v>43922</v>
      </c>
      <c r="J393" s="1">
        <v>1</v>
      </c>
      <c r="K393" s="1">
        <v>0.8</v>
      </c>
      <c r="L393" s="1">
        <f>_xlfn.IFNA(VLOOKUP(D393,'[1]2020物业费金额预算（含欠费）'!$A:$I,9,FALSE),0)</f>
        <v>95.621164416</v>
      </c>
      <c r="M393">
        <f>_xlfn.IFNA(VLOOKUP(D393,'[1]2020清欠预算'!$A:$E,5,FALSE),0)</f>
        <v>21.2775043696667</v>
      </c>
    </row>
    <row r="394" ht="14.25" spans="1:13">
      <c r="A394" s="1">
        <v>393</v>
      </c>
      <c r="B394" s="2" t="s">
        <v>110</v>
      </c>
      <c r="C394" s="1" t="s">
        <v>111</v>
      </c>
      <c r="D394" s="1" t="s">
        <v>112</v>
      </c>
      <c r="E394" s="1" t="s">
        <v>16</v>
      </c>
      <c r="F394" s="1" t="s">
        <v>25</v>
      </c>
      <c r="G394" s="1">
        <v>1</v>
      </c>
      <c r="H394" s="3" t="s">
        <v>367</v>
      </c>
      <c r="I394" s="5">
        <v>43922</v>
      </c>
      <c r="J394" s="1">
        <v>1</v>
      </c>
      <c r="K394" s="1">
        <v>0.8</v>
      </c>
      <c r="L394" s="1">
        <f>_xlfn.IFNA(VLOOKUP(D394,'[1]2020物业费金额预算（含欠费）'!$A:$I,9,FALSE),0)</f>
        <v>118.6344522768</v>
      </c>
      <c r="M394">
        <f>_xlfn.IFNA(VLOOKUP(D394,'[1]2020清欠预算'!$A:$E,5,FALSE),0)</f>
        <v>19.044052279</v>
      </c>
    </row>
    <row r="395" ht="14.25" spans="1:13">
      <c r="A395" s="1">
        <v>394</v>
      </c>
      <c r="B395" s="2" t="s">
        <v>113</v>
      </c>
      <c r="D395" s="1" t="s">
        <v>114</v>
      </c>
      <c r="E395" s="1" t="s">
        <v>16</v>
      </c>
      <c r="F395" s="1" t="s">
        <v>25</v>
      </c>
      <c r="G395" s="1">
        <v>0</v>
      </c>
      <c r="H395" s="3" t="s">
        <v>367</v>
      </c>
      <c r="I395" s="5">
        <v>43922</v>
      </c>
      <c r="J395" s="1">
        <v>1</v>
      </c>
      <c r="K395" s="1">
        <v>0.83</v>
      </c>
      <c r="L395" s="1">
        <f>_xlfn.IFNA(VLOOKUP(D395,'[1]2020物业费金额预算（含欠费）'!$A:$I,9,FALSE),0)</f>
        <v>347.64283514536</v>
      </c>
      <c r="M395">
        <f>_xlfn.IFNA(VLOOKUP(D395,'[1]2020清欠预算'!$A:$E,5,FALSE),0)</f>
        <v>11.013397073</v>
      </c>
    </row>
    <row r="396" ht="14.25" spans="1:13">
      <c r="A396" s="1">
        <v>395</v>
      </c>
      <c r="B396" s="2" t="s">
        <v>115</v>
      </c>
      <c r="C396" s="1" t="s">
        <v>116</v>
      </c>
      <c r="D396" s="1" t="s">
        <v>117</v>
      </c>
      <c r="E396" s="1" t="s">
        <v>16</v>
      </c>
      <c r="F396" s="1" t="s">
        <v>25</v>
      </c>
      <c r="G396" s="1">
        <v>1</v>
      </c>
      <c r="H396" s="3" t="s">
        <v>367</v>
      </c>
      <c r="I396" s="5">
        <v>43922</v>
      </c>
      <c r="J396" s="1">
        <v>1</v>
      </c>
      <c r="K396" s="1">
        <v>0.9</v>
      </c>
      <c r="L396" s="1">
        <f>_xlfn.IFNA(VLOOKUP(D396,'[1]2020物业费金额预算（含欠费）'!$A:$I,9,FALSE),0)</f>
        <v>304.84433237416</v>
      </c>
      <c r="M396">
        <f>_xlfn.IFNA(VLOOKUP(D396,'[1]2020清欠预算'!$A:$E,5,FALSE),0)</f>
        <v>20.2585991225</v>
      </c>
    </row>
    <row r="397" ht="14.25" spans="1:13">
      <c r="A397" s="1">
        <v>396</v>
      </c>
      <c r="B397" s="2" t="s">
        <v>118</v>
      </c>
      <c r="C397" s="1" t="s">
        <v>119</v>
      </c>
      <c r="D397" s="1" t="s">
        <v>120</v>
      </c>
      <c r="E397" s="1" t="s">
        <v>16</v>
      </c>
      <c r="F397" s="1" t="s">
        <v>25</v>
      </c>
      <c r="G397" s="1">
        <v>1</v>
      </c>
      <c r="H397" s="3" t="s">
        <v>367</v>
      </c>
      <c r="I397" s="5">
        <v>43922</v>
      </c>
      <c r="J397" s="1">
        <v>1</v>
      </c>
      <c r="K397" s="1">
        <v>0.7</v>
      </c>
      <c r="L397" s="1">
        <f>_xlfn.IFNA(VLOOKUP(D397,'[1]2020物业费金额预算（含欠费）'!$A:$I,9,FALSE),0)</f>
        <v>82.792167486</v>
      </c>
      <c r="M397">
        <f>_xlfn.IFNA(VLOOKUP(D397,'[1]2020清欠预算'!$A:$E,5,FALSE),0)</f>
        <v>38.862272190625</v>
      </c>
    </row>
    <row r="398" ht="14.25" spans="1:13">
      <c r="A398" s="1">
        <v>397</v>
      </c>
      <c r="B398" s="2" t="s">
        <v>121</v>
      </c>
      <c r="C398" s="1" t="s">
        <v>122</v>
      </c>
      <c r="D398" s="1" t="s">
        <v>123</v>
      </c>
      <c r="E398" s="1" t="s">
        <v>16</v>
      </c>
      <c r="F398" s="1" t="s">
        <v>25</v>
      </c>
      <c r="G398" s="1">
        <v>1</v>
      </c>
      <c r="H398" s="3" t="s">
        <v>367</v>
      </c>
      <c r="I398" s="5">
        <v>43922</v>
      </c>
      <c r="J398" s="1">
        <v>1</v>
      </c>
      <c r="K398" s="1">
        <v>0.7</v>
      </c>
      <c r="L398" s="1">
        <f>_xlfn.IFNA(VLOOKUP(D398,'[1]2020物业费金额预算（含欠费）'!$A:$I,9,FALSE),0)</f>
        <v>173.254765722</v>
      </c>
      <c r="M398">
        <f>_xlfn.IFNA(VLOOKUP(D398,'[1]2020清欠预算'!$A:$E,5,FALSE),0)</f>
        <v>33.922517894625</v>
      </c>
    </row>
    <row r="399" ht="14.25" spans="1:13">
      <c r="A399" s="1">
        <v>398</v>
      </c>
      <c r="B399" s="2" t="s">
        <v>124</v>
      </c>
      <c r="C399" s="1" t="s">
        <v>125</v>
      </c>
      <c r="D399" s="1" t="s">
        <v>126</v>
      </c>
      <c r="E399" s="1" t="s">
        <v>16</v>
      </c>
      <c r="F399" s="1" t="s">
        <v>25</v>
      </c>
      <c r="G399" s="1">
        <v>1</v>
      </c>
      <c r="H399" s="3" t="s">
        <v>367</v>
      </c>
      <c r="I399" s="5">
        <v>43922</v>
      </c>
      <c r="J399" s="1">
        <v>1</v>
      </c>
      <c r="K399" s="1">
        <v>0.7</v>
      </c>
      <c r="L399" s="1">
        <f>_xlfn.IFNA(VLOOKUP(D399,'[1]2020物业费金额预算（含欠费）'!$A:$I,9,FALSE),0)</f>
        <v>57.360807</v>
      </c>
      <c r="M399">
        <f>_xlfn.IFNA(VLOOKUP(D399,'[1]2020清欠预算'!$A:$E,5,FALSE),0)</f>
        <v>32.087934792</v>
      </c>
    </row>
    <row r="400" ht="14.25" spans="1:13">
      <c r="A400" s="1">
        <v>399</v>
      </c>
      <c r="B400" s="2" t="s">
        <v>127</v>
      </c>
      <c r="C400" s="1" t="s">
        <v>128</v>
      </c>
      <c r="D400" s="1" t="s">
        <v>129</v>
      </c>
      <c r="E400" s="1" t="s">
        <v>16</v>
      </c>
      <c r="F400" s="1" t="s">
        <v>25</v>
      </c>
      <c r="G400" s="1">
        <v>1</v>
      </c>
      <c r="H400" s="3" t="s">
        <v>367</v>
      </c>
      <c r="I400" s="5">
        <v>43922</v>
      </c>
      <c r="J400" s="1">
        <v>1</v>
      </c>
      <c r="K400" s="1">
        <v>0.7</v>
      </c>
      <c r="L400" s="1">
        <f>_xlfn.IFNA(VLOOKUP(D400,'[1]2020物业费金额预算（含欠费）'!$A:$I,9,FALSE),0)</f>
        <v>77.11803939</v>
      </c>
      <c r="M400">
        <f>_xlfn.IFNA(VLOOKUP(D400,'[1]2020清欠预算'!$A:$E,5,FALSE),0)</f>
        <v>11.9041792318333</v>
      </c>
    </row>
    <row r="401" ht="14.25" spans="1:13">
      <c r="A401" s="1">
        <v>400</v>
      </c>
      <c r="B401" s="2" t="s">
        <v>130</v>
      </c>
      <c r="D401" s="1" t="s">
        <v>131</v>
      </c>
      <c r="E401" s="1" t="s">
        <v>16</v>
      </c>
      <c r="F401" s="1" t="s">
        <v>25</v>
      </c>
      <c r="G401" s="1">
        <v>0</v>
      </c>
      <c r="H401" s="3" t="s">
        <v>367</v>
      </c>
      <c r="I401" s="5">
        <v>43922</v>
      </c>
      <c r="J401" s="1">
        <v>1</v>
      </c>
      <c r="K401" s="1">
        <v>0.75</v>
      </c>
      <c r="L401" s="1">
        <f>_xlfn.IFNA(VLOOKUP(D401,'[1]2020物业费金额预算（含欠费）'!$A:$I,9,FALSE),0)</f>
        <v>367.043201690256</v>
      </c>
      <c r="M401">
        <f>_xlfn.IFNA(VLOOKUP(D401,'[1]2020清欠预算'!$A:$E,5,FALSE),0)</f>
        <v>42.3910343266667</v>
      </c>
    </row>
    <row r="402" ht="14.25" spans="1:13">
      <c r="A402" s="1">
        <v>401</v>
      </c>
      <c r="B402" s="2" t="s">
        <v>132</v>
      </c>
      <c r="C402" s="1" t="s">
        <v>133</v>
      </c>
      <c r="D402" s="1" t="s">
        <v>134</v>
      </c>
      <c r="E402" s="1" t="s">
        <v>16</v>
      </c>
      <c r="F402" s="1" t="s">
        <v>25</v>
      </c>
      <c r="G402" s="1">
        <v>1</v>
      </c>
      <c r="H402" s="3" t="s">
        <v>367</v>
      </c>
      <c r="I402" s="5">
        <v>43922</v>
      </c>
      <c r="J402" s="1">
        <v>1</v>
      </c>
      <c r="K402" s="1">
        <v>0.8</v>
      </c>
      <c r="L402" s="1">
        <f>_xlfn.IFNA(VLOOKUP(D402,'[1]2020物业费金额预算（含欠费）'!$A:$I,9,FALSE),0)</f>
        <v>227.015112</v>
      </c>
      <c r="M402">
        <f>_xlfn.IFNA(VLOOKUP(D402,'[1]2020清欠预算'!$A:$E,5,FALSE),0)</f>
        <v>9.28673277333335</v>
      </c>
    </row>
    <row r="403" ht="14.25" spans="1:13">
      <c r="A403" s="1">
        <v>402</v>
      </c>
      <c r="B403" s="2" t="s">
        <v>135</v>
      </c>
      <c r="C403" s="1" t="s">
        <v>136</v>
      </c>
      <c r="D403" s="1" t="s">
        <v>137</v>
      </c>
      <c r="E403" s="1" t="s">
        <v>16</v>
      </c>
      <c r="F403" s="1" t="s">
        <v>25</v>
      </c>
      <c r="G403" s="1">
        <v>1</v>
      </c>
      <c r="H403" s="3" t="s">
        <v>367</v>
      </c>
      <c r="I403" s="5">
        <v>43922</v>
      </c>
      <c r="J403" s="1">
        <v>1</v>
      </c>
      <c r="K403" s="1">
        <v>0.8</v>
      </c>
      <c r="L403" s="1">
        <f>_xlfn.IFNA(VLOOKUP(D403,'[1]2020物业费金额预算（含欠费）'!$A:$I,9,FALSE),0)</f>
        <v>102.322331008</v>
      </c>
      <c r="M403">
        <f>_xlfn.IFNA(VLOOKUP(D403,'[1]2020清欠预算'!$A:$E,5,FALSE),0)</f>
        <v>14.5170588366667</v>
      </c>
    </row>
    <row r="404" ht="14.25" spans="1:13">
      <c r="A404" s="1">
        <v>403</v>
      </c>
      <c r="B404" s="2" t="s">
        <v>138</v>
      </c>
      <c r="C404" s="1" t="s">
        <v>139</v>
      </c>
      <c r="D404" s="1" t="s">
        <v>140</v>
      </c>
      <c r="E404" s="1" t="s">
        <v>16</v>
      </c>
      <c r="F404" s="1" t="s">
        <v>25</v>
      </c>
      <c r="G404" s="1">
        <v>1</v>
      </c>
      <c r="H404" s="3" t="s">
        <v>367</v>
      </c>
      <c r="I404" s="5">
        <v>43922</v>
      </c>
      <c r="J404" s="1">
        <v>1</v>
      </c>
      <c r="K404" s="1">
        <v>0.8</v>
      </c>
      <c r="L404" s="1">
        <f>_xlfn.IFNA(VLOOKUP(D404,'[1]2020物业费金额预算（含欠费）'!$A:$I,9,FALSE),0)</f>
        <v>42.773184</v>
      </c>
      <c r="M404">
        <f>_xlfn.IFNA(VLOOKUP(D404,'[1]2020清欠预算'!$A:$E,5,FALSE),0)</f>
        <v>4.15267481333333</v>
      </c>
    </row>
    <row r="405" ht="14.25" spans="1:13">
      <c r="A405" s="1">
        <v>404</v>
      </c>
      <c r="B405" s="2" t="s">
        <v>141</v>
      </c>
      <c r="C405" s="1" t="s">
        <v>142</v>
      </c>
      <c r="D405" s="1" t="s">
        <v>143</v>
      </c>
      <c r="E405" s="1" t="s">
        <v>16</v>
      </c>
      <c r="F405" s="1" t="s">
        <v>25</v>
      </c>
      <c r="G405" s="1">
        <v>1</v>
      </c>
      <c r="H405" s="3" t="s">
        <v>367</v>
      </c>
      <c r="I405" s="5">
        <v>43922</v>
      </c>
      <c r="J405" s="1">
        <v>1</v>
      </c>
      <c r="K405" s="1">
        <v>0.8</v>
      </c>
      <c r="L405" s="1">
        <f>_xlfn.IFNA(VLOOKUP(D405,'[1]2020物业费金额预算（含欠费）'!$A:$I,9,FALSE),0)</f>
        <v>205.8853104</v>
      </c>
      <c r="M405">
        <f>_xlfn.IFNA(VLOOKUP(D405,'[1]2020清欠预算'!$A:$E,5,FALSE),0)</f>
        <v>15.6639874257606</v>
      </c>
    </row>
    <row r="406" ht="14.25" spans="1:13">
      <c r="A406" s="1">
        <v>405</v>
      </c>
      <c r="B406" s="2" t="s">
        <v>144</v>
      </c>
      <c r="C406" s="1" t="s">
        <v>145</v>
      </c>
      <c r="D406" s="1" t="s">
        <v>146</v>
      </c>
      <c r="E406" s="1" t="s">
        <v>16</v>
      </c>
      <c r="F406" s="1" t="s">
        <v>25</v>
      </c>
      <c r="G406" s="1">
        <v>1</v>
      </c>
      <c r="H406" s="3" t="s">
        <v>367</v>
      </c>
      <c r="I406" s="5">
        <v>43922</v>
      </c>
      <c r="J406" s="1">
        <v>1</v>
      </c>
      <c r="K406" s="1">
        <v>0.75</v>
      </c>
      <c r="L406" s="1">
        <f>_xlfn.IFNA(VLOOKUP(D406,'[1]2020物业费金额预算（含欠费）'!$A:$I,9,FALSE),0)</f>
        <v>116.57571318</v>
      </c>
      <c r="M406">
        <f>_xlfn.IFNA(VLOOKUP(D406,'[1]2020清欠预算'!$A:$E,5,FALSE),0)</f>
        <v>26.1849779875</v>
      </c>
    </row>
    <row r="407" ht="14.25" spans="1:13">
      <c r="A407" s="1">
        <v>406</v>
      </c>
      <c r="B407" s="2" t="s">
        <v>147</v>
      </c>
      <c r="C407" s="1" t="s">
        <v>148</v>
      </c>
      <c r="D407" s="1" t="s">
        <v>149</v>
      </c>
      <c r="E407" s="1" t="s">
        <v>16</v>
      </c>
      <c r="F407" s="1" t="s">
        <v>25</v>
      </c>
      <c r="G407" s="1">
        <v>1</v>
      </c>
      <c r="H407" s="3" t="s">
        <v>367</v>
      </c>
      <c r="I407" s="5">
        <v>43922</v>
      </c>
      <c r="J407" s="1">
        <v>1</v>
      </c>
      <c r="K407" s="1">
        <v>0.8</v>
      </c>
      <c r="L407" s="1">
        <f>_xlfn.IFNA(VLOOKUP(D407,'[1]2020物业费金额预算（含欠费）'!$A:$I,9,FALSE),0)</f>
        <v>197.647508592</v>
      </c>
      <c r="M407">
        <f>_xlfn.IFNA(VLOOKUP(D407,'[1]2020清欠预算'!$A:$E,5,FALSE),0)</f>
        <v>18.227961699125</v>
      </c>
    </row>
    <row r="408" ht="14.25" spans="1:13">
      <c r="A408" s="1">
        <v>407</v>
      </c>
      <c r="B408" s="2" t="s">
        <v>150</v>
      </c>
      <c r="C408" s="1" t="s">
        <v>151</v>
      </c>
      <c r="D408" s="1" t="s">
        <v>152</v>
      </c>
      <c r="E408" s="1" t="s">
        <v>16</v>
      </c>
      <c r="F408" s="1" t="s">
        <v>153</v>
      </c>
      <c r="G408" s="1">
        <v>1</v>
      </c>
      <c r="H408" s="3" t="s">
        <v>367</v>
      </c>
      <c r="I408" s="5">
        <v>43922</v>
      </c>
      <c r="J408" s="1">
        <v>1</v>
      </c>
      <c r="K408" s="1">
        <v>0</v>
      </c>
      <c r="L408" s="1">
        <f>_xlfn.IFNA(VLOOKUP(D408,'[1]2020物业费金额预算（含欠费）'!$A:$I,9,FALSE),0)</f>
        <v>0</v>
      </c>
      <c r="M408">
        <f>_xlfn.IFNA(VLOOKUP(D408,'[1]2020清欠预算'!$A:$E,5,FALSE),0)</f>
        <v>0</v>
      </c>
    </row>
    <row r="409" ht="14.25" spans="1:13">
      <c r="A409" s="1">
        <v>408</v>
      </c>
      <c r="B409" s="2" t="s">
        <v>154</v>
      </c>
      <c r="C409" s="1" t="s">
        <v>155</v>
      </c>
      <c r="D409" s="1" t="s">
        <v>156</v>
      </c>
      <c r="E409" s="1" t="s">
        <v>16</v>
      </c>
      <c r="F409" s="1" t="s">
        <v>25</v>
      </c>
      <c r="G409" s="1">
        <v>1</v>
      </c>
      <c r="H409" s="3" t="s">
        <v>367</v>
      </c>
      <c r="I409" s="5">
        <v>43922</v>
      </c>
      <c r="J409" s="1">
        <v>1</v>
      </c>
      <c r="K409" s="1">
        <v>0.8</v>
      </c>
      <c r="L409" s="1">
        <f>_xlfn.IFNA(VLOOKUP(D409,'[1]2020物业费金额预算（含欠费）'!$A:$I,9,FALSE),0)</f>
        <v>366.647650944</v>
      </c>
      <c r="M409">
        <f>_xlfn.IFNA(VLOOKUP(D409,'[1]2020清欠预算'!$A:$E,5,FALSE),0)</f>
        <v>37.88799386125</v>
      </c>
    </row>
    <row r="410" ht="14.25" spans="1:13">
      <c r="A410" s="1">
        <v>409</v>
      </c>
      <c r="B410" s="2" t="s">
        <v>157</v>
      </c>
      <c r="C410" s="1" t="s">
        <v>158</v>
      </c>
      <c r="D410" s="1" t="s">
        <v>159</v>
      </c>
      <c r="E410" s="1" t="s">
        <v>16</v>
      </c>
      <c r="F410" s="1" t="s">
        <v>25</v>
      </c>
      <c r="G410" s="1">
        <v>1</v>
      </c>
      <c r="H410" s="3" t="s">
        <v>367</v>
      </c>
      <c r="I410" s="5">
        <v>43922</v>
      </c>
      <c r="J410" s="1">
        <v>1</v>
      </c>
      <c r="K410" s="1">
        <v>0.75</v>
      </c>
      <c r="L410" s="1">
        <f>_xlfn.IFNA(VLOOKUP(D410,'[1]2020物业费金额预算（含欠费）'!$A:$I,9,FALSE),0)</f>
        <v>262.52218944</v>
      </c>
      <c r="M410">
        <f>_xlfn.IFNA(VLOOKUP(D410,'[1]2020清欠预算'!$A:$E,5,FALSE),0)</f>
        <v>26.1567961177771</v>
      </c>
    </row>
    <row r="411" ht="14.25" spans="1:13">
      <c r="A411" s="1">
        <v>410</v>
      </c>
      <c r="B411" s="2" t="s">
        <v>160</v>
      </c>
      <c r="C411" s="1" t="s">
        <v>161</v>
      </c>
      <c r="D411" s="1" t="s">
        <v>162</v>
      </c>
      <c r="E411" s="1" t="s">
        <v>16</v>
      </c>
      <c r="F411" s="1" t="s">
        <v>25</v>
      </c>
      <c r="G411" s="1">
        <v>1</v>
      </c>
      <c r="H411" s="3" t="s">
        <v>367</v>
      </c>
      <c r="I411" s="5">
        <v>43922</v>
      </c>
      <c r="J411" s="1">
        <v>1</v>
      </c>
      <c r="K411" s="1">
        <v>0.7</v>
      </c>
      <c r="L411" s="1">
        <f>_xlfn.IFNA(VLOOKUP(D411,'[1]2020物业费金额预算（含欠费）'!$A:$I,9,FALSE),0)</f>
        <v>121.173877524</v>
      </c>
      <c r="M411">
        <f>_xlfn.IFNA(VLOOKUP(D411,'[1]2020清欠预算'!$A:$E,5,FALSE),0)</f>
        <v>4.29918021600001</v>
      </c>
    </row>
    <row r="412" ht="14.25" spans="1:13">
      <c r="A412" s="1">
        <v>411</v>
      </c>
      <c r="B412" s="2" t="s">
        <v>163</v>
      </c>
      <c r="C412" s="1" t="s">
        <v>164</v>
      </c>
      <c r="D412" s="1" t="s">
        <v>165</v>
      </c>
      <c r="E412" s="1" t="s">
        <v>16</v>
      </c>
      <c r="F412" s="1" t="s">
        <v>25</v>
      </c>
      <c r="G412" s="1">
        <v>1</v>
      </c>
      <c r="H412" s="3" t="s">
        <v>367</v>
      </c>
      <c r="I412" s="5">
        <v>43922</v>
      </c>
      <c r="J412" s="1">
        <v>1</v>
      </c>
      <c r="K412" s="1">
        <v>0.7</v>
      </c>
      <c r="L412" s="1">
        <f>_xlfn.IFNA(VLOOKUP(D412,'[1]2020物业费金额预算（含欠费）'!$A:$I,9,FALSE),0)</f>
        <v>58.53633345</v>
      </c>
      <c r="M412">
        <f>_xlfn.IFNA(VLOOKUP(D412,'[1]2020清欠预算'!$A:$E,5,FALSE),0)</f>
        <v>12.646029368875</v>
      </c>
    </row>
    <row r="413" ht="14.25" spans="1:13">
      <c r="A413" s="1">
        <v>412</v>
      </c>
      <c r="B413" s="2" t="s">
        <v>166</v>
      </c>
      <c r="C413" s="1" t="s">
        <v>167</v>
      </c>
      <c r="D413" s="1" t="s">
        <v>168</v>
      </c>
      <c r="E413" s="1" t="s">
        <v>16</v>
      </c>
      <c r="F413" s="1" t="s">
        <v>17</v>
      </c>
      <c r="G413" s="1">
        <v>1</v>
      </c>
      <c r="H413" s="3" t="s">
        <v>367</v>
      </c>
      <c r="I413" s="5">
        <v>43922</v>
      </c>
      <c r="J413" s="1">
        <v>1</v>
      </c>
      <c r="K413" s="1">
        <v>0.5</v>
      </c>
      <c r="L413" s="1">
        <f>_xlfn.IFNA(VLOOKUP(D413,'[1]2020物业费金额预算（含欠费）'!$A:$I,9,FALSE),0)</f>
        <v>95.811497694</v>
      </c>
      <c r="M413">
        <f>_xlfn.IFNA(VLOOKUP(D413,'[1]2020清欠预算'!$A:$E,5,FALSE),0)</f>
        <v>15.5470095661333</v>
      </c>
    </row>
    <row r="414" ht="14.25" spans="1:13">
      <c r="A414" s="1">
        <v>413</v>
      </c>
      <c r="B414" s="2" t="s">
        <v>169</v>
      </c>
      <c r="C414" s="1" t="s">
        <v>170</v>
      </c>
      <c r="D414" s="1" t="s">
        <v>171</v>
      </c>
      <c r="E414" s="1" t="s">
        <v>16</v>
      </c>
      <c r="F414" s="1" t="s">
        <v>25</v>
      </c>
      <c r="G414" s="1">
        <v>1</v>
      </c>
      <c r="H414" s="3" t="s">
        <v>367</v>
      </c>
      <c r="I414" s="5">
        <v>43922</v>
      </c>
      <c r="J414" s="1">
        <v>1</v>
      </c>
      <c r="K414" s="1">
        <v>0.56</v>
      </c>
      <c r="L414" s="1">
        <f>_xlfn.IFNA(VLOOKUP(D414,'[1]2020物业费金额预算（含欠费）'!$A:$I,9,FALSE),0)</f>
        <v>353.045399616</v>
      </c>
      <c r="M414">
        <f>_xlfn.IFNA(VLOOKUP(D414,'[1]2020清欠预算'!$A:$E,5,FALSE),0)</f>
        <v>52.1803902</v>
      </c>
    </row>
    <row r="415" ht="14.25" spans="1:13">
      <c r="A415" s="1">
        <v>414</v>
      </c>
      <c r="B415" s="2" t="s">
        <v>172</v>
      </c>
      <c r="C415" s="1" t="s">
        <v>173</v>
      </c>
      <c r="D415" s="1" t="s">
        <v>174</v>
      </c>
      <c r="E415" s="1" t="s">
        <v>16</v>
      </c>
      <c r="F415" s="1" t="s">
        <v>25</v>
      </c>
      <c r="G415" s="1">
        <v>1</v>
      </c>
      <c r="H415" s="3" t="s">
        <v>367</v>
      </c>
      <c r="I415" s="5">
        <v>43922</v>
      </c>
      <c r="J415" s="1">
        <v>1</v>
      </c>
      <c r="K415" s="1">
        <v>0.7</v>
      </c>
      <c r="L415" s="1">
        <f>_xlfn.IFNA(VLOOKUP(D415,'[1]2020物业费金额预算（含欠费）'!$A:$I,9,FALSE),0)</f>
        <v>258.94886088</v>
      </c>
      <c r="M415">
        <f>_xlfn.IFNA(VLOOKUP(D415,'[1]2020清欠预算'!$A:$E,5,FALSE),0)</f>
        <v>65.0842125231666</v>
      </c>
    </row>
    <row r="416" ht="14.25" spans="1:13">
      <c r="A416" s="1">
        <v>415</v>
      </c>
      <c r="B416" s="2" t="s">
        <v>175</v>
      </c>
      <c r="C416" s="1" t="s">
        <v>176</v>
      </c>
      <c r="D416" s="1" t="s">
        <v>177</v>
      </c>
      <c r="E416" s="1" t="s">
        <v>16</v>
      </c>
      <c r="F416" s="1" t="s">
        <v>25</v>
      </c>
      <c r="G416" s="1">
        <v>1</v>
      </c>
      <c r="H416" s="3" t="s">
        <v>367</v>
      </c>
      <c r="I416" s="5">
        <v>43922</v>
      </c>
      <c r="J416" s="1">
        <v>1</v>
      </c>
      <c r="K416" s="1">
        <v>0.7</v>
      </c>
      <c r="L416" s="1">
        <f>_xlfn.IFNA(VLOOKUP(D416,'[1]2020物业费金额预算（含欠费）'!$A:$I,9,FALSE),0)</f>
        <v>83.242569144</v>
      </c>
      <c r="M416">
        <f>_xlfn.IFNA(VLOOKUP(D416,'[1]2020清欠预算'!$A:$E,5,FALSE),0)</f>
        <v>13.1165473702917</v>
      </c>
    </row>
    <row r="417" ht="14.25" spans="1:13">
      <c r="A417" s="1">
        <v>416</v>
      </c>
      <c r="B417" s="2" t="s">
        <v>178</v>
      </c>
      <c r="C417" s="1" t="s">
        <v>179</v>
      </c>
      <c r="D417" s="1" t="s">
        <v>180</v>
      </c>
      <c r="E417" s="1" t="s">
        <v>16</v>
      </c>
      <c r="F417" s="1" t="s">
        <v>25</v>
      </c>
      <c r="G417" s="1">
        <v>1</v>
      </c>
      <c r="H417" s="3" t="s">
        <v>367</v>
      </c>
      <c r="I417" s="5">
        <v>43922</v>
      </c>
      <c r="J417" s="1">
        <v>1</v>
      </c>
      <c r="K417" s="1">
        <v>0</v>
      </c>
      <c r="L417" s="1">
        <f>_xlfn.IFNA(VLOOKUP(D417,'[1]2020物业费金额预算（含欠费）'!$A:$I,9,FALSE),0)</f>
        <v>0</v>
      </c>
      <c r="M417">
        <f>_xlfn.IFNA(VLOOKUP(D417,'[1]2020清欠预算'!$A:$E,5,FALSE),0)</f>
        <v>0</v>
      </c>
    </row>
    <row r="418" ht="14.25" spans="1:13">
      <c r="A418" s="1">
        <v>417</v>
      </c>
      <c r="B418" s="2" t="s">
        <v>181</v>
      </c>
      <c r="C418" s="1" t="s">
        <v>182</v>
      </c>
      <c r="D418" s="1" t="s">
        <v>183</v>
      </c>
      <c r="E418" s="1" t="s">
        <v>16</v>
      </c>
      <c r="F418" s="1" t="s">
        <v>25</v>
      </c>
      <c r="G418" s="1">
        <v>1</v>
      </c>
      <c r="H418" s="3" t="s">
        <v>367</v>
      </c>
      <c r="I418" s="5">
        <v>43922</v>
      </c>
      <c r="J418" s="1">
        <v>1</v>
      </c>
      <c r="K418" s="1">
        <v>0.75</v>
      </c>
      <c r="L418" s="1">
        <f>_xlfn.IFNA(VLOOKUP(D418,'[1]2020物业费金额预算（含欠费）'!$A:$I,9,FALSE),0)</f>
        <v>217.995174189</v>
      </c>
      <c r="M418">
        <f>_xlfn.IFNA(VLOOKUP(D418,'[1]2020清欠预算'!$A:$E,5,FALSE),0)</f>
        <v>11.2928768033333</v>
      </c>
    </row>
    <row r="419" ht="14.25" spans="1:13">
      <c r="A419" s="1">
        <v>418</v>
      </c>
      <c r="B419" s="2" t="s">
        <v>184</v>
      </c>
      <c r="C419" s="1" t="s">
        <v>185</v>
      </c>
      <c r="D419" s="1" t="s">
        <v>186</v>
      </c>
      <c r="E419" s="1" t="s">
        <v>16</v>
      </c>
      <c r="F419" s="1" t="s">
        <v>25</v>
      </c>
      <c r="G419" s="1">
        <v>1</v>
      </c>
      <c r="H419" s="3" t="s">
        <v>367</v>
      </c>
      <c r="I419" s="5">
        <v>43922</v>
      </c>
      <c r="J419" s="1">
        <v>1</v>
      </c>
      <c r="K419" s="1">
        <v>0.85</v>
      </c>
      <c r="L419" s="1">
        <f>_xlfn.IFNA(VLOOKUP(D419,'[1]2020物业费金额预算（含欠费）'!$A:$I,9,FALSE),0)</f>
        <v>209.633769672</v>
      </c>
      <c r="M419">
        <f>_xlfn.IFNA(VLOOKUP(D419,'[1]2020清欠预算'!$A:$E,5,FALSE),0)</f>
        <v>4.95112267112499</v>
      </c>
    </row>
    <row r="420" ht="14.25" spans="1:13">
      <c r="A420" s="1">
        <v>419</v>
      </c>
      <c r="B420" s="2" t="s">
        <v>187</v>
      </c>
      <c r="C420" s="1" t="s">
        <v>188</v>
      </c>
      <c r="D420" s="1" t="s">
        <v>189</v>
      </c>
      <c r="E420" s="1" t="s">
        <v>16</v>
      </c>
      <c r="F420" s="1" t="s">
        <v>25</v>
      </c>
      <c r="G420" s="1">
        <v>1</v>
      </c>
      <c r="H420" s="3" t="s">
        <v>367</v>
      </c>
      <c r="I420" s="5">
        <v>43922</v>
      </c>
      <c r="J420" s="1">
        <v>1</v>
      </c>
      <c r="K420" s="1">
        <v>0.8</v>
      </c>
      <c r="L420" s="1">
        <f>_xlfn.IFNA(VLOOKUP(D420,'[1]2020物业费金额预算（含欠费）'!$A:$I,9,FALSE),0)</f>
        <v>196.62815168</v>
      </c>
      <c r="M420">
        <f>_xlfn.IFNA(VLOOKUP(D420,'[1]2020清欠预算'!$A:$E,5,FALSE),0)</f>
        <v>3.32792011591667</v>
      </c>
    </row>
    <row r="421" ht="14.25" spans="1:13">
      <c r="A421" s="1">
        <v>420</v>
      </c>
      <c r="B421" s="2" t="s">
        <v>190</v>
      </c>
      <c r="D421" s="1" t="s">
        <v>191</v>
      </c>
      <c r="E421" s="1" t="s">
        <v>16</v>
      </c>
      <c r="F421" s="1" t="s">
        <v>153</v>
      </c>
      <c r="G421" s="1" t="s">
        <v>153</v>
      </c>
      <c r="H421" s="3" t="s">
        <v>367</v>
      </c>
      <c r="I421" s="5">
        <v>43922</v>
      </c>
      <c r="J421" s="1">
        <v>1</v>
      </c>
      <c r="K421" s="1">
        <v>0</v>
      </c>
      <c r="L421" s="1">
        <f>_xlfn.IFNA(VLOOKUP(D421,'[1]2020物业费金额预算（含欠费）'!$A:$I,9,FALSE),0)</f>
        <v>0</v>
      </c>
      <c r="M421">
        <f>_xlfn.IFNA(VLOOKUP(D421,'[1]2020清欠预算'!$A:$E,5,FALSE),0)</f>
        <v>0</v>
      </c>
    </row>
    <row r="422" ht="14.25" spans="1:13">
      <c r="A422" s="1">
        <v>421</v>
      </c>
      <c r="B422" s="2" t="s">
        <v>192</v>
      </c>
      <c r="D422" s="1" t="s">
        <v>193</v>
      </c>
      <c r="E422" s="1" t="s">
        <v>16</v>
      </c>
      <c r="F422" s="1" t="s">
        <v>153</v>
      </c>
      <c r="G422" s="1" t="s">
        <v>153</v>
      </c>
      <c r="H422" s="3" t="s">
        <v>367</v>
      </c>
      <c r="I422" s="5">
        <v>43922</v>
      </c>
      <c r="J422" s="1">
        <v>1</v>
      </c>
      <c r="K422" s="1">
        <v>0</v>
      </c>
      <c r="L422" s="1">
        <f>_xlfn.IFNA(VLOOKUP(D422,'[1]2020物业费金额预算（含欠费）'!$A:$I,9,FALSE),0)</f>
        <v>0</v>
      </c>
      <c r="M422">
        <f>_xlfn.IFNA(VLOOKUP(D422,'[1]2020清欠预算'!$A:$E,5,FALSE),0)</f>
        <v>0</v>
      </c>
    </row>
    <row r="423" ht="14.25" spans="1:13">
      <c r="A423" s="1">
        <v>422</v>
      </c>
      <c r="B423" s="2" t="s">
        <v>194</v>
      </c>
      <c r="D423" s="1" t="s">
        <v>195</v>
      </c>
      <c r="E423" s="1" t="s">
        <v>16</v>
      </c>
      <c r="F423" s="1" t="s">
        <v>153</v>
      </c>
      <c r="G423" s="1" t="s">
        <v>153</v>
      </c>
      <c r="H423" s="3" t="s">
        <v>367</v>
      </c>
      <c r="I423" s="5">
        <v>43922</v>
      </c>
      <c r="J423" s="1">
        <v>1</v>
      </c>
      <c r="K423" s="1">
        <v>0</v>
      </c>
      <c r="L423" s="1">
        <f>_xlfn.IFNA(VLOOKUP(D423,'[1]2020物业费金额预算（含欠费）'!$A:$I,9,FALSE),0)</f>
        <v>0</v>
      </c>
      <c r="M423">
        <f>_xlfn.IFNA(VLOOKUP(D423,'[1]2020清欠预算'!$A:$E,5,FALSE),0)</f>
        <v>0</v>
      </c>
    </row>
    <row r="424" ht="14.25" spans="1:13">
      <c r="A424" s="1">
        <v>423</v>
      </c>
      <c r="B424" s="2" t="s">
        <v>196</v>
      </c>
      <c r="C424" s="1" t="s">
        <v>197</v>
      </c>
      <c r="D424" s="1" t="s">
        <v>198</v>
      </c>
      <c r="E424" s="1" t="s">
        <v>16</v>
      </c>
      <c r="F424" s="1" t="s">
        <v>25</v>
      </c>
      <c r="G424" s="1">
        <v>1</v>
      </c>
      <c r="H424" s="3" t="s">
        <v>367</v>
      </c>
      <c r="I424" s="5">
        <v>43922</v>
      </c>
      <c r="J424" s="1">
        <v>1</v>
      </c>
      <c r="K424" s="1">
        <v>0.6</v>
      </c>
      <c r="L424" s="1">
        <f>_xlfn.IFNA(VLOOKUP(D424,'[1]2020物业费金额预算（含欠费）'!$A:$I,9,FALSE),0)</f>
        <v>62.90559792</v>
      </c>
      <c r="M424">
        <f>_xlfn.IFNA(VLOOKUP(D424,'[1]2020清欠预算'!$A:$E,5,FALSE),0)</f>
        <v>38.4880569541523</v>
      </c>
    </row>
    <row r="425" ht="14.25" spans="1:13">
      <c r="A425" s="1">
        <v>424</v>
      </c>
      <c r="B425" s="2" t="s">
        <v>199</v>
      </c>
      <c r="C425" s="1" t="s">
        <v>200</v>
      </c>
      <c r="D425" s="1" t="s">
        <v>201</v>
      </c>
      <c r="E425" s="1" t="s">
        <v>16</v>
      </c>
      <c r="F425" s="1" t="s">
        <v>25</v>
      </c>
      <c r="G425" s="1">
        <v>1</v>
      </c>
      <c r="H425" s="3" t="s">
        <v>367</v>
      </c>
      <c r="I425" s="5">
        <v>43922</v>
      </c>
      <c r="J425" s="1">
        <v>1</v>
      </c>
      <c r="K425" s="1">
        <v>0.6</v>
      </c>
      <c r="L425" s="1">
        <f>_xlfn.IFNA(VLOOKUP(D425,'[1]2020物业费金额预算（含欠费）'!$A:$I,9,FALSE),0)</f>
        <v>52.313671872</v>
      </c>
      <c r="M425">
        <f>_xlfn.IFNA(VLOOKUP(D425,'[1]2020清欠预算'!$A:$E,5,FALSE),0)</f>
        <v>24.5545496215166</v>
      </c>
    </row>
    <row r="426" ht="14.25" spans="1:13">
      <c r="A426" s="1">
        <v>425</v>
      </c>
      <c r="B426" s="2" t="s">
        <v>202</v>
      </c>
      <c r="C426" s="1" t="s">
        <v>203</v>
      </c>
      <c r="D426" s="1" t="s">
        <v>204</v>
      </c>
      <c r="E426" s="1" t="s">
        <v>16</v>
      </c>
      <c r="F426" s="1" t="s">
        <v>25</v>
      </c>
      <c r="G426" s="1">
        <v>1</v>
      </c>
      <c r="H426" s="3" t="s">
        <v>367</v>
      </c>
      <c r="I426" s="5">
        <v>43922</v>
      </c>
      <c r="J426" s="1">
        <v>1</v>
      </c>
      <c r="K426" s="1">
        <v>0.7</v>
      </c>
      <c r="L426" s="1">
        <f>_xlfn.IFNA(VLOOKUP(D426,'[1]2020物业费金额预算（含欠费）'!$A:$I,9,FALSE),0)</f>
        <v>111.556935252</v>
      </c>
      <c r="M426">
        <f>_xlfn.IFNA(VLOOKUP(D426,'[1]2020清欠预算'!$A:$E,5,FALSE),0)</f>
        <v>12.6136072699382</v>
      </c>
    </row>
    <row r="427" ht="14.25" spans="1:13">
      <c r="A427" s="1">
        <v>426</v>
      </c>
      <c r="B427" s="2" t="s">
        <v>205</v>
      </c>
      <c r="C427" s="1" t="s">
        <v>206</v>
      </c>
      <c r="D427" s="1" t="s">
        <v>207</v>
      </c>
      <c r="E427" s="1" t="s">
        <v>16</v>
      </c>
      <c r="F427" s="1" t="s">
        <v>25</v>
      </c>
      <c r="G427" s="1">
        <v>1</v>
      </c>
      <c r="H427" s="3" t="s">
        <v>367</v>
      </c>
      <c r="I427" s="5">
        <v>43922</v>
      </c>
      <c r="J427" s="1">
        <v>1</v>
      </c>
      <c r="K427" s="1">
        <v>0.7</v>
      </c>
      <c r="L427" s="1">
        <f>_xlfn.IFNA(VLOOKUP(D427,'[1]2020物业费金额预算（含欠费）'!$A:$I,9,FALSE),0)</f>
        <v>57.26518623</v>
      </c>
      <c r="M427">
        <f>_xlfn.IFNA(VLOOKUP(D427,'[1]2020清欠预算'!$A:$E,5,FALSE),0)</f>
        <v>2.79654568193817</v>
      </c>
    </row>
    <row r="428" ht="14.25" spans="1:13">
      <c r="A428" s="1">
        <v>427</v>
      </c>
      <c r="B428" s="2" t="s">
        <v>208</v>
      </c>
      <c r="C428" s="1" t="s">
        <v>209</v>
      </c>
      <c r="D428" s="1" t="s">
        <v>210</v>
      </c>
      <c r="E428" s="1" t="s">
        <v>16</v>
      </c>
      <c r="F428" s="1" t="s">
        <v>25</v>
      </c>
      <c r="G428" s="1">
        <v>1</v>
      </c>
      <c r="H428" s="3" t="s">
        <v>367</v>
      </c>
      <c r="I428" s="5">
        <v>43922</v>
      </c>
      <c r="J428" s="1">
        <v>1</v>
      </c>
      <c r="K428" s="1">
        <v>0.55</v>
      </c>
      <c r="L428" s="1">
        <f>_xlfn.IFNA(VLOOKUP(D428,'[1]2020物业费金额预算（含欠费）'!$A:$I,9,FALSE),0)</f>
        <v>50.673905994</v>
      </c>
      <c r="M428">
        <f>_xlfn.IFNA(VLOOKUP(D428,'[1]2020清欠预算'!$A:$E,5,FALSE),0)</f>
        <v>17.5568582735164</v>
      </c>
    </row>
    <row r="429" ht="14.25" spans="1:13">
      <c r="A429" s="1">
        <v>428</v>
      </c>
      <c r="B429" s="2" t="s">
        <v>211</v>
      </c>
      <c r="C429" s="1" t="s">
        <v>212</v>
      </c>
      <c r="D429" s="1" t="s">
        <v>213</v>
      </c>
      <c r="E429" s="1" t="s">
        <v>16</v>
      </c>
      <c r="F429" s="1" t="s">
        <v>25</v>
      </c>
      <c r="G429" s="1">
        <v>1</v>
      </c>
      <c r="H429" s="3" t="s">
        <v>367</v>
      </c>
      <c r="I429" s="5">
        <v>43922</v>
      </c>
      <c r="J429" s="1">
        <v>1</v>
      </c>
      <c r="K429" s="1">
        <v>0.7</v>
      </c>
      <c r="L429" s="1">
        <f>_xlfn.IFNA(VLOOKUP(D429,'[1]2020物业费金额预算（含欠费）'!$A:$I,9,FALSE),0)</f>
        <v>65.4743937</v>
      </c>
      <c r="M429">
        <f>_xlfn.IFNA(VLOOKUP(D429,'[1]2020清欠预算'!$A:$E,5,FALSE),0)</f>
        <v>11.2723165928007</v>
      </c>
    </row>
    <row r="430" ht="14.25" spans="1:13">
      <c r="A430" s="1">
        <v>429</v>
      </c>
      <c r="B430" s="2" t="s">
        <v>214</v>
      </c>
      <c r="C430" s="1" t="s">
        <v>215</v>
      </c>
      <c r="D430" s="1" t="s">
        <v>216</v>
      </c>
      <c r="E430" s="1" t="s">
        <v>16</v>
      </c>
      <c r="F430" s="1" t="s">
        <v>25</v>
      </c>
      <c r="G430" s="1">
        <v>1</v>
      </c>
      <c r="H430" s="3" t="s">
        <v>367</v>
      </c>
      <c r="I430" s="5">
        <v>43922</v>
      </c>
      <c r="J430" s="1">
        <v>1</v>
      </c>
      <c r="K430" s="1">
        <v>0.6</v>
      </c>
      <c r="L430" s="1">
        <f>_xlfn.IFNA(VLOOKUP(D430,'[1]2020物业费金额预算（含欠费）'!$A:$I,9,FALSE),0)</f>
        <v>81.36333468</v>
      </c>
      <c r="M430">
        <f>_xlfn.IFNA(VLOOKUP(D430,'[1]2020清欠预算'!$A:$E,5,FALSE),0)</f>
        <v>20.7892079617387</v>
      </c>
    </row>
    <row r="431" ht="14.25" spans="1:13">
      <c r="A431" s="1">
        <v>430</v>
      </c>
      <c r="B431" s="2" t="s">
        <v>217</v>
      </c>
      <c r="C431" s="1" t="s">
        <v>218</v>
      </c>
      <c r="D431" s="1" t="s">
        <v>219</v>
      </c>
      <c r="E431" s="1" t="s">
        <v>16</v>
      </c>
      <c r="F431" s="1" t="s">
        <v>25</v>
      </c>
      <c r="G431" s="1">
        <v>1</v>
      </c>
      <c r="H431" s="3" t="s">
        <v>367</v>
      </c>
      <c r="I431" s="5">
        <v>43922</v>
      </c>
      <c r="J431" s="1">
        <v>1</v>
      </c>
      <c r="K431" s="1">
        <v>0.6</v>
      </c>
      <c r="L431" s="1">
        <f>_xlfn.IFNA(VLOOKUP(D431,'[1]2020物业费金额预算（含欠费）'!$A:$I,9,FALSE),0)</f>
        <v>9.718056</v>
      </c>
      <c r="M431">
        <f>_xlfn.IFNA(VLOOKUP(D431,'[1]2020清欠预算'!$A:$E,5,FALSE),0)</f>
        <v>1.56598415583495</v>
      </c>
    </row>
    <row r="432" ht="14.25" spans="1:13">
      <c r="A432" s="1">
        <v>431</v>
      </c>
      <c r="B432" s="2" t="s">
        <v>220</v>
      </c>
      <c r="D432" s="1" t="s">
        <v>221</v>
      </c>
      <c r="E432" s="1" t="s">
        <v>16</v>
      </c>
      <c r="F432" s="1" t="s">
        <v>153</v>
      </c>
      <c r="G432" s="1" t="s">
        <v>153</v>
      </c>
      <c r="H432" s="3" t="s">
        <v>367</v>
      </c>
      <c r="I432" s="5">
        <v>43922</v>
      </c>
      <c r="J432" s="1">
        <v>1</v>
      </c>
      <c r="K432" s="1">
        <v>0</v>
      </c>
      <c r="L432" s="1">
        <f>_xlfn.IFNA(VLOOKUP(D432,'[1]2020物业费金额预算（含欠费）'!$A:$I,9,FALSE),0)</f>
        <v>0</v>
      </c>
      <c r="M432">
        <f>_xlfn.IFNA(VLOOKUP(D432,'[1]2020清欠预算'!$A:$E,5,FALSE),0)</f>
        <v>0</v>
      </c>
    </row>
    <row r="433" ht="14.25" spans="1:13">
      <c r="A433" s="1">
        <v>432</v>
      </c>
      <c r="B433" s="2" t="s">
        <v>222</v>
      </c>
      <c r="C433" s="1" t="s">
        <v>223</v>
      </c>
      <c r="D433" s="1" t="s">
        <v>224</v>
      </c>
      <c r="E433" s="1" t="s">
        <v>16</v>
      </c>
      <c r="F433" s="1" t="s">
        <v>25</v>
      </c>
      <c r="G433" s="1">
        <v>1</v>
      </c>
      <c r="H433" s="3" t="s">
        <v>367</v>
      </c>
      <c r="I433" s="5">
        <v>43922</v>
      </c>
      <c r="J433" s="1">
        <v>1</v>
      </c>
      <c r="K433" s="1">
        <v>0.8</v>
      </c>
      <c r="L433" s="1">
        <f>_xlfn.IFNA(VLOOKUP(D433,'[1]2020物业费金额预算（含欠费）'!$A:$I,9,FALSE),0)</f>
        <v>122.5749348</v>
      </c>
      <c r="M433">
        <f>_xlfn.IFNA(VLOOKUP(D433,'[1]2020清欠预算'!$A:$E,5,FALSE),0)</f>
        <v>10.1738653910417</v>
      </c>
    </row>
    <row r="434" ht="14.25" spans="1:13">
      <c r="A434" s="1">
        <v>433</v>
      </c>
      <c r="B434" s="2" t="s">
        <v>225</v>
      </c>
      <c r="C434" s="1" t="s">
        <v>226</v>
      </c>
      <c r="D434" s="1" t="s">
        <v>227</v>
      </c>
      <c r="E434" s="1" t="s">
        <v>16</v>
      </c>
      <c r="F434" s="1" t="s">
        <v>25</v>
      </c>
      <c r="G434" s="1">
        <v>1</v>
      </c>
      <c r="H434" s="3" t="s">
        <v>367</v>
      </c>
      <c r="I434" s="5">
        <v>43922</v>
      </c>
      <c r="J434" s="1">
        <v>1</v>
      </c>
      <c r="K434" s="1">
        <v>0.7</v>
      </c>
      <c r="L434" s="1">
        <f>_xlfn.IFNA(VLOOKUP(D434,'[1]2020物业费金额预算（含欠费）'!$A:$I,9,FALSE),0)</f>
        <v>93.8806249143796</v>
      </c>
      <c r="M434">
        <f>_xlfn.IFNA(VLOOKUP(D434,'[1]2020清欠预算'!$A:$E,5,FALSE),0)</f>
        <v>7.89029573891667</v>
      </c>
    </row>
    <row r="435" ht="14.25" spans="1:13">
      <c r="A435" s="1">
        <v>434</v>
      </c>
      <c r="B435" s="2" t="s">
        <v>228</v>
      </c>
      <c r="C435" s="1" t="s">
        <v>229</v>
      </c>
      <c r="D435" s="1" t="s">
        <v>230</v>
      </c>
      <c r="E435" s="1" t="s">
        <v>16</v>
      </c>
      <c r="F435" s="1" t="s">
        <v>25</v>
      </c>
      <c r="G435" s="1">
        <v>1</v>
      </c>
      <c r="H435" s="3" t="s">
        <v>367</v>
      </c>
      <c r="I435" s="5">
        <v>43922</v>
      </c>
      <c r="J435" s="1">
        <v>1</v>
      </c>
      <c r="K435" s="1">
        <v>0.7</v>
      </c>
      <c r="L435" s="1">
        <f>_xlfn.IFNA(VLOOKUP(D435,'[1]2020物业费金额预算（含欠费）'!$A:$I,9,FALSE),0)</f>
        <v>195.07459797</v>
      </c>
      <c r="M435">
        <f>_xlfn.IFNA(VLOOKUP(D435,'[1]2020清欠预算'!$A:$E,5,FALSE),0)</f>
        <v>31.922349968375</v>
      </c>
    </row>
    <row r="436" ht="14.25" spans="1:13">
      <c r="A436" s="1">
        <v>435</v>
      </c>
      <c r="B436" s="2" t="s">
        <v>231</v>
      </c>
      <c r="C436" s="1" t="s">
        <v>232</v>
      </c>
      <c r="D436" s="1" t="s">
        <v>233</v>
      </c>
      <c r="E436" s="1" t="s">
        <v>16</v>
      </c>
      <c r="F436" s="1" t="s">
        <v>25</v>
      </c>
      <c r="G436" s="1">
        <v>1</v>
      </c>
      <c r="H436" s="3" t="s">
        <v>367</v>
      </c>
      <c r="I436" s="5">
        <v>43922</v>
      </c>
      <c r="J436" s="1">
        <v>1</v>
      </c>
      <c r="K436" s="1">
        <v>0.65</v>
      </c>
      <c r="L436" s="1">
        <f>_xlfn.IFNA(VLOOKUP(D436,'[1]2020物业费金额预算（含欠费）'!$A:$I,9,FALSE),0)</f>
        <v>57.290805</v>
      </c>
      <c r="M436">
        <f>_xlfn.IFNA(VLOOKUP(D436,'[1]2020清欠预算'!$A:$E,5,FALSE),0)</f>
        <v>29.5260750450833</v>
      </c>
    </row>
    <row r="437" ht="14.25" spans="1:13">
      <c r="A437" s="1">
        <v>436</v>
      </c>
      <c r="B437" s="2" t="s">
        <v>234</v>
      </c>
      <c r="C437" s="1" t="s">
        <v>235</v>
      </c>
      <c r="D437" s="1" t="s">
        <v>236</v>
      </c>
      <c r="E437" s="1" t="s">
        <v>16</v>
      </c>
      <c r="F437" s="1" t="s">
        <v>25</v>
      </c>
      <c r="G437" s="1">
        <v>1</v>
      </c>
      <c r="H437" s="3" t="s">
        <v>367</v>
      </c>
      <c r="I437" s="5">
        <v>43922</v>
      </c>
      <c r="J437" s="1">
        <v>1</v>
      </c>
      <c r="K437" s="1">
        <v>0.6</v>
      </c>
      <c r="L437" s="1">
        <f>_xlfn.IFNA(VLOOKUP(D437,'[1]2020物业费金额预算（含欠费）'!$A:$I,9,FALSE),0)</f>
        <v>17.1696879</v>
      </c>
      <c r="M437">
        <f>_xlfn.IFNA(VLOOKUP(D437,'[1]2020清欠预算'!$A:$E,5,FALSE),0)</f>
        <v>9.33623170466667</v>
      </c>
    </row>
    <row r="438" ht="14.25" spans="1:13">
      <c r="A438" s="1">
        <v>437</v>
      </c>
      <c r="B438" s="2" t="s">
        <v>237</v>
      </c>
      <c r="C438" s="1" t="s">
        <v>238</v>
      </c>
      <c r="D438" s="1" t="s">
        <v>239</v>
      </c>
      <c r="E438" s="1" t="s">
        <v>16</v>
      </c>
      <c r="F438" s="1" t="s">
        <v>25</v>
      </c>
      <c r="G438" s="1">
        <v>1</v>
      </c>
      <c r="H438" s="3" t="s">
        <v>367</v>
      </c>
      <c r="I438" s="5">
        <v>43922</v>
      </c>
      <c r="J438" s="1">
        <v>1</v>
      </c>
      <c r="K438" s="1">
        <v>0.65</v>
      </c>
      <c r="L438" s="1">
        <f>_xlfn.IFNA(VLOOKUP(D438,'[1]2020物业费金额预算（含欠费）'!$A:$I,9,FALSE),0)</f>
        <v>49.09787493</v>
      </c>
      <c r="M438">
        <f>_xlfn.IFNA(VLOOKUP(D438,'[1]2020清欠预算'!$A:$E,5,FALSE),0)</f>
        <v>13.3737310769167</v>
      </c>
    </row>
    <row r="439" ht="14.25" spans="1:13">
      <c r="A439" s="1">
        <v>438</v>
      </c>
      <c r="B439" s="2" t="s">
        <v>240</v>
      </c>
      <c r="C439" s="1" t="s">
        <v>241</v>
      </c>
      <c r="D439" s="1" t="s">
        <v>242</v>
      </c>
      <c r="E439" s="1" t="s">
        <v>16</v>
      </c>
      <c r="F439" s="1" t="s">
        <v>25</v>
      </c>
      <c r="G439" s="1">
        <v>1</v>
      </c>
      <c r="H439" s="3" t="s">
        <v>367</v>
      </c>
      <c r="I439" s="5">
        <v>43922</v>
      </c>
      <c r="J439" s="1">
        <v>1</v>
      </c>
      <c r="K439" s="1">
        <v>0.75</v>
      </c>
      <c r="L439" s="1">
        <f>_xlfn.IFNA(VLOOKUP(D439,'[1]2020物业费金额预算（含欠费）'!$A:$I,9,FALSE),0)</f>
        <v>93.25647666</v>
      </c>
      <c r="M439">
        <f>_xlfn.IFNA(VLOOKUP(D439,'[1]2020清欠预算'!$A:$E,5,FALSE),0)</f>
        <v>10.7515699901667</v>
      </c>
    </row>
    <row r="440" ht="14.25" spans="1:13">
      <c r="A440" s="1">
        <v>439</v>
      </c>
      <c r="B440" s="2" t="s">
        <v>243</v>
      </c>
      <c r="C440" s="1" t="s">
        <v>244</v>
      </c>
      <c r="D440" s="1" t="s">
        <v>245</v>
      </c>
      <c r="E440" s="1" t="s">
        <v>16</v>
      </c>
      <c r="F440" s="1" t="s">
        <v>25</v>
      </c>
      <c r="G440" s="1">
        <v>1</v>
      </c>
      <c r="H440" s="3" t="s">
        <v>367</v>
      </c>
      <c r="I440" s="5">
        <v>43922</v>
      </c>
      <c r="J440" s="1">
        <v>1</v>
      </c>
      <c r="K440" s="1">
        <v>0.65</v>
      </c>
      <c r="L440" s="1">
        <f>_xlfn.IFNA(VLOOKUP(D440,'[1]2020物业费金额预算（含欠费）'!$A:$I,9,FALSE),0)</f>
        <v>61.3653432</v>
      </c>
      <c r="M440">
        <f>_xlfn.IFNA(VLOOKUP(D440,'[1]2020清欠预算'!$A:$E,5,FALSE),0)</f>
        <v>10.5537348629167</v>
      </c>
    </row>
    <row r="441" ht="14.25" spans="1:13">
      <c r="A441" s="1">
        <v>440</v>
      </c>
      <c r="B441" s="2" t="s">
        <v>246</v>
      </c>
      <c r="C441" s="1" t="s">
        <v>247</v>
      </c>
      <c r="D441" s="1" t="s">
        <v>248</v>
      </c>
      <c r="E441" s="1" t="s">
        <v>16</v>
      </c>
      <c r="F441" s="1" t="s">
        <v>25</v>
      </c>
      <c r="G441" s="1">
        <v>1</v>
      </c>
      <c r="H441" s="3" t="s">
        <v>367</v>
      </c>
      <c r="I441" s="5">
        <v>43922</v>
      </c>
      <c r="J441" s="1">
        <v>1</v>
      </c>
      <c r="K441" s="1">
        <v>0</v>
      </c>
      <c r="L441" s="1">
        <f>_xlfn.IFNA(VLOOKUP(D441,'[1]2020物业费金额预算（含欠费）'!$A:$I,9,FALSE),0)</f>
        <v>176.136206887385</v>
      </c>
      <c r="M441">
        <f>_xlfn.IFNA(VLOOKUP(D441,'[1]2020清欠预算'!$A:$E,5,FALSE),0)</f>
        <v>1.735135801875</v>
      </c>
    </row>
    <row r="442" ht="14.25" spans="1:13">
      <c r="A442" s="1">
        <v>441</v>
      </c>
      <c r="B442" s="2" t="s">
        <v>249</v>
      </c>
      <c r="C442" s="1" t="s">
        <v>250</v>
      </c>
      <c r="D442" s="1" t="s">
        <v>251</v>
      </c>
      <c r="E442" s="1" t="s">
        <v>16</v>
      </c>
      <c r="F442" s="1" t="s">
        <v>25</v>
      </c>
      <c r="G442" s="1">
        <v>1</v>
      </c>
      <c r="H442" s="3" t="s">
        <v>367</v>
      </c>
      <c r="I442" s="5">
        <v>43922</v>
      </c>
      <c r="J442" s="1">
        <v>1</v>
      </c>
      <c r="K442" s="1">
        <v>0.8</v>
      </c>
      <c r="L442" s="1">
        <f>_xlfn.IFNA(VLOOKUP(D442,'[1]2020物业费金额预算（含欠费）'!$A:$I,9,FALSE),0)</f>
        <v>50.39891712</v>
      </c>
      <c r="M442">
        <f>_xlfn.IFNA(VLOOKUP(D442,'[1]2020清欠预算'!$A:$E,5,FALSE),0)</f>
        <v>4.73382366</v>
      </c>
    </row>
    <row r="443" ht="14.25" spans="1:13">
      <c r="A443" s="1">
        <v>442</v>
      </c>
      <c r="B443" s="2" t="s">
        <v>252</v>
      </c>
      <c r="C443" s="1" t="s">
        <v>253</v>
      </c>
      <c r="D443" s="1" t="s">
        <v>254</v>
      </c>
      <c r="E443" s="1" t="s">
        <v>16</v>
      </c>
      <c r="F443" s="1" t="s">
        <v>25</v>
      </c>
      <c r="G443" s="1">
        <v>1</v>
      </c>
      <c r="H443" s="3" t="s">
        <v>367</v>
      </c>
      <c r="I443" s="5">
        <v>43922</v>
      </c>
      <c r="J443" s="1">
        <v>1</v>
      </c>
      <c r="K443" s="1">
        <v>0.8</v>
      </c>
      <c r="L443" s="1">
        <f>_xlfn.IFNA(VLOOKUP(D443,'[1]2020物业费金额预算（含欠费）'!$A:$I,9,FALSE),0)</f>
        <v>19.9604682559828</v>
      </c>
      <c r="M443">
        <f>_xlfn.IFNA(VLOOKUP(D443,'[1]2020清欠预算'!$A:$E,5,FALSE),0)</f>
        <v>3.670029353375</v>
      </c>
    </row>
    <row r="444" ht="14.25" spans="1:13">
      <c r="A444" s="1">
        <v>443</v>
      </c>
      <c r="B444" s="2" t="s">
        <v>255</v>
      </c>
      <c r="C444" s="1" t="s">
        <v>256</v>
      </c>
      <c r="D444" s="1" t="s">
        <v>257</v>
      </c>
      <c r="E444" s="1" t="s">
        <v>16</v>
      </c>
      <c r="F444" s="1" t="s">
        <v>25</v>
      </c>
      <c r="G444" s="1">
        <v>1</v>
      </c>
      <c r="H444" s="3" t="s">
        <v>367</v>
      </c>
      <c r="I444" s="5">
        <v>43922</v>
      </c>
      <c r="J444" s="1">
        <v>1</v>
      </c>
      <c r="K444" s="1">
        <v>0.85</v>
      </c>
      <c r="L444" s="1">
        <f>_xlfn.IFNA(VLOOKUP(D444,'[1]2020物业费金额预算（含欠费）'!$A:$I,9,FALSE),0)</f>
        <v>104.450630475292</v>
      </c>
      <c r="M444">
        <f>_xlfn.IFNA(VLOOKUP(D444,'[1]2020清欠预算'!$A:$E,5,FALSE),0)</f>
        <v>4.933140441</v>
      </c>
    </row>
    <row r="445" ht="14.25" spans="1:13">
      <c r="A445" s="1">
        <v>444</v>
      </c>
      <c r="B445" s="2" t="s">
        <v>258</v>
      </c>
      <c r="C445" s="1" t="s">
        <v>259</v>
      </c>
      <c r="D445" s="1" t="s">
        <v>260</v>
      </c>
      <c r="E445" s="1" t="s">
        <v>16</v>
      </c>
      <c r="F445" s="1" t="s">
        <v>25</v>
      </c>
      <c r="G445" s="1">
        <v>1</v>
      </c>
      <c r="H445" s="3" t="s">
        <v>367</v>
      </c>
      <c r="I445" s="5">
        <v>43922</v>
      </c>
      <c r="J445" s="1">
        <v>1</v>
      </c>
      <c r="K445" s="1">
        <v>0</v>
      </c>
      <c r="L445" s="1">
        <f>_xlfn.IFNA(VLOOKUP(D445,'[1]2020物业费金额预算（含欠费）'!$A:$I,9,FALSE),0)</f>
        <v>0</v>
      </c>
      <c r="M445">
        <f>_xlfn.IFNA(VLOOKUP(D445,'[1]2020清欠预算'!$A:$E,5,FALSE),0)</f>
        <v>0</v>
      </c>
    </row>
    <row r="446" ht="14.25" spans="1:13">
      <c r="A446" s="1">
        <v>445</v>
      </c>
      <c r="B446" s="2" t="s">
        <v>261</v>
      </c>
      <c r="C446" s="1" t="s">
        <v>262</v>
      </c>
      <c r="D446" s="1" t="s">
        <v>263</v>
      </c>
      <c r="E446" s="1" t="s">
        <v>16</v>
      </c>
      <c r="F446" s="1" t="s">
        <v>25</v>
      </c>
      <c r="G446" s="1">
        <v>1</v>
      </c>
      <c r="H446" s="3" t="s">
        <v>367</v>
      </c>
      <c r="I446" s="5">
        <v>43922</v>
      </c>
      <c r="J446" s="1">
        <v>1</v>
      </c>
      <c r="K446" s="1">
        <v>0</v>
      </c>
      <c r="L446" s="1">
        <f>_xlfn.IFNA(VLOOKUP(D446,'[1]2020物业费金额预算（含欠费）'!$A:$I,9,FALSE),0)</f>
        <v>0</v>
      </c>
      <c r="M446">
        <f>_xlfn.IFNA(VLOOKUP(D446,'[1]2020清欠预算'!$A:$E,5,FALSE),0)</f>
        <v>0</v>
      </c>
    </row>
    <row r="447" ht="14.25" spans="1:13">
      <c r="A447" s="1">
        <v>446</v>
      </c>
      <c r="B447" s="2" t="s">
        <v>264</v>
      </c>
      <c r="C447" s="1" t="s">
        <v>265</v>
      </c>
      <c r="D447" s="1" t="s">
        <v>266</v>
      </c>
      <c r="E447" s="1" t="s">
        <v>16</v>
      </c>
      <c r="F447" s="1" t="s">
        <v>25</v>
      </c>
      <c r="G447" s="1">
        <v>1</v>
      </c>
      <c r="H447" s="3" t="s">
        <v>367</v>
      </c>
      <c r="I447" s="5">
        <v>43922</v>
      </c>
      <c r="J447" s="1">
        <v>1</v>
      </c>
      <c r="K447" s="1">
        <v>0</v>
      </c>
      <c r="L447" s="1">
        <f>_xlfn.IFNA(VLOOKUP(D447,'[1]2020物业费金额预算（含欠费）'!$A:$I,9,FALSE),0)</f>
        <v>141.38586</v>
      </c>
      <c r="M447">
        <f>_xlfn.IFNA(VLOOKUP(D447,'[1]2020清欠预算'!$A:$E,5,FALSE),0)</f>
        <v>0</v>
      </c>
    </row>
    <row r="448" ht="14.25" spans="1:13">
      <c r="A448" s="1">
        <v>447</v>
      </c>
      <c r="B448" s="2" t="s">
        <v>267</v>
      </c>
      <c r="C448" s="1" t="s">
        <v>268</v>
      </c>
      <c r="D448" s="1" t="s">
        <v>269</v>
      </c>
      <c r="E448" s="1" t="s">
        <v>16</v>
      </c>
      <c r="F448" s="1" t="s">
        <v>25</v>
      </c>
      <c r="G448" s="1">
        <v>1</v>
      </c>
      <c r="H448" s="3" t="s">
        <v>367</v>
      </c>
      <c r="I448" s="5">
        <v>43922</v>
      </c>
      <c r="J448" s="1">
        <v>1</v>
      </c>
      <c r="K448" s="1">
        <v>0.9</v>
      </c>
      <c r="L448" s="1">
        <f>_xlfn.IFNA(VLOOKUP(D448,'[1]2020物业费金额预算（含欠费）'!$A:$I,9,FALSE),0)</f>
        <v>73.23530652</v>
      </c>
      <c r="M448">
        <f>_xlfn.IFNA(VLOOKUP(D448,'[1]2020清欠预算'!$A:$E,5,FALSE),0)</f>
        <v>2.755693758875</v>
      </c>
    </row>
    <row r="449" ht="14.25" spans="1:13">
      <c r="A449" s="1">
        <v>448</v>
      </c>
      <c r="B449" s="2" t="s">
        <v>270</v>
      </c>
      <c r="C449" s="1" t="s">
        <v>271</v>
      </c>
      <c r="D449" s="1" t="s">
        <v>272</v>
      </c>
      <c r="E449" s="1" t="s">
        <v>16</v>
      </c>
      <c r="F449" s="1" t="s">
        <v>25</v>
      </c>
      <c r="G449" s="1">
        <v>1</v>
      </c>
      <c r="H449" s="3" t="s">
        <v>367</v>
      </c>
      <c r="I449" s="5">
        <v>43922</v>
      </c>
      <c r="J449" s="1">
        <v>1</v>
      </c>
      <c r="K449" s="1">
        <v>0.9</v>
      </c>
      <c r="L449" s="1">
        <f>_xlfn.IFNA(VLOOKUP(D449,'[1]2020物业费金额预算（含欠费）'!$A:$I,9,FALSE),0)</f>
        <v>14.6817394625561</v>
      </c>
      <c r="M449">
        <f>_xlfn.IFNA(VLOOKUP(D449,'[1]2020清欠预算'!$A:$E,5,FALSE),0)</f>
        <v>0</v>
      </c>
    </row>
    <row r="450" ht="14.25" spans="1:13">
      <c r="A450" s="1">
        <v>449</v>
      </c>
      <c r="B450" s="2" t="s">
        <v>273</v>
      </c>
      <c r="C450" s="1" t="s">
        <v>274</v>
      </c>
      <c r="D450" s="1" t="s">
        <v>275</v>
      </c>
      <c r="E450" s="1" t="s">
        <v>16</v>
      </c>
      <c r="F450" s="1" t="s">
        <v>25</v>
      </c>
      <c r="G450" s="1">
        <v>1</v>
      </c>
      <c r="H450" s="3" t="s">
        <v>367</v>
      </c>
      <c r="I450" s="5">
        <v>43922</v>
      </c>
      <c r="J450" s="1">
        <v>1</v>
      </c>
      <c r="K450" s="1">
        <v>0.7</v>
      </c>
      <c r="L450" s="1">
        <f>_xlfn.IFNA(VLOOKUP(D450,'[1]2020物业费金额预算（含欠费）'!$A:$I,9,FALSE),0)</f>
        <v>41.8428984456</v>
      </c>
      <c r="M450">
        <f>_xlfn.IFNA(VLOOKUP(D450,'[1]2020清欠预算'!$A:$E,5,FALSE),0)</f>
        <v>5.187157044</v>
      </c>
    </row>
    <row r="451" ht="14.25" spans="1:13">
      <c r="A451" s="1">
        <v>450</v>
      </c>
      <c r="B451" s="6" t="s">
        <v>276</v>
      </c>
      <c r="C451" s="1" t="s">
        <v>277</v>
      </c>
      <c r="D451" s="1" t="s">
        <v>278</v>
      </c>
      <c r="E451" s="1" t="s">
        <v>16</v>
      </c>
      <c r="F451" s="1" t="s">
        <v>279</v>
      </c>
      <c r="G451" s="1">
        <v>1</v>
      </c>
      <c r="H451" s="3" t="s">
        <v>367</v>
      </c>
      <c r="I451" s="5">
        <v>43922</v>
      </c>
      <c r="J451" s="1">
        <v>1</v>
      </c>
      <c r="K451" s="1">
        <v>0.975</v>
      </c>
      <c r="L451" s="1">
        <f>_xlfn.IFNA(VLOOKUP(D451,'[1]2020物业费金额预算（含欠费）'!$A:$I,9,FALSE),0)</f>
        <v>19.37446070625</v>
      </c>
      <c r="M451">
        <f>_xlfn.IFNA(VLOOKUP(D451,'[1]2020清欠预算'!$A:$E,5,FALSE),0)</f>
        <v>0.630935931424558</v>
      </c>
    </row>
    <row r="452" ht="14.25" spans="1:13">
      <c r="A452" s="1">
        <v>451</v>
      </c>
      <c r="B452" s="6" t="s">
        <v>280</v>
      </c>
      <c r="C452" s="1" t="s">
        <v>281</v>
      </c>
      <c r="D452" s="1" t="s">
        <v>282</v>
      </c>
      <c r="E452" s="1" t="s">
        <v>16</v>
      </c>
      <c r="F452" s="1" t="s">
        <v>279</v>
      </c>
      <c r="G452" s="1">
        <v>1</v>
      </c>
      <c r="H452" s="3" t="s">
        <v>367</v>
      </c>
      <c r="I452" s="5">
        <v>43922</v>
      </c>
      <c r="J452" s="1">
        <v>1</v>
      </c>
      <c r="K452" s="1">
        <v>0.85</v>
      </c>
      <c r="L452" s="1">
        <f>_xlfn.IFNA(VLOOKUP(D452,'[1]2020物业费金额预算（含欠费）'!$A:$I,9,FALSE),0)</f>
        <v>74.3871858833334</v>
      </c>
      <c r="M452">
        <f>_xlfn.IFNA(VLOOKUP(D452,'[1]2020清欠预算'!$A:$E,5,FALSE),0)</f>
        <v>18.819137478375</v>
      </c>
    </row>
    <row r="453" ht="14.25" spans="1:13">
      <c r="A453" s="1">
        <v>452</v>
      </c>
      <c r="B453" s="2" t="s">
        <v>283</v>
      </c>
      <c r="C453" s="1" t="s">
        <v>284</v>
      </c>
      <c r="D453" s="1" t="s">
        <v>285</v>
      </c>
      <c r="E453" s="1" t="s">
        <v>16</v>
      </c>
      <c r="F453" s="1" t="s">
        <v>25</v>
      </c>
      <c r="G453" s="1">
        <v>1</v>
      </c>
      <c r="H453" s="3" t="s">
        <v>367</v>
      </c>
      <c r="I453" s="5">
        <v>43922</v>
      </c>
      <c r="J453" s="1">
        <v>1</v>
      </c>
      <c r="K453" s="1">
        <v>0.75</v>
      </c>
      <c r="L453" s="1">
        <f>_xlfn.IFNA(VLOOKUP(D453,'[1]2020物业费金额预算（含欠费）'!$A:$I,9,FALSE),0)</f>
        <v>75.8272077</v>
      </c>
      <c r="M453">
        <f>_xlfn.IFNA(VLOOKUP(D453,'[1]2020清欠预算'!$A:$E,5,FALSE),0)</f>
        <v>8.78980866775</v>
      </c>
    </row>
    <row r="454" ht="14.25" spans="1:13">
      <c r="A454" s="1">
        <v>453</v>
      </c>
      <c r="B454" s="2" t="s">
        <v>286</v>
      </c>
      <c r="C454" s="1" t="s">
        <v>287</v>
      </c>
      <c r="D454" s="1" t="s">
        <v>288</v>
      </c>
      <c r="E454" s="1" t="s">
        <v>16</v>
      </c>
      <c r="F454" s="1" t="s">
        <v>25</v>
      </c>
      <c r="G454" s="1">
        <v>1</v>
      </c>
      <c r="H454" s="3" t="s">
        <v>367</v>
      </c>
      <c r="I454" s="5">
        <v>43922</v>
      </c>
      <c r="J454" s="1">
        <v>1</v>
      </c>
      <c r="K454" s="1">
        <v>0</v>
      </c>
      <c r="L454" s="1">
        <f>_xlfn.IFNA(VLOOKUP(D454,'[1]2020物业费金额预算（含欠费）'!$A:$I,9,FALSE),0)</f>
        <v>0</v>
      </c>
      <c r="M454">
        <f>_xlfn.IFNA(VLOOKUP(D454,'[1]2020清欠预算'!$A:$E,5,FALSE),0)</f>
        <v>0</v>
      </c>
    </row>
    <row r="455" ht="14.25" spans="1:13">
      <c r="A455" s="1">
        <v>454</v>
      </c>
      <c r="B455" s="2" t="s">
        <v>289</v>
      </c>
      <c r="D455" s="1" t="s">
        <v>290</v>
      </c>
      <c r="E455" s="1" t="s">
        <v>16</v>
      </c>
      <c r="F455" s="1" t="s">
        <v>153</v>
      </c>
      <c r="G455" s="1" t="s">
        <v>153</v>
      </c>
      <c r="H455" s="3" t="s">
        <v>367</v>
      </c>
      <c r="I455" s="5">
        <v>43922</v>
      </c>
      <c r="J455" s="1">
        <v>1</v>
      </c>
      <c r="K455" s="1">
        <v>0</v>
      </c>
      <c r="L455" s="1">
        <f>_xlfn.IFNA(VLOOKUP(D455,'[1]2020物业费金额预算（含欠费）'!$A:$I,9,FALSE),0)</f>
        <v>0</v>
      </c>
      <c r="M455">
        <f>_xlfn.IFNA(VLOOKUP(D455,'[1]2020清欠预算'!$A:$E,5,FALSE),0)</f>
        <v>0</v>
      </c>
    </row>
    <row r="456" ht="14.25" spans="1:13">
      <c r="A456" s="1">
        <v>455</v>
      </c>
      <c r="B456" s="2" t="s">
        <v>291</v>
      </c>
      <c r="C456" s="1" t="s">
        <v>292</v>
      </c>
      <c r="D456" s="1" t="s">
        <v>293</v>
      </c>
      <c r="E456" s="1" t="s">
        <v>16</v>
      </c>
      <c r="F456" s="1" t="s">
        <v>25</v>
      </c>
      <c r="G456" s="1">
        <v>1</v>
      </c>
      <c r="H456" s="3" t="s">
        <v>367</v>
      </c>
      <c r="I456" s="5">
        <v>43922</v>
      </c>
      <c r="J456" s="1">
        <v>1</v>
      </c>
      <c r="K456" s="1">
        <v>0</v>
      </c>
      <c r="L456" s="1">
        <f>_xlfn.IFNA(VLOOKUP(D456,'[1]2020物业费金额预算（含欠费）'!$A:$I,9,FALSE),0)</f>
        <v>23.240433216</v>
      </c>
      <c r="M456">
        <f>_xlfn.IFNA(VLOOKUP(D456,'[1]2020清欠预算'!$A:$E,5,FALSE),0)</f>
        <v>1.01475756425</v>
      </c>
    </row>
    <row r="457" ht="14.25" spans="1:13">
      <c r="A457" s="1">
        <v>456</v>
      </c>
      <c r="B457" s="2" t="s">
        <v>294</v>
      </c>
      <c r="C457" s="1" t="s">
        <v>295</v>
      </c>
      <c r="D457" s="1" t="s">
        <v>296</v>
      </c>
      <c r="E457" s="1" t="s">
        <v>16</v>
      </c>
      <c r="F457" s="1" t="s">
        <v>25</v>
      </c>
      <c r="G457" s="1">
        <v>1</v>
      </c>
      <c r="H457" s="3" t="s">
        <v>367</v>
      </c>
      <c r="I457" s="5">
        <v>43922</v>
      </c>
      <c r="J457" s="1">
        <v>1</v>
      </c>
      <c r="K457" s="1">
        <v>0.6</v>
      </c>
      <c r="L457" s="1">
        <f>_xlfn.IFNA(VLOOKUP(D457,'[1]2020物业费金额预算（含欠费）'!$A:$I,9,FALSE),0)</f>
        <v>30.2895948</v>
      </c>
      <c r="M457">
        <f>_xlfn.IFNA(VLOOKUP(D457,'[1]2020清欠预算'!$A:$E,5,FALSE),0)</f>
        <v>9.00937939925</v>
      </c>
    </row>
    <row r="458" ht="14.25" spans="1:13">
      <c r="A458" s="1">
        <v>457</v>
      </c>
      <c r="B458" s="2" t="s">
        <v>297</v>
      </c>
      <c r="C458" s="1" t="s">
        <v>298</v>
      </c>
      <c r="D458" s="1" t="s">
        <v>299</v>
      </c>
      <c r="E458" s="1" t="s">
        <v>16</v>
      </c>
      <c r="F458" s="1" t="s">
        <v>25</v>
      </c>
      <c r="G458" s="1">
        <v>1</v>
      </c>
      <c r="H458" s="3" t="s">
        <v>367</v>
      </c>
      <c r="I458" s="5">
        <v>43922</v>
      </c>
      <c r="J458" s="1">
        <v>1</v>
      </c>
      <c r="K458" s="1">
        <v>0</v>
      </c>
      <c r="L458" s="1">
        <f>_xlfn.IFNA(VLOOKUP(D458,'[1]2020物业费金额预算（含欠费）'!$A:$I,9,FALSE),0)</f>
        <v>38.398980487</v>
      </c>
      <c r="M458">
        <f>_xlfn.IFNA(VLOOKUP(D458,'[1]2020清欠预算'!$A:$E,5,FALSE),0)</f>
        <v>6.21287429829167</v>
      </c>
    </row>
    <row r="459" ht="14.25" spans="1:13">
      <c r="A459" s="1">
        <v>458</v>
      </c>
      <c r="B459" s="2" t="s">
        <v>300</v>
      </c>
      <c r="C459" s="1" t="s">
        <v>301</v>
      </c>
      <c r="D459" s="1" t="s">
        <v>302</v>
      </c>
      <c r="E459" s="1" t="s">
        <v>16</v>
      </c>
      <c r="F459" s="1" t="s">
        <v>25</v>
      </c>
      <c r="G459" s="1">
        <v>1</v>
      </c>
      <c r="H459" s="3" t="s">
        <v>367</v>
      </c>
      <c r="I459" s="5">
        <v>43922</v>
      </c>
      <c r="J459" s="1">
        <v>1</v>
      </c>
      <c r="K459" s="1">
        <v>0</v>
      </c>
      <c r="L459" s="1">
        <f>_xlfn.IFNA(VLOOKUP(D459,'[1]2020物业费金额预算（含欠费）'!$A:$I,9,FALSE),0)</f>
        <v>45.5469330888</v>
      </c>
      <c r="M459">
        <f>_xlfn.IFNA(VLOOKUP(D459,'[1]2020清欠预算'!$A:$E,5,FALSE),0)</f>
        <v>0.954417750458333</v>
      </c>
    </row>
    <row r="460" ht="14.25" spans="1:13">
      <c r="A460" s="1">
        <v>459</v>
      </c>
      <c r="B460" s="2" t="s">
        <v>303</v>
      </c>
      <c r="C460" s="1" t="s">
        <v>304</v>
      </c>
      <c r="D460" s="1" t="s">
        <v>305</v>
      </c>
      <c r="E460" s="1" t="s">
        <v>16</v>
      </c>
      <c r="F460" s="1" t="s">
        <v>17</v>
      </c>
      <c r="G460" s="1">
        <v>1</v>
      </c>
      <c r="H460" s="3" t="s">
        <v>367</v>
      </c>
      <c r="I460" s="5">
        <v>43922</v>
      </c>
      <c r="J460" s="1">
        <v>1</v>
      </c>
      <c r="K460" s="1">
        <v>0.5</v>
      </c>
      <c r="L460" s="1">
        <f>_xlfn.IFNA(VLOOKUP(D460,'[1]2020物业费金额预算（含欠费）'!$A:$I,9,FALSE),0)</f>
        <v>59.291559110784</v>
      </c>
      <c r="M460">
        <f>_xlfn.IFNA(VLOOKUP(D460,'[1]2020清欠预算'!$A:$E,5,FALSE),0)</f>
        <v>0</v>
      </c>
    </row>
    <row r="461" ht="14.25" spans="1:13">
      <c r="A461" s="1">
        <v>460</v>
      </c>
      <c r="B461" s="2" t="s">
        <v>306</v>
      </c>
      <c r="C461" s="1" t="s">
        <v>307</v>
      </c>
      <c r="D461" s="1" t="s">
        <v>308</v>
      </c>
      <c r="E461" s="1" t="s">
        <v>16</v>
      </c>
      <c r="F461" s="1" t="s">
        <v>25</v>
      </c>
      <c r="G461" s="1">
        <v>1</v>
      </c>
      <c r="H461" s="3" t="s">
        <v>367</v>
      </c>
      <c r="I461" s="5">
        <v>43922</v>
      </c>
      <c r="J461" s="1">
        <v>1</v>
      </c>
      <c r="K461" s="1">
        <v>0</v>
      </c>
      <c r="L461" s="1">
        <f>_xlfn.IFNA(VLOOKUP(D461,'[1]2020物业费金额预算（含欠费）'!$A:$I,9,FALSE),0)</f>
        <v>0</v>
      </c>
      <c r="M461">
        <f>_xlfn.IFNA(VLOOKUP(D461,'[1]2020清欠预算'!$A:$E,5,FALSE),0)</f>
        <v>0</v>
      </c>
    </row>
    <row r="462" ht="14.25" spans="1:13">
      <c r="A462" s="1">
        <v>461</v>
      </c>
      <c r="B462" s="2" t="s">
        <v>309</v>
      </c>
      <c r="C462" s="1" t="s">
        <v>310</v>
      </c>
      <c r="D462" s="1" t="s">
        <v>311</v>
      </c>
      <c r="E462" s="1" t="s">
        <v>16</v>
      </c>
      <c r="F462" s="1" t="s">
        <v>153</v>
      </c>
      <c r="G462" s="1" t="s">
        <v>153</v>
      </c>
      <c r="H462" s="3" t="s">
        <v>367</v>
      </c>
      <c r="I462" s="5">
        <v>43922</v>
      </c>
      <c r="J462" s="1">
        <v>1</v>
      </c>
      <c r="K462" s="1">
        <v>0</v>
      </c>
      <c r="L462" s="1">
        <f>_xlfn.IFNA(VLOOKUP(D462,'[1]2020物业费金额预算（含欠费）'!$A:$I,9,FALSE),0)</f>
        <v>0</v>
      </c>
      <c r="M462">
        <f>_xlfn.IFNA(VLOOKUP(D462,'[1]2020清欠预算'!$A:$E,5,FALSE),0)</f>
        <v>0</v>
      </c>
    </row>
    <row r="463" ht="14.25" spans="1:13">
      <c r="A463" s="1">
        <v>462</v>
      </c>
      <c r="B463" s="2" t="s">
        <v>312</v>
      </c>
      <c r="D463" s="1" t="s">
        <v>313</v>
      </c>
      <c r="E463" s="1" t="s">
        <v>16</v>
      </c>
      <c r="F463" s="1" t="s">
        <v>153</v>
      </c>
      <c r="G463" s="1" t="s">
        <v>153</v>
      </c>
      <c r="H463" s="3" t="s">
        <v>367</v>
      </c>
      <c r="I463" s="5">
        <v>43922</v>
      </c>
      <c r="J463" s="1">
        <v>1</v>
      </c>
      <c r="K463" s="1">
        <v>0</v>
      </c>
      <c r="L463" s="1">
        <f>_xlfn.IFNA(VLOOKUP(D463,'[1]2020物业费金额预算（含欠费）'!$A:$I,9,FALSE),0)</f>
        <v>0</v>
      </c>
      <c r="M463">
        <f>_xlfn.IFNA(VLOOKUP(D463,'[1]2020清欠预算'!$A:$E,5,FALSE),0)</f>
        <v>0</v>
      </c>
    </row>
    <row r="464" ht="14.25" spans="1:13">
      <c r="A464" s="1">
        <v>463</v>
      </c>
      <c r="B464" s="2" t="s">
        <v>314</v>
      </c>
      <c r="C464" s="1" t="s">
        <v>315</v>
      </c>
      <c r="D464" s="1" t="s">
        <v>316</v>
      </c>
      <c r="E464" s="1" t="s">
        <v>16</v>
      </c>
      <c r="F464" s="1" t="s">
        <v>25</v>
      </c>
      <c r="G464" s="1">
        <v>1</v>
      </c>
      <c r="H464" s="3" t="s">
        <v>367</v>
      </c>
      <c r="I464" s="5">
        <v>43922</v>
      </c>
      <c r="J464" s="1">
        <v>1</v>
      </c>
      <c r="K464" s="1">
        <v>0</v>
      </c>
      <c r="L464" s="1">
        <f>_xlfn.IFNA(VLOOKUP(D464,'[1]2020物业费金额预算（含欠费）'!$A:$I,9,FALSE),0)</f>
        <v>0</v>
      </c>
      <c r="M464">
        <f>_xlfn.IFNA(VLOOKUP(D464,'[1]2020清欠预算'!$A:$E,5,FALSE),0)</f>
        <v>0</v>
      </c>
    </row>
    <row r="465" ht="14.25" spans="1:13">
      <c r="A465" s="1">
        <v>464</v>
      </c>
      <c r="B465" s="2" t="s">
        <v>317</v>
      </c>
      <c r="C465" s="1" t="s">
        <v>318</v>
      </c>
      <c r="D465" s="1" t="s">
        <v>319</v>
      </c>
      <c r="E465" s="1" t="s">
        <v>16</v>
      </c>
      <c r="F465" s="1" t="s">
        <v>25</v>
      </c>
      <c r="G465" s="1">
        <v>1</v>
      </c>
      <c r="H465" s="3" t="s">
        <v>367</v>
      </c>
      <c r="I465" s="5">
        <v>43922</v>
      </c>
      <c r="J465" s="1">
        <v>1</v>
      </c>
      <c r="K465" s="1">
        <v>0.7</v>
      </c>
      <c r="L465" s="1">
        <f>_xlfn.IFNA(VLOOKUP(D465,'[1]2020物业费金额预算（含欠费）'!$A:$I,9,FALSE),0)</f>
        <v>17.0238690543847</v>
      </c>
      <c r="M465">
        <f>_xlfn.IFNA(VLOOKUP(D465,'[1]2020清欠预算'!$A:$E,5,FALSE),0)</f>
        <v>2.778221743375</v>
      </c>
    </row>
    <row r="466" ht="14.25" spans="1:13">
      <c r="A466" s="1">
        <v>465</v>
      </c>
      <c r="B466" s="2" t="s">
        <v>320</v>
      </c>
      <c r="C466" s="1" t="s">
        <v>321</v>
      </c>
      <c r="D466" s="1" t="s">
        <v>322</v>
      </c>
      <c r="E466" s="1" t="s">
        <v>16</v>
      </c>
      <c r="F466" s="1" t="s">
        <v>25</v>
      </c>
      <c r="G466" s="1">
        <v>1</v>
      </c>
      <c r="H466" s="3" t="s">
        <v>367</v>
      </c>
      <c r="I466" s="5">
        <v>43922</v>
      </c>
      <c r="J466" s="1">
        <v>1</v>
      </c>
      <c r="K466" s="1">
        <v>0.7</v>
      </c>
      <c r="L466" s="1">
        <f>_xlfn.IFNA(VLOOKUP(D466,'[1]2020物业费金额预算（含欠费）'!$A:$I,9,FALSE),0)</f>
        <v>25.0373907</v>
      </c>
      <c r="M466">
        <f>_xlfn.IFNA(VLOOKUP(D466,'[1]2020清欠预算'!$A:$E,5,FALSE),0)</f>
        <v>2.48561477108333</v>
      </c>
    </row>
    <row r="467" ht="14.25" spans="1:13">
      <c r="A467" s="1">
        <v>466</v>
      </c>
      <c r="B467" s="2" t="s">
        <v>323</v>
      </c>
      <c r="D467" s="1" t="s">
        <v>324</v>
      </c>
      <c r="E467" s="1" t="s">
        <v>16</v>
      </c>
      <c r="F467" s="1" t="s">
        <v>153</v>
      </c>
      <c r="G467" s="1" t="s">
        <v>153</v>
      </c>
      <c r="H467" s="3" t="s">
        <v>367</v>
      </c>
      <c r="I467" s="5">
        <v>43922</v>
      </c>
      <c r="J467" s="1">
        <v>1</v>
      </c>
      <c r="K467" s="1">
        <v>0</v>
      </c>
      <c r="L467" s="1">
        <f>_xlfn.IFNA(VLOOKUP(D467,'[1]2020物业费金额预算（含欠费）'!$A:$I,9,FALSE),0)</f>
        <v>0</v>
      </c>
      <c r="M467">
        <f>_xlfn.IFNA(VLOOKUP(D467,'[1]2020清欠预算'!$A:$E,5,FALSE),0)</f>
        <v>0</v>
      </c>
    </row>
    <row r="468" ht="14.25" spans="1:13">
      <c r="A468" s="1">
        <v>467</v>
      </c>
      <c r="B468" s="2" t="s">
        <v>325</v>
      </c>
      <c r="D468" s="1" t="s">
        <v>326</v>
      </c>
      <c r="E468" s="1" t="s">
        <v>16</v>
      </c>
      <c r="F468" s="1" t="s">
        <v>153</v>
      </c>
      <c r="G468" s="1" t="s">
        <v>153</v>
      </c>
      <c r="H468" s="3" t="s">
        <v>367</v>
      </c>
      <c r="I468" s="5">
        <v>43922</v>
      </c>
      <c r="J468" s="1">
        <v>1</v>
      </c>
      <c r="K468" s="1">
        <v>0</v>
      </c>
      <c r="L468" s="1">
        <f>_xlfn.IFNA(VLOOKUP(D468,'[1]2020物业费金额预算（含欠费）'!$A:$I,9,FALSE),0)</f>
        <v>0</v>
      </c>
      <c r="M468">
        <f>_xlfn.IFNA(VLOOKUP(D468,'[1]2020清欠预算'!$A:$E,5,FALSE),0)</f>
        <v>0</v>
      </c>
    </row>
    <row r="469" ht="14.25" spans="1:13">
      <c r="A469" s="1">
        <v>468</v>
      </c>
      <c r="B469" s="2" t="s">
        <v>327</v>
      </c>
      <c r="C469" s="1" t="s">
        <v>328</v>
      </c>
      <c r="D469" s="1" t="s">
        <v>329</v>
      </c>
      <c r="E469" s="1" t="s">
        <v>16</v>
      </c>
      <c r="F469" s="1" t="s">
        <v>25</v>
      </c>
      <c r="G469" s="1">
        <v>1</v>
      </c>
      <c r="H469" s="3" t="s">
        <v>367</v>
      </c>
      <c r="I469" s="5">
        <v>43922</v>
      </c>
      <c r="J469" s="1">
        <v>1</v>
      </c>
      <c r="K469" s="1">
        <v>0</v>
      </c>
      <c r="L469" s="1">
        <f>_xlfn.IFNA(VLOOKUP(D469,'[1]2020物业费金额预算（含欠费）'!$A:$I,9,FALSE),0)</f>
        <v>14.97810444</v>
      </c>
      <c r="M469">
        <f>_xlfn.IFNA(VLOOKUP(D469,'[1]2020清欠预算'!$A:$E,5,FALSE),0)</f>
        <v>0</v>
      </c>
    </row>
    <row r="470" ht="14.25" spans="1:13">
      <c r="A470" s="1">
        <v>469</v>
      </c>
      <c r="B470" s="2" t="s">
        <v>330</v>
      </c>
      <c r="C470" s="1" t="s">
        <v>331</v>
      </c>
      <c r="D470" s="1" t="s">
        <v>332</v>
      </c>
      <c r="E470" s="1" t="s">
        <v>16</v>
      </c>
      <c r="F470" s="1" t="s">
        <v>153</v>
      </c>
      <c r="G470" s="1">
        <v>1</v>
      </c>
      <c r="H470" s="3" t="s">
        <v>367</v>
      </c>
      <c r="I470" s="5">
        <v>43922</v>
      </c>
      <c r="J470" s="1">
        <v>1</v>
      </c>
      <c r="K470" s="1">
        <v>0</v>
      </c>
      <c r="L470" s="1">
        <f>_xlfn.IFNA(VLOOKUP(D470,'[1]2020物业费金额预算（含欠费）'!$A:$I,9,FALSE),0)</f>
        <v>0</v>
      </c>
      <c r="M470">
        <f>_xlfn.IFNA(VLOOKUP(D470,'[1]2020清欠预算'!$A:$E,5,FALSE),0)</f>
        <v>0</v>
      </c>
    </row>
    <row r="471" ht="14.25" spans="1:13">
      <c r="A471" s="1">
        <v>470</v>
      </c>
      <c r="B471" s="2" t="s">
        <v>333</v>
      </c>
      <c r="C471" s="1" t="s">
        <v>334</v>
      </c>
      <c r="D471" s="1" t="s">
        <v>335</v>
      </c>
      <c r="E471" s="1" t="s">
        <v>16</v>
      </c>
      <c r="F471" s="1" t="s">
        <v>153</v>
      </c>
      <c r="G471" s="1">
        <v>1</v>
      </c>
      <c r="H471" s="3" t="s">
        <v>367</v>
      </c>
      <c r="I471" s="5">
        <v>43922</v>
      </c>
      <c r="J471" s="1">
        <v>1</v>
      </c>
      <c r="K471" s="1">
        <v>0</v>
      </c>
      <c r="L471" s="1">
        <f>_xlfn.IFNA(VLOOKUP(D471,'[1]2020物业费金额预算（含欠费）'!$A:$I,9,FALSE),0)</f>
        <v>0</v>
      </c>
      <c r="M471">
        <f>_xlfn.IFNA(VLOOKUP(D471,'[1]2020清欠预算'!$A:$E,5,FALSE),0)</f>
        <v>0</v>
      </c>
    </row>
    <row r="472" ht="14.25" spans="1:13">
      <c r="A472" s="1">
        <v>471</v>
      </c>
      <c r="B472" s="2" t="s">
        <v>336</v>
      </c>
      <c r="D472" s="1" t="s">
        <v>337</v>
      </c>
      <c r="E472" s="1" t="s">
        <v>16</v>
      </c>
      <c r="F472" s="1" t="s">
        <v>153</v>
      </c>
      <c r="G472" s="1" t="s">
        <v>153</v>
      </c>
      <c r="H472" s="3" t="s">
        <v>367</v>
      </c>
      <c r="I472" s="5">
        <v>43922</v>
      </c>
      <c r="J472" s="1">
        <v>1</v>
      </c>
      <c r="K472" s="1">
        <v>0</v>
      </c>
      <c r="L472" s="1">
        <f>_xlfn.IFNA(VLOOKUP(D472,'[1]2020物业费金额预算（含欠费）'!$A:$I,9,FALSE),0)</f>
        <v>0</v>
      </c>
      <c r="M472">
        <f>_xlfn.IFNA(VLOOKUP(D472,'[1]2020清欠预算'!$A:$E,5,FALSE),0)</f>
        <v>0</v>
      </c>
    </row>
    <row r="473" ht="14.25" spans="1:13">
      <c r="A473" s="1">
        <v>472</v>
      </c>
      <c r="B473" s="2" t="s">
        <v>338</v>
      </c>
      <c r="C473" s="1" t="s">
        <v>339</v>
      </c>
      <c r="D473" s="1" t="s">
        <v>340</v>
      </c>
      <c r="E473" s="1" t="s">
        <v>16</v>
      </c>
      <c r="F473" s="1" t="s">
        <v>153</v>
      </c>
      <c r="G473" s="1">
        <v>1</v>
      </c>
      <c r="H473" s="3" t="s">
        <v>367</v>
      </c>
      <c r="I473" s="5">
        <v>43922</v>
      </c>
      <c r="J473" s="1">
        <v>1</v>
      </c>
      <c r="K473" s="1">
        <v>0.7</v>
      </c>
      <c r="L473" s="1">
        <f>_xlfn.IFNA(VLOOKUP(D473,'[1]2020物业费金额预算（含欠费）'!$A:$I,9,FALSE),0)</f>
        <v>0</v>
      </c>
      <c r="M473">
        <f>_xlfn.IFNA(VLOOKUP(D473,'[1]2020清欠预算'!$A:$E,5,FALSE),0)</f>
        <v>0</v>
      </c>
    </row>
    <row r="474" ht="14.25" spans="1:13">
      <c r="A474" s="1">
        <v>473</v>
      </c>
      <c r="B474" s="2" t="s">
        <v>341</v>
      </c>
      <c r="C474" s="1" t="s">
        <v>342</v>
      </c>
      <c r="D474" s="1" t="s">
        <v>343</v>
      </c>
      <c r="E474" s="1" t="s">
        <v>16</v>
      </c>
      <c r="F474" s="1" t="s">
        <v>25</v>
      </c>
      <c r="G474" s="1">
        <v>1</v>
      </c>
      <c r="H474" s="3" t="s">
        <v>367</v>
      </c>
      <c r="I474" s="5">
        <v>43922</v>
      </c>
      <c r="J474" s="1">
        <v>1</v>
      </c>
      <c r="K474" s="1">
        <v>0.7</v>
      </c>
      <c r="L474" s="1">
        <f>_xlfn.IFNA(VLOOKUP(D474,'[1]2020物业费金额预算（含欠费）'!$A:$I,9,FALSE),0)</f>
        <v>53.35721256</v>
      </c>
      <c r="M474">
        <f>_xlfn.IFNA(VLOOKUP(D474,'[1]2020清欠预算'!$A:$E,5,FALSE),0)</f>
        <v>2.0664</v>
      </c>
    </row>
    <row r="475" ht="14.25" spans="1:13">
      <c r="A475" s="1">
        <v>474</v>
      </c>
      <c r="B475" s="7" t="s">
        <v>344</v>
      </c>
      <c r="C475" s="1" t="s">
        <v>345</v>
      </c>
      <c r="D475" s="1" t="s">
        <v>346</v>
      </c>
      <c r="E475" s="1" t="s">
        <v>16</v>
      </c>
      <c r="F475" s="1" t="s">
        <v>25</v>
      </c>
      <c r="G475" s="1">
        <v>1</v>
      </c>
      <c r="H475" s="3" t="s">
        <v>367</v>
      </c>
      <c r="I475" s="5">
        <v>43922</v>
      </c>
      <c r="J475" s="1">
        <v>1</v>
      </c>
      <c r="K475" s="1">
        <v>0.65</v>
      </c>
      <c r="L475" s="1">
        <f>_xlfn.IFNA(VLOOKUP(D475,'[1]2020物业费金额预算（含欠费）'!$A:$I,9,FALSE),0)</f>
        <v>0</v>
      </c>
      <c r="M475">
        <f>_xlfn.IFNA(VLOOKUP(D475,'[1]2020清欠预算'!$A:$E,5,FALSE),0)</f>
        <v>0</v>
      </c>
    </row>
    <row r="476" ht="14.25" spans="1:13">
      <c r="A476" s="1">
        <v>475</v>
      </c>
      <c r="B476" s="7" t="s">
        <v>347</v>
      </c>
      <c r="C476" s="1" t="s">
        <v>348</v>
      </c>
      <c r="D476" s="1" t="s">
        <v>349</v>
      </c>
      <c r="E476" s="1" t="s">
        <v>16</v>
      </c>
      <c r="F476" s="1" t="s">
        <v>25</v>
      </c>
      <c r="G476" s="1">
        <v>1</v>
      </c>
      <c r="H476" s="3" t="s">
        <v>367</v>
      </c>
      <c r="I476" s="5">
        <v>43922</v>
      </c>
      <c r="J476" s="1">
        <v>1</v>
      </c>
      <c r="K476" s="1">
        <v>0.65</v>
      </c>
      <c r="L476" s="1">
        <f>_xlfn.IFNA(VLOOKUP(D476,'[1]2020物业费金额预算（含欠费）'!$A:$I,9,FALSE),0)</f>
        <v>0</v>
      </c>
      <c r="M476">
        <f>_xlfn.IFNA(VLOOKUP(D476,'[1]2020清欠预算'!$A:$E,5,FALSE),0)</f>
        <v>0</v>
      </c>
    </row>
    <row r="477" ht="14.25" spans="1:13">
      <c r="A477" s="1">
        <v>476</v>
      </c>
      <c r="B477" s="7" t="s">
        <v>350</v>
      </c>
      <c r="C477" s="1" t="s">
        <v>351</v>
      </c>
      <c r="D477" s="1" t="s">
        <v>352</v>
      </c>
      <c r="E477" s="1" t="s">
        <v>16</v>
      </c>
      <c r="F477" s="1" t="s">
        <v>25</v>
      </c>
      <c r="G477" s="1">
        <v>1</v>
      </c>
      <c r="H477" s="3" t="s">
        <v>367</v>
      </c>
      <c r="I477" s="5">
        <v>43922</v>
      </c>
      <c r="J477" s="1">
        <v>1</v>
      </c>
      <c r="K477" s="1">
        <v>0.65</v>
      </c>
      <c r="L477" s="1">
        <f>_xlfn.IFNA(VLOOKUP(D477,'[1]2020物业费金额预算（含欠费）'!$A:$I,9,FALSE),0)</f>
        <v>0</v>
      </c>
      <c r="M477">
        <f>_xlfn.IFNA(VLOOKUP(D477,'[1]2020清欠预算'!$A:$E,5,FALSE),0)</f>
        <v>0</v>
      </c>
    </row>
    <row r="478" ht="14.25" spans="1:13">
      <c r="A478" s="1">
        <v>477</v>
      </c>
      <c r="B478" s="7" t="s">
        <v>353</v>
      </c>
      <c r="C478" s="1" t="s">
        <v>354</v>
      </c>
      <c r="D478" s="1" t="s">
        <v>355</v>
      </c>
      <c r="E478" s="1" t="s">
        <v>16</v>
      </c>
      <c r="F478" s="1" t="s">
        <v>25</v>
      </c>
      <c r="G478" s="1">
        <v>1</v>
      </c>
      <c r="H478" s="3" t="s">
        <v>367</v>
      </c>
      <c r="I478" s="5">
        <v>43922</v>
      </c>
      <c r="J478" s="1">
        <v>1</v>
      </c>
      <c r="K478" s="1">
        <v>0.6</v>
      </c>
      <c r="L478" s="1">
        <f>_xlfn.IFNA(VLOOKUP(D478,'[1]2020物业费金额预算（含欠费）'!$A:$I,9,FALSE),0)</f>
        <v>0</v>
      </c>
      <c r="M478">
        <f>_xlfn.IFNA(VLOOKUP(D478,'[1]2020清欠预算'!$A:$E,5,FALSE),0)</f>
        <v>0</v>
      </c>
    </row>
    <row r="479" ht="14.25" spans="1:13">
      <c r="A479" s="1">
        <v>478</v>
      </c>
      <c r="B479" s="7" t="s">
        <v>356</v>
      </c>
      <c r="C479" s="1" t="s">
        <v>357</v>
      </c>
      <c r="D479" s="1" t="s">
        <v>358</v>
      </c>
      <c r="E479" s="1" t="s">
        <v>16</v>
      </c>
      <c r="F479" s="1" t="s">
        <v>25</v>
      </c>
      <c r="G479" s="1">
        <v>1</v>
      </c>
      <c r="H479" s="3" t="s">
        <v>367</v>
      </c>
      <c r="I479" s="5">
        <v>43922</v>
      </c>
      <c r="J479" s="1">
        <v>1</v>
      </c>
      <c r="K479" s="1">
        <v>0.65</v>
      </c>
      <c r="L479" s="1">
        <f>_xlfn.IFNA(VLOOKUP(D479,'[1]2020物业费金额预算（含欠费）'!$A:$I,9,FALSE),0)</f>
        <v>0</v>
      </c>
      <c r="M479">
        <f>_xlfn.IFNA(VLOOKUP(D479,'[1]2020清欠预算'!$A:$E,5,FALSE),0)</f>
        <v>0</v>
      </c>
    </row>
    <row r="480" ht="14.25" spans="1:13">
      <c r="A480" s="1">
        <v>479</v>
      </c>
      <c r="B480" s="7" t="s">
        <v>359</v>
      </c>
      <c r="C480" s="1" t="s">
        <v>360</v>
      </c>
      <c r="D480" s="1" t="s">
        <v>361</v>
      </c>
      <c r="E480" s="1" t="s">
        <v>16</v>
      </c>
      <c r="F480" s="1" t="s">
        <v>25</v>
      </c>
      <c r="G480" s="1">
        <v>1</v>
      </c>
      <c r="H480" s="3" t="s">
        <v>367</v>
      </c>
      <c r="I480" s="5">
        <v>43922</v>
      </c>
      <c r="J480" s="1">
        <v>1</v>
      </c>
      <c r="K480" s="1">
        <v>0.65</v>
      </c>
      <c r="L480" s="1">
        <f>_xlfn.IFNA(VLOOKUP(D480,'[1]2020物业费金额预算（含欠费）'!$A:$I,9,FALSE),0)</f>
        <v>0</v>
      </c>
      <c r="M480">
        <f>_xlfn.IFNA(VLOOKUP(D480,'[1]2020清欠预算'!$A:$E,5,FALSE),0)</f>
        <v>0</v>
      </c>
    </row>
    <row r="481" ht="14.25" spans="1:13">
      <c r="A481" s="1">
        <v>480</v>
      </c>
      <c r="B481" s="7" t="s">
        <v>362</v>
      </c>
      <c r="C481" s="1" t="s">
        <v>363</v>
      </c>
      <c r="D481" s="1" t="s">
        <v>364</v>
      </c>
      <c r="E481" s="1" t="s">
        <v>16</v>
      </c>
      <c r="F481" s="1" t="s">
        <v>25</v>
      </c>
      <c r="G481" s="1">
        <v>1</v>
      </c>
      <c r="H481" s="3" t="s">
        <v>367</v>
      </c>
      <c r="I481" s="5">
        <v>43922</v>
      </c>
      <c r="J481" s="1">
        <v>1</v>
      </c>
      <c r="K481" s="1">
        <v>0.6</v>
      </c>
      <c r="L481" s="1">
        <f>_xlfn.IFNA(VLOOKUP(D481,'[1]2020物业费金额预算（含欠费）'!$A:$I,9,FALSE),0)</f>
        <v>0</v>
      </c>
      <c r="M481">
        <f>_xlfn.IFNA(VLOOKUP(D481,'[1]2020清欠预算'!$A:$E,5,FALSE),0)</f>
        <v>0</v>
      </c>
    </row>
    <row r="482" ht="14.25" spans="1:13">
      <c r="A482" s="1">
        <v>481</v>
      </c>
      <c r="B482" s="2" t="s">
        <v>13</v>
      </c>
      <c r="C482" s="1" t="s">
        <v>14</v>
      </c>
      <c r="D482" s="1" t="s">
        <v>15</v>
      </c>
      <c r="E482" s="1" t="s">
        <v>16</v>
      </c>
      <c r="F482" s="1" t="s">
        <v>17</v>
      </c>
      <c r="G482" s="1">
        <v>1</v>
      </c>
      <c r="H482" s="3" t="s">
        <v>368</v>
      </c>
      <c r="I482" s="5">
        <v>43952</v>
      </c>
      <c r="J482" s="1">
        <v>1</v>
      </c>
      <c r="K482" s="1">
        <v>0.85</v>
      </c>
      <c r="L482" s="1">
        <f>_xlfn.IFNA(VLOOKUP(D482,'[1]2020物业费金额预算（含欠费）'!$A:$K,11,FALSE),0)</f>
        <v>234.3030607785</v>
      </c>
      <c r="M482">
        <f>_xlfn.IFNA(VLOOKUP(D482,'[1]2020清欠预算'!$A:$F,6,FALSE),0)</f>
        <v>19.1591878673682</v>
      </c>
    </row>
    <row r="483" ht="14.25" spans="1:13">
      <c r="A483" s="1">
        <v>482</v>
      </c>
      <c r="B483" s="2" t="s">
        <v>19</v>
      </c>
      <c r="C483" s="1" t="s">
        <v>20</v>
      </c>
      <c r="D483" s="1" t="s">
        <v>21</v>
      </c>
      <c r="E483" s="1" t="s">
        <v>16</v>
      </c>
      <c r="F483" s="1" t="s">
        <v>17</v>
      </c>
      <c r="G483" s="1">
        <v>1</v>
      </c>
      <c r="H483" s="3" t="s">
        <v>368</v>
      </c>
      <c r="I483" s="5">
        <v>43952</v>
      </c>
      <c r="J483" s="1">
        <v>1</v>
      </c>
      <c r="K483" s="1">
        <v>0.9</v>
      </c>
      <c r="L483" s="1">
        <f>_xlfn.IFNA(VLOOKUP(D483,'[1]2020物业费金额预算（含欠费）'!$A:$K,11,FALSE),0)</f>
        <v>21.353855544</v>
      </c>
      <c r="M483">
        <f>_xlfn.IFNA(VLOOKUP(D483,'[1]2020清欠预算'!$A:$F,6,FALSE),0)</f>
        <v>1.40827055292139</v>
      </c>
    </row>
    <row r="484" ht="14.25" spans="1:13">
      <c r="A484" s="1">
        <v>483</v>
      </c>
      <c r="B484" s="2" t="s">
        <v>22</v>
      </c>
      <c r="C484" s="1" t="s">
        <v>23</v>
      </c>
      <c r="D484" s="1" t="s">
        <v>24</v>
      </c>
      <c r="E484" s="1" t="s">
        <v>16</v>
      </c>
      <c r="F484" s="1" t="s">
        <v>25</v>
      </c>
      <c r="G484" s="1">
        <v>1</v>
      </c>
      <c r="H484" s="3" t="s">
        <v>368</v>
      </c>
      <c r="I484" s="5">
        <v>43952</v>
      </c>
      <c r="J484" s="1">
        <v>1</v>
      </c>
      <c r="K484" s="1">
        <v>0.95</v>
      </c>
      <c r="L484" s="1">
        <f>_xlfn.IFNA(VLOOKUP(D484,'[1]2020物业费金额预算（含欠费）'!$A:$K,11,FALSE),0)</f>
        <v>75.97882146</v>
      </c>
      <c r="M484">
        <f>_xlfn.IFNA(VLOOKUP(D484,'[1]2020清欠预算'!$A:$F,6,FALSE),0)</f>
        <v>3.60735307077809</v>
      </c>
    </row>
    <row r="485" ht="14.25" spans="1:13">
      <c r="A485" s="1">
        <v>484</v>
      </c>
      <c r="B485" s="4" t="s">
        <v>26</v>
      </c>
      <c r="C485" s="1" t="s">
        <v>27</v>
      </c>
      <c r="D485" s="1" t="s">
        <v>28</v>
      </c>
      <c r="E485" s="1" t="s">
        <v>16</v>
      </c>
      <c r="F485" s="1" t="s">
        <v>17</v>
      </c>
      <c r="G485" s="1">
        <v>1</v>
      </c>
      <c r="H485" s="3" t="s">
        <v>368</v>
      </c>
      <c r="I485" s="5">
        <v>43952</v>
      </c>
      <c r="J485" s="1">
        <v>1</v>
      </c>
      <c r="K485" s="1">
        <v>0.7</v>
      </c>
      <c r="L485" s="1">
        <f>_xlfn.IFNA(VLOOKUP(D485,'[1]2020物业费金额预算（含欠费）'!$A:$K,11,FALSE),0)</f>
        <v>83.1498888</v>
      </c>
      <c r="M485">
        <f>_xlfn.IFNA(VLOOKUP(D485,'[1]2020清欠预算'!$A:$F,6,FALSE),0)</f>
        <v>26.1792736475791</v>
      </c>
    </row>
    <row r="486" ht="14.25" spans="1:13">
      <c r="A486" s="1">
        <v>485</v>
      </c>
      <c r="B486" s="4" t="s">
        <v>29</v>
      </c>
      <c r="C486" s="1" t="s">
        <v>30</v>
      </c>
      <c r="D486" s="1" t="s">
        <v>31</v>
      </c>
      <c r="E486" s="1" t="s">
        <v>16</v>
      </c>
      <c r="F486" s="1" t="s">
        <v>25</v>
      </c>
      <c r="G486" s="1">
        <v>1</v>
      </c>
      <c r="H486" s="3" t="s">
        <v>368</v>
      </c>
      <c r="I486" s="5">
        <v>43952</v>
      </c>
      <c r="J486" s="1">
        <v>1</v>
      </c>
      <c r="K486" s="1">
        <v>0.8</v>
      </c>
      <c r="L486" s="1">
        <f>_xlfn.IFNA(VLOOKUP(D486,'[1]2020物业费金额预算（含欠费）'!$A:$K,11,FALSE),0)</f>
        <v>176.02247296</v>
      </c>
      <c r="M486">
        <f>_xlfn.IFNA(VLOOKUP(D486,'[1]2020清欠预算'!$A:$F,6,FALSE),0)</f>
        <v>87.656112412971</v>
      </c>
    </row>
    <row r="487" ht="14.25" spans="1:13">
      <c r="A487" s="1">
        <v>486</v>
      </c>
      <c r="B487" s="2" t="s">
        <v>32</v>
      </c>
      <c r="C487" s="1" t="s">
        <v>33</v>
      </c>
      <c r="D487" s="1" t="s">
        <v>34</v>
      </c>
      <c r="E487" s="1" t="s">
        <v>16</v>
      </c>
      <c r="F487" s="1" t="s">
        <v>25</v>
      </c>
      <c r="G487" s="1">
        <v>1</v>
      </c>
      <c r="H487" s="3" t="s">
        <v>368</v>
      </c>
      <c r="I487" s="5">
        <v>43952</v>
      </c>
      <c r="J487" s="1">
        <v>1</v>
      </c>
      <c r="K487" s="1">
        <v>0.95</v>
      </c>
      <c r="L487" s="1">
        <f>_xlfn.IFNA(VLOOKUP(D487,'[1]2020物业费金额预算（含欠费）'!$A:$K,11,FALSE),0)</f>
        <v>168.26924604</v>
      </c>
      <c r="M487">
        <f>_xlfn.IFNA(VLOOKUP(D487,'[1]2020清欠预算'!$A:$F,6,FALSE),0)</f>
        <v>12.4540206692175</v>
      </c>
    </row>
    <row r="488" ht="14.25" spans="1:13">
      <c r="A488" s="1">
        <v>487</v>
      </c>
      <c r="B488" s="2" t="s">
        <v>35</v>
      </c>
      <c r="D488" s="1" t="s">
        <v>36</v>
      </c>
      <c r="E488" s="1" t="s">
        <v>16</v>
      </c>
      <c r="F488" s="1" t="s">
        <v>25</v>
      </c>
      <c r="G488" s="1">
        <v>0</v>
      </c>
      <c r="H488" s="3" t="s">
        <v>368</v>
      </c>
      <c r="I488" s="5">
        <v>43952</v>
      </c>
      <c r="J488" s="1">
        <v>1</v>
      </c>
      <c r="K488" s="1">
        <v>0.9</v>
      </c>
      <c r="L488" s="1">
        <f>_xlfn.IFNA(VLOOKUP(D488,'[1]2020物业费金额预算（含欠费）'!$A:$K,11,FALSE),0)</f>
        <v>314.022360342</v>
      </c>
      <c r="M488">
        <f>_xlfn.IFNA(VLOOKUP(D488,'[1]2020清欠预算'!$A:$F,6,FALSE),0)</f>
        <v>41.4235016816876</v>
      </c>
    </row>
    <row r="489" ht="14.25" spans="1:13">
      <c r="A489" s="1">
        <v>488</v>
      </c>
      <c r="B489" s="2" t="s">
        <v>37</v>
      </c>
      <c r="C489" s="1" t="s">
        <v>38</v>
      </c>
      <c r="D489" s="1" t="s">
        <v>39</v>
      </c>
      <c r="E489" s="1" t="s">
        <v>16</v>
      </c>
      <c r="F489" s="1" t="s">
        <v>17</v>
      </c>
      <c r="G489" s="1">
        <v>1</v>
      </c>
      <c r="H489" s="3" t="s">
        <v>368</v>
      </c>
      <c r="I489" s="5">
        <v>43952</v>
      </c>
      <c r="J489" s="1">
        <v>1</v>
      </c>
      <c r="K489" s="1">
        <v>0.9</v>
      </c>
      <c r="L489" s="1">
        <f>_xlfn.IFNA(VLOOKUP(D489,'[1]2020物业费金额预算（含欠费）'!$A:$K,11,FALSE),0)</f>
        <v>26.5477150941608</v>
      </c>
      <c r="M489">
        <f>_xlfn.IFNA(VLOOKUP(D489,'[1]2020清欠预算'!$A:$F,6,FALSE),0)</f>
        <v>0.521634284420271</v>
      </c>
    </row>
    <row r="490" ht="14.25" spans="1:13">
      <c r="A490" s="1">
        <v>489</v>
      </c>
      <c r="B490" s="2" t="s">
        <v>40</v>
      </c>
      <c r="D490" s="1" t="s">
        <v>41</v>
      </c>
      <c r="E490" s="1" t="s">
        <v>16</v>
      </c>
      <c r="F490" s="1" t="s">
        <v>25</v>
      </c>
      <c r="G490" s="1">
        <v>0</v>
      </c>
      <c r="H490" s="3" t="s">
        <v>368</v>
      </c>
      <c r="I490" s="5">
        <v>43952</v>
      </c>
      <c r="J490" s="1">
        <v>1</v>
      </c>
      <c r="K490" s="1">
        <v>0.85</v>
      </c>
      <c r="L490" s="1">
        <f>_xlfn.IFNA(VLOOKUP(D490,'[1]2020物业费金额预算（含欠费）'!$A:$K,11,FALSE),0)</f>
        <v>241.823557</v>
      </c>
      <c r="M490">
        <f>_xlfn.IFNA(VLOOKUP(D490,'[1]2020清欠预算'!$A:$F,6,FALSE),0)</f>
        <v>54.129680875125</v>
      </c>
    </row>
    <row r="491" ht="14.25" spans="1:13">
      <c r="A491" s="1">
        <v>490</v>
      </c>
      <c r="B491" s="2" t="s">
        <v>42</v>
      </c>
      <c r="C491" s="1" t="s">
        <v>43</v>
      </c>
      <c r="D491" s="1" t="s">
        <v>44</v>
      </c>
      <c r="E491" s="1" t="s">
        <v>16</v>
      </c>
      <c r="F491" s="1" t="s">
        <v>25</v>
      </c>
      <c r="G491" s="1">
        <v>1</v>
      </c>
      <c r="H491" s="3" t="s">
        <v>368</v>
      </c>
      <c r="I491" s="5">
        <v>43952</v>
      </c>
      <c r="J491" s="1">
        <v>1</v>
      </c>
      <c r="K491" s="1">
        <v>0.9</v>
      </c>
      <c r="L491" s="1">
        <f>_xlfn.IFNA(VLOOKUP(D491,'[1]2020物业费金额预算（含欠费）'!$A:$K,11,FALSE),0)</f>
        <v>337.358194986</v>
      </c>
      <c r="M491">
        <f>_xlfn.IFNA(VLOOKUP(D491,'[1]2020清欠预算'!$A:$F,6,FALSE),0)</f>
        <v>79.7872810779573</v>
      </c>
    </row>
    <row r="492" ht="14.25" spans="1:13">
      <c r="A492" s="1">
        <v>491</v>
      </c>
      <c r="B492" s="2" t="s">
        <v>45</v>
      </c>
      <c r="C492" s="1" t="s">
        <v>46</v>
      </c>
      <c r="D492" s="1" t="s">
        <v>47</v>
      </c>
      <c r="E492" s="1" t="s">
        <v>16</v>
      </c>
      <c r="F492" s="1" t="s">
        <v>25</v>
      </c>
      <c r="G492" s="1">
        <v>1</v>
      </c>
      <c r="H492" s="3" t="s">
        <v>368</v>
      </c>
      <c r="I492" s="5">
        <v>43952</v>
      </c>
      <c r="J492" s="1">
        <v>1</v>
      </c>
      <c r="K492" s="1">
        <v>0.95</v>
      </c>
      <c r="L492" s="1">
        <f>_xlfn.IFNA(VLOOKUP(D492,'[1]2020物业费金额预算（含欠费）'!$A:$K,11,FALSE),0)</f>
        <v>48.87974124</v>
      </c>
      <c r="M492">
        <f>_xlfn.IFNA(VLOOKUP(D492,'[1]2020清欠预算'!$A:$F,6,FALSE),0)</f>
        <v>0.463332571199998</v>
      </c>
    </row>
    <row r="493" ht="14.25" spans="1:13">
      <c r="A493" s="1">
        <v>492</v>
      </c>
      <c r="B493" s="2" t="s">
        <v>48</v>
      </c>
      <c r="C493" s="1" t="s">
        <v>49</v>
      </c>
      <c r="D493" s="1" t="s">
        <v>50</v>
      </c>
      <c r="E493" s="1" t="s">
        <v>16</v>
      </c>
      <c r="F493" s="1" t="s">
        <v>25</v>
      </c>
      <c r="G493" s="1">
        <v>1</v>
      </c>
      <c r="H493" s="3" t="s">
        <v>368</v>
      </c>
      <c r="I493" s="5">
        <v>43952</v>
      </c>
      <c r="J493" s="1">
        <v>1</v>
      </c>
      <c r="K493" s="1">
        <v>0.95</v>
      </c>
      <c r="L493" s="1">
        <f>_xlfn.IFNA(VLOOKUP(D493,'[1]2020物业费金额预算（含欠费）'!$A:$K,11,FALSE),0)</f>
        <v>35.3380983</v>
      </c>
      <c r="M493">
        <f>_xlfn.IFNA(VLOOKUP(D493,'[1]2020清欠预算'!$A:$F,6,FALSE),0)</f>
        <v>4.80111688700239</v>
      </c>
    </row>
    <row r="494" ht="14.25" spans="1:13">
      <c r="A494" s="1">
        <v>493</v>
      </c>
      <c r="B494" s="2" t="s">
        <v>51</v>
      </c>
      <c r="C494" s="1" t="s">
        <v>52</v>
      </c>
      <c r="D494" s="1" t="s">
        <v>53</v>
      </c>
      <c r="E494" s="1" t="s">
        <v>16</v>
      </c>
      <c r="F494" s="1" t="s">
        <v>17</v>
      </c>
      <c r="G494" s="1">
        <v>1</v>
      </c>
      <c r="H494" s="3" t="s">
        <v>368</v>
      </c>
      <c r="I494" s="5">
        <v>43952</v>
      </c>
      <c r="J494" s="1">
        <v>1</v>
      </c>
      <c r="K494" s="1">
        <v>0.9</v>
      </c>
      <c r="L494" s="1">
        <f>_xlfn.IFNA(VLOOKUP(D494,'[1]2020物业费金额预算（含欠费）'!$A:$K,11,FALSE),0)</f>
        <v>178.2680812</v>
      </c>
      <c r="M494">
        <f>_xlfn.IFNA(VLOOKUP(D494,'[1]2020清欠预算'!$A:$F,6,FALSE),0)</f>
        <v>21.17178290745</v>
      </c>
    </row>
    <row r="495" ht="14.25" spans="1:13">
      <c r="A495" s="1">
        <v>494</v>
      </c>
      <c r="B495" s="2" t="s">
        <v>54</v>
      </c>
      <c r="C495" s="1" t="s">
        <v>55</v>
      </c>
      <c r="D495" s="1" t="s">
        <v>56</v>
      </c>
      <c r="E495" s="1" t="s">
        <v>16</v>
      </c>
      <c r="F495" s="1" t="s">
        <v>25</v>
      </c>
      <c r="G495" s="1">
        <v>1</v>
      </c>
      <c r="H495" s="3" t="s">
        <v>368</v>
      </c>
      <c r="I495" s="5">
        <v>43952</v>
      </c>
      <c r="J495" s="1">
        <v>1</v>
      </c>
      <c r="K495" s="1">
        <v>0.9</v>
      </c>
      <c r="L495" s="1">
        <f>_xlfn.IFNA(VLOOKUP(D495,'[1]2020物业费金额预算（含欠费）'!$A:$K,11,FALSE),0)</f>
        <v>50.403541356</v>
      </c>
      <c r="M495">
        <f>_xlfn.IFNA(VLOOKUP(D495,'[1]2020清欠预算'!$A:$F,6,FALSE),0)</f>
        <v>2.79308433566146</v>
      </c>
    </row>
    <row r="496" ht="14.25" spans="1:13">
      <c r="A496" s="1">
        <v>495</v>
      </c>
      <c r="B496" s="2" t="s">
        <v>57</v>
      </c>
      <c r="C496" s="1" t="s">
        <v>58</v>
      </c>
      <c r="D496" s="1" t="s">
        <v>59</v>
      </c>
      <c r="E496" s="1" t="s">
        <v>16</v>
      </c>
      <c r="F496" s="1" t="s">
        <v>17</v>
      </c>
      <c r="G496" s="1">
        <v>1</v>
      </c>
      <c r="H496" s="3" t="s">
        <v>368</v>
      </c>
      <c r="I496" s="5">
        <v>43952</v>
      </c>
      <c r="J496" s="1">
        <v>1</v>
      </c>
      <c r="K496" s="1">
        <v>0.9</v>
      </c>
      <c r="L496" s="1">
        <f>_xlfn.IFNA(VLOOKUP(D496,'[1]2020物业费金额预算（含欠费）'!$A:$K,11,FALSE),0)</f>
        <v>25.9890354</v>
      </c>
      <c r="M496">
        <f>_xlfn.IFNA(VLOOKUP(D496,'[1]2020清欠预算'!$A:$F,6,FALSE),0)</f>
        <v>3.9854202005611</v>
      </c>
    </row>
    <row r="497" ht="14.25" spans="1:13">
      <c r="A497" s="1">
        <v>496</v>
      </c>
      <c r="B497" s="2" t="s">
        <v>60</v>
      </c>
      <c r="C497" s="1" t="s">
        <v>61</v>
      </c>
      <c r="D497" s="1" t="s">
        <v>62</v>
      </c>
      <c r="E497" s="1" t="s">
        <v>16</v>
      </c>
      <c r="F497" s="1" t="s">
        <v>17</v>
      </c>
      <c r="G497" s="1">
        <v>1</v>
      </c>
      <c r="H497" s="3" t="s">
        <v>368</v>
      </c>
      <c r="I497" s="5">
        <v>43952</v>
      </c>
      <c r="J497" s="1">
        <v>1</v>
      </c>
      <c r="K497" s="1">
        <v>0.86</v>
      </c>
      <c r="L497" s="1">
        <f>_xlfn.IFNA(VLOOKUP(D497,'[1]2020物业费金额预算（含欠费）'!$A:$K,11,FALSE),0)</f>
        <v>229.676176668</v>
      </c>
      <c r="M497">
        <f>_xlfn.IFNA(VLOOKUP(D497,'[1]2020清欠预算'!$A:$F,6,FALSE),0)</f>
        <v>20.3592697347536</v>
      </c>
    </row>
    <row r="498" ht="14.25" spans="1:13">
      <c r="A498" s="1">
        <v>497</v>
      </c>
      <c r="B498" s="2" t="s">
        <v>63</v>
      </c>
      <c r="C498" s="1" t="s">
        <v>64</v>
      </c>
      <c r="D498" s="1" t="s">
        <v>65</v>
      </c>
      <c r="E498" s="1" t="s">
        <v>16</v>
      </c>
      <c r="F498" s="1" t="s">
        <v>25</v>
      </c>
      <c r="G498" s="1">
        <v>1</v>
      </c>
      <c r="H498" s="3" t="s">
        <v>368</v>
      </c>
      <c r="I498" s="5">
        <v>43952</v>
      </c>
      <c r="J498" s="1">
        <v>1</v>
      </c>
      <c r="K498" s="1">
        <v>0.95</v>
      </c>
      <c r="L498" s="1">
        <f>_xlfn.IFNA(VLOOKUP(D498,'[1]2020物业费金额预算（含欠费）'!$A:$K,11,FALSE),0)</f>
        <v>241.88421304</v>
      </c>
      <c r="M498">
        <f>_xlfn.IFNA(VLOOKUP(D498,'[1]2020清欠预算'!$A:$F,6,FALSE),0)</f>
        <v>13.525107862275</v>
      </c>
    </row>
    <row r="499" ht="14.25" spans="1:13">
      <c r="A499" s="1">
        <v>498</v>
      </c>
      <c r="B499" s="2" t="s">
        <v>66</v>
      </c>
      <c r="C499" s="1" t="s">
        <v>67</v>
      </c>
      <c r="D499" s="1" t="s">
        <v>68</v>
      </c>
      <c r="E499" s="1" t="s">
        <v>16</v>
      </c>
      <c r="F499" s="1" t="s">
        <v>25</v>
      </c>
      <c r="G499" s="1">
        <v>1</v>
      </c>
      <c r="H499" s="3" t="s">
        <v>368</v>
      </c>
      <c r="I499" s="5">
        <v>43952</v>
      </c>
      <c r="J499" s="1">
        <v>1</v>
      </c>
      <c r="K499" s="1">
        <v>0.9</v>
      </c>
      <c r="L499" s="1">
        <f>_xlfn.IFNA(VLOOKUP(D499,'[1]2020物业费金额预算（含欠费）'!$A:$K,11,FALSE),0)</f>
        <v>181.55519388</v>
      </c>
      <c r="M499">
        <f>_xlfn.IFNA(VLOOKUP(D499,'[1]2020清欠预算'!$A:$F,6,FALSE),0)</f>
        <v>25.5235460643</v>
      </c>
    </row>
    <row r="500" ht="14.25" spans="1:13">
      <c r="A500" s="1">
        <v>499</v>
      </c>
      <c r="B500" s="2" t="s">
        <v>69</v>
      </c>
      <c r="C500" s="1" t="s">
        <v>70</v>
      </c>
      <c r="D500" s="1" t="s">
        <v>71</v>
      </c>
      <c r="E500" s="1" t="s">
        <v>16</v>
      </c>
      <c r="F500" s="1" t="s">
        <v>25</v>
      </c>
      <c r="G500" s="1">
        <v>1</v>
      </c>
      <c r="H500" s="3" t="s">
        <v>368</v>
      </c>
      <c r="I500" s="5">
        <v>43952</v>
      </c>
      <c r="J500" s="1">
        <v>1</v>
      </c>
      <c r="K500" s="1">
        <v>0.85</v>
      </c>
      <c r="L500" s="1">
        <f>_xlfn.IFNA(VLOOKUP(D500,'[1]2020物业费金额预算（含欠费）'!$A:$K,11,FALSE),0)</f>
        <v>146.09096388</v>
      </c>
      <c r="M500">
        <f>_xlfn.IFNA(VLOOKUP(D500,'[1]2020清欠预算'!$A:$F,6,FALSE),0)</f>
        <v>53.555053056525</v>
      </c>
    </row>
    <row r="501" ht="14.25" spans="1:13">
      <c r="A501" s="1">
        <v>500</v>
      </c>
      <c r="B501" s="2" t="s">
        <v>72</v>
      </c>
      <c r="C501" s="1" t="s">
        <v>73</v>
      </c>
      <c r="D501" s="1" t="s">
        <v>74</v>
      </c>
      <c r="E501" s="1" t="s">
        <v>16</v>
      </c>
      <c r="F501" s="1" t="s">
        <v>25</v>
      </c>
      <c r="G501" s="1">
        <v>1</v>
      </c>
      <c r="H501" s="3" t="s">
        <v>368</v>
      </c>
      <c r="I501" s="5">
        <v>43952</v>
      </c>
      <c r="J501" s="1">
        <v>1</v>
      </c>
      <c r="K501" s="1">
        <v>0.85</v>
      </c>
      <c r="L501" s="1">
        <f>_xlfn.IFNA(VLOOKUP(D501,'[1]2020物业费金额预算（含欠费）'!$A:$K,11,FALSE),0)</f>
        <v>401.10170216</v>
      </c>
      <c r="M501">
        <f>_xlfn.IFNA(VLOOKUP(D501,'[1]2020清欠预算'!$A:$F,6,FALSE),0)</f>
        <v>77.444926099425</v>
      </c>
    </row>
    <row r="502" ht="14.25" spans="1:13">
      <c r="A502" s="1">
        <v>501</v>
      </c>
      <c r="B502" s="2" t="s">
        <v>75</v>
      </c>
      <c r="C502" s="1" t="s">
        <v>76</v>
      </c>
      <c r="D502" s="1" t="s">
        <v>77</v>
      </c>
      <c r="E502" s="1" t="s">
        <v>16</v>
      </c>
      <c r="F502" s="1" t="s">
        <v>25</v>
      </c>
      <c r="G502" s="1">
        <v>1</v>
      </c>
      <c r="H502" s="3" t="s">
        <v>368</v>
      </c>
      <c r="I502" s="5">
        <v>43952</v>
      </c>
      <c r="J502" s="1">
        <v>1</v>
      </c>
      <c r="K502" s="1">
        <v>0.85</v>
      </c>
      <c r="L502" s="1">
        <f>_xlfn.IFNA(VLOOKUP(D502,'[1]2020物业费金额预算（含欠费）'!$A:$K,11,FALSE),0)</f>
        <v>188.02032912</v>
      </c>
      <c r="M502">
        <f>_xlfn.IFNA(VLOOKUP(D502,'[1]2020清欠预算'!$A:$F,6,FALSE),0)</f>
        <v>61.174633104675</v>
      </c>
    </row>
    <row r="503" ht="14.25" spans="1:13">
      <c r="A503" s="1">
        <v>502</v>
      </c>
      <c r="B503" s="2" t="s">
        <v>78</v>
      </c>
      <c r="D503" s="1" t="s">
        <v>79</v>
      </c>
      <c r="E503" s="1" t="s">
        <v>16</v>
      </c>
      <c r="F503" s="1" t="s">
        <v>25</v>
      </c>
      <c r="G503" s="1">
        <v>0</v>
      </c>
      <c r="H503" s="3" t="s">
        <v>368</v>
      </c>
      <c r="I503" s="5">
        <v>43952</v>
      </c>
      <c r="J503" s="1">
        <v>1</v>
      </c>
      <c r="K503" s="1">
        <v>0.9</v>
      </c>
      <c r="L503" s="1">
        <f>_xlfn.IFNA(VLOOKUP(D503,'[1]2020物业费金额预算（含欠费）'!$A:$K,11,FALSE),0)</f>
        <v>294.6045098</v>
      </c>
      <c r="M503">
        <f>_xlfn.IFNA(VLOOKUP(D503,'[1]2020清欠预算'!$A:$F,6,FALSE),0)</f>
        <v>41.675558508675</v>
      </c>
    </row>
    <row r="504" ht="14.25" spans="1:13">
      <c r="A504" s="1">
        <v>503</v>
      </c>
      <c r="B504" s="2" t="s">
        <v>80</v>
      </c>
      <c r="C504" s="1" t="s">
        <v>81</v>
      </c>
      <c r="D504" s="1" t="s">
        <v>82</v>
      </c>
      <c r="E504" s="1" t="s">
        <v>16</v>
      </c>
      <c r="F504" s="1" t="s">
        <v>25</v>
      </c>
      <c r="G504" s="1">
        <v>1</v>
      </c>
      <c r="H504" s="3" t="s">
        <v>368</v>
      </c>
      <c r="I504" s="5">
        <v>43952</v>
      </c>
      <c r="J504" s="1">
        <v>1</v>
      </c>
      <c r="K504" s="1">
        <v>0</v>
      </c>
      <c r="L504" s="1">
        <f>_xlfn.IFNA(VLOOKUP(D504,'[1]2020物业费金额预算（含欠费）'!$A:$K,11,FALSE),0)</f>
        <v>0</v>
      </c>
      <c r="M504">
        <f>_xlfn.IFNA(VLOOKUP(D504,'[1]2020清欠预算'!$A:$F,6,FALSE),0)</f>
        <v>0</v>
      </c>
    </row>
    <row r="505" ht="14.25" spans="1:13">
      <c r="A505" s="1">
        <v>504</v>
      </c>
      <c r="B505" s="2" t="s">
        <v>83</v>
      </c>
      <c r="C505" s="1" t="s">
        <v>84</v>
      </c>
      <c r="D505" s="1" t="s">
        <v>85</v>
      </c>
      <c r="E505" s="1" t="s">
        <v>16</v>
      </c>
      <c r="F505" s="1" t="s">
        <v>25</v>
      </c>
      <c r="G505" s="1">
        <v>1</v>
      </c>
      <c r="H505" s="3" t="s">
        <v>368</v>
      </c>
      <c r="I505" s="5">
        <v>43952</v>
      </c>
      <c r="J505" s="1">
        <v>1</v>
      </c>
      <c r="K505" s="1">
        <v>0.87</v>
      </c>
      <c r="L505" s="1">
        <f>_xlfn.IFNA(VLOOKUP(D505,'[1]2020物业费金额预算（含欠费）'!$A:$K,11,FALSE),0)</f>
        <v>454.050047322734</v>
      </c>
      <c r="M505">
        <f>_xlfn.IFNA(VLOOKUP(D505,'[1]2020清欠预算'!$A:$F,6,FALSE),0)</f>
        <v>11.117484745425</v>
      </c>
    </row>
    <row r="506" ht="14.25" spans="1:13">
      <c r="A506" s="1">
        <v>505</v>
      </c>
      <c r="B506" s="2" t="s">
        <v>86</v>
      </c>
      <c r="C506" s="1" t="s">
        <v>87</v>
      </c>
      <c r="D506" s="1" t="s">
        <v>88</v>
      </c>
      <c r="E506" s="1" t="s">
        <v>16</v>
      </c>
      <c r="F506" s="1" t="s">
        <v>25</v>
      </c>
      <c r="G506" s="1">
        <v>1</v>
      </c>
      <c r="H506" s="3" t="s">
        <v>368</v>
      </c>
      <c r="I506" s="5">
        <v>43952</v>
      </c>
      <c r="J506" s="1">
        <v>1</v>
      </c>
      <c r="K506" s="1">
        <v>0.7</v>
      </c>
      <c r="L506" s="1">
        <f>_xlfn.IFNA(VLOOKUP(D506,'[1]2020物业费金额预算（含欠费）'!$A:$K,11,FALSE),0)</f>
        <v>184.73501095</v>
      </c>
      <c r="M506">
        <f>_xlfn.IFNA(VLOOKUP(D506,'[1]2020清欠预算'!$A:$F,6,FALSE),0)</f>
        <v>0</v>
      </c>
    </row>
    <row r="507" ht="14.25" spans="1:13">
      <c r="A507" s="1">
        <v>506</v>
      </c>
      <c r="B507" s="2" t="s">
        <v>89</v>
      </c>
      <c r="C507" s="1" t="s">
        <v>90</v>
      </c>
      <c r="D507" s="1" t="s">
        <v>91</v>
      </c>
      <c r="E507" s="1" t="s">
        <v>16</v>
      </c>
      <c r="F507" s="1" t="s">
        <v>25</v>
      </c>
      <c r="G507" s="1">
        <v>1</v>
      </c>
      <c r="H507" s="3" t="s">
        <v>368</v>
      </c>
      <c r="I507" s="5">
        <v>43952</v>
      </c>
      <c r="J507" s="1">
        <v>1</v>
      </c>
      <c r="K507" s="1">
        <v>0</v>
      </c>
      <c r="L507" s="1">
        <f>_xlfn.IFNA(VLOOKUP(D507,'[1]2020物业费金额预算（含欠费）'!$A:$K,11,FALSE),0)</f>
        <v>394.858967850002</v>
      </c>
      <c r="M507">
        <f>_xlfn.IFNA(VLOOKUP(D507,'[1]2020清欠预算'!$A:$F,6,FALSE),0)</f>
        <v>0</v>
      </c>
    </row>
    <row r="508" ht="14.25" spans="1:13">
      <c r="A508" s="1">
        <v>507</v>
      </c>
      <c r="B508" s="2" t="s">
        <v>92</v>
      </c>
      <c r="C508" s="1" t="s">
        <v>93</v>
      </c>
      <c r="D508" s="1" t="s">
        <v>94</v>
      </c>
      <c r="E508" s="1" t="s">
        <v>16</v>
      </c>
      <c r="F508" s="1" t="s">
        <v>25</v>
      </c>
      <c r="G508" s="1">
        <v>1</v>
      </c>
      <c r="H508" s="3" t="s">
        <v>368</v>
      </c>
      <c r="I508" s="5">
        <v>43952</v>
      </c>
      <c r="J508" s="1">
        <v>1</v>
      </c>
      <c r="K508" s="1">
        <v>0</v>
      </c>
      <c r="L508" s="1">
        <f>_xlfn.IFNA(VLOOKUP(D508,'[1]2020物业费金额预算（含欠费）'!$A:$K,11,FALSE),0)</f>
        <v>0</v>
      </c>
      <c r="M508">
        <f>_xlfn.IFNA(VLOOKUP(D508,'[1]2020清欠预算'!$A:$F,6,FALSE),0)</f>
        <v>0</v>
      </c>
    </row>
    <row r="509" ht="14.25" spans="1:13">
      <c r="A509" s="1">
        <v>508</v>
      </c>
      <c r="B509" s="2" t="s">
        <v>95</v>
      </c>
      <c r="C509" s="1" t="s">
        <v>96</v>
      </c>
      <c r="D509" s="1" t="s">
        <v>97</v>
      </c>
      <c r="E509" s="1" t="s">
        <v>16</v>
      </c>
      <c r="F509" s="1" t="s">
        <v>17</v>
      </c>
      <c r="G509" s="1">
        <v>1</v>
      </c>
      <c r="H509" s="3" t="s">
        <v>368</v>
      </c>
      <c r="I509" s="5">
        <v>43952</v>
      </c>
      <c r="J509" s="1">
        <v>1</v>
      </c>
      <c r="K509" s="1">
        <v>0.87</v>
      </c>
      <c r="L509" s="1">
        <f>_xlfn.IFNA(VLOOKUP(D509,'[1]2020物业费金额预算（含欠费）'!$A:$K,11,FALSE),0)</f>
        <v>26.1621033624</v>
      </c>
      <c r="M509">
        <f>_xlfn.IFNA(VLOOKUP(D509,'[1]2020清欠预算'!$A:$F,6,FALSE),0)</f>
        <v>2.95006446142095</v>
      </c>
    </row>
    <row r="510" ht="14.25" spans="1:13">
      <c r="A510" s="1">
        <v>509</v>
      </c>
      <c r="B510" s="2" t="s">
        <v>98</v>
      </c>
      <c r="C510" s="1" t="s">
        <v>99</v>
      </c>
      <c r="D510" s="1" t="s">
        <v>100</v>
      </c>
      <c r="E510" s="1" t="s">
        <v>16</v>
      </c>
      <c r="F510" s="1" t="s">
        <v>25</v>
      </c>
      <c r="G510" s="1">
        <v>1</v>
      </c>
      <c r="H510" s="3" t="s">
        <v>368</v>
      </c>
      <c r="I510" s="5">
        <v>43952</v>
      </c>
      <c r="J510" s="1">
        <v>1</v>
      </c>
      <c r="K510" s="1">
        <v>0.95</v>
      </c>
      <c r="L510" s="1">
        <f>_xlfn.IFNA(VLOOKUP(D510,'[1]2020物业费金额预算（含欠费）'!$A:$K,11,FALSE),0)</f>
        <v>79.07002291536</v>
      </c>
      <c r="M510">
        <f>_xlfn.IFNA(VLOOKUP(D510,'[1]2020清欠预算'!$A:$F,6,FALSE),0)</f>
        <v>10.0851997101398</v>
      </c>
    </row>
    <row r="511" ht="14.25" spans="1:13">
      <c r="A511" s="1">
        <v>510</v>
      </c>
      <c r="B511" s="2" t="s">
        <v>101</v>
      </c>
      <c r="C511" s="1" t="s">
        <v>102</v>
      </c>
      <c r="D511" s="1" t="s">
        <v>103</v>
      </c>
      <c r="E511" s="1" t="s">
        <v>16</v>
      </c>
      <c r="F511" s="1" t="s">
        <v>25</v>
      </c>
      <c r="G511" s="1">
        <v>1</v>
      </c>
      <c r="H511" s="3" t="s">
        <v>368</v>
      </c>
      <c r="I511" s="5">
        <v>43952</v>
      </c>
      <c r="J511" s="1">
        <v>1</v>
      </c>
      <c r="K511" s="1">
        <v>0.95</v>
      </c>
      <c r="L511" s="1">
        <f>_xlfn.IFNA(VLOOKUP(D511,'[1]2020物业费金额预算（含欠费）'!$A:$K,11,FALSE),0)</f>
        <v>246.623392875</v>
      </c>
      <c r="M511">
        <f>_xlfn.IFNA(VLOOKUP(D511,'[1]2020清欠预算'!$A:$F,6,FALSE),0)</f>
        <v>23.1241440599063</v>
      </c>
    </row>
    <row r="512" ht="14.25" spans="1:13">
      <c r="A512" s="1">
        <v>511</v>
      </c>
      <c r="B512" s="2" t="s">
        <v>104</v>
      </c>
      <c r="C512" s="1" t="s">
        <v>105</v>
      </c>
      <c r="D512" s="1" t="s">
        <v>106</v>
      </c>
      <c r="E512" s="1" t="s">
        <v>16</v>
      </c>
      <c r="F512" s="1" t="s">
        <v>25</v>
      </c>
      <c r="G512" s="1">
        <v>1</v>
      </c>
      <c r="H512" s="3" t="s">
        <v>368</v>
      </c>
      <c r="I512" s="5">
        <v>43952</v>
      </c>
      <c r="J512" s="1">
        <v>1</v>
      </c>
      <c r="K512" s="1">
        <v>0.9</v>
      </c>
      <c r="L512" s="1">
        <f>_xlfn.IFNA(VLOOKUP(D512,'[1]2020物业费金额预算（含欠费）'!$A:$K,11,FALSE),0)</f>
        <v>212.214617704</v>
      </c>
      <c r="M512">
        <f>_xlfn.IFNA(VLOOKUP(D512,'[1]2020清欠预算'!$A:$F,6,FALSE),0)</f>
        <v>59.26457942235</v>
      </c>
    </row>
    <row r="513" ht="14.25" spans="1:13">
      <c r="A513" s="1">
        <v>512</v>
      </c>
      <c r="B513" s="2" t="s">
        <v>107</v>
      </c>
      <c r="C513" s="1" t="s">
        <v>108</v>
      </c>
      <c r="D513" s="1" t="s">
        <v>109</v>
      </c>
      <c r="E513" s="1" t="s">
        <v>16</v>
      </c>
      <c r="F513" s="1" t="s">
        <v>25</v>
      </c>
      <c r="G513" s="1">
        <v>1</v>
      </c>
      <c r="H513" s="3" t="s">
        <v>368</v>
      </c>
      <c r="I513" s="5">
        <v>43952</v>
      </c>
      <c r="J513" s="1">
        <v>1</v>
      </c>
      <c r="K513" s="1">
        <v>0.9</v>
      </c>
      <c r="L513" s="1">
        <f>_xlfn.IFNA(VLOOKUP(D513,'[1]2020物业费金额预算（含欠费）'!$A:$K,11,FALSE),0)</f>
        <v>107.573809968</v>
      </c>
      <c r="M513">
        <f>_xlfn.IFNA(VLOOKUP(D513,'[1]2020清欠预算'!$A:$F,6,FALSE),0)</f>
        <v>26.3020716666</v>
      </c>
    </row>
    <row r="514" ht="14.25" spans="1:13">
      <c r="A514" s="1">
        <v>513</v>
      </c>
      <c r="B514" s="2" t="s">
        <v>110</v>
      </c>
      <c r="C514" s="1" t="s">
        <v>111</v>
      </c>
      <c r="D514" s="1" t="s">
        <v>112</v>
      </c>
      <c r="E514" s="1" t="s">
        <v>16</v>
      </c>
      <c r="F514" s="1" t="s">
        <v>25</v>
      </c>
      <c r="G514" s="1">
        <v>1</v>
      </c>
      <c r="H514" s="3" t="s">
        <v>368</v>
      </c>
      <c r="I514" s="5">
        <v>43952</v>
      </c>
      <c r="J514" s="1">
        <v>1</v>
      </c>
      <c r="K514" s="1">
        <v>0.9</v>
      </c>
      <c r="L514" s="1">
        <f>_xlfn.IFNA(VLOOKUP(D514,'[1]2020物业费金额预算（含欠费）'!$A:$K,11,FALSE),0)</f>
        <v>133.4637588114</v>
      </c>
      <c r="M514">
        <f>_xlfn.IFNA(VLOOKUP(D514,'[1]2020清欠预算'!$A:$F,6,FALSE),0)</f>
        <v>23.5412019738</v>
      </c>
    </row>
    <row r="515" ht="14.25" spans="1:13">
      <c r="A515" s="1">
        <v>514</v>
      </c>
      <c r="B515" s="2" t="s">
        <v>113</v>
      </c>
      <c r="D515" s="1" t="s">
        <v>114</v>
      </c>
      <c r="E515" s="1" t="s">
        <v>16</v>
      </c>
      <c r="F515" s="1" t="s">
        <v>25</v>
      </c>
      <c r="G515" s="1">
        <v>0</v>
      </c>
      <c r="H515" s="3" t="s">
        <v>368</v>
      </c>
      <c r="I515" s="5">
        <v>43952</v>
      </c>
      <c r="J515" s="1">
        <v>1</v>
      </c>
      <c r="K515" s="1">
        <v>0.88</v>
      </c>
      <c r="L515" s="1">
        <f>_xlfn.IFNA(VLOOKUP(D515,'[1]2020物业费金额预算（含欠费）'!$A:$K,11,FALSE),0)</f>
        <v>381.22086106496</v>
      </c>
      <c r="M515">
        <f>_xlfn.IFNA(VLOOKUP(D515,'[1]2020清欠预算'!$A:$F,6,FALSE),0)</f>
        <v>13.6141510806</v>
      </c>
    </row>
    <row r="516" ht="14.25" spans="1:13">
      <c r="A516" s="1">
        <v>515</v>
      </c>
      <c r="B516" s="2" t="s">
        <v>115</v>
      </c>
      <c r="C516" s="1" t="s">
        <v>116</v>
      </c>
      <c r="D516" s="1" t="s">
        <v>117</v>
      </c>
      <c r="E516" s="1" t="s">
        <v>16</v>
      </c>
      <c r="F516" s="1" t="s">
        <v>25</v>
      </c>
      <c r="G516" s="1">
        <v>1</v>
      </c>
      <c r="H516" s="3" t="s">
        <v>368</v>
      </c>
      <c r="I516" s="5">
        <v>43952</v>
      </c>
      <c r="J516" s="1">
        <v>1</v>
      </c>
      <c r="K516" s="1">
        <v>0.95</v>
      </c>
      <c r="L516" s="1">
        <f>_xlfn.IFNA(VLOOKUP(D516,'[1]2020物业费金额预算（含欠费）'!$A:$K,11,FALSE),0)</f>
        <v>322.82769992828</v>
      </c>
      <c r="M516">
        <f>_xlfn.IFNA(VLOOKUP(D516,'[1]2020清欠预算'!$A:$F,6,FALSE),0)</f>
        <v>25.0425574695</v>
      </c>
    </row>
    <row r="517" ht="14.25" spans="1:13">
      <c r="A517" s="1">
        <v>516</v>
      </c>
      <c r="B517" s="2" t="s">
        <v>118</v>
      </c>
      <c r="C517" s="1" t="s">
        <v>119</v>
      </c>
      <c r="D517" s="1" t="s">
        <v>120</v>
      </c>
      <c r="E517" s="1" t="s">
        <v>16</v>
      </c>
      <c r="F517" s="1" t="s">
        <v>25</v>
      </c>
      <c r="G517" s="1">
        <v>1</v>
      </c>
      <c r="H517" s="3" t="s">
        <v>368</v>
      </c>
      <c r="I517" s="5">
        <v>43952</v>
      </c>
      <c r="J517" s="1">
        <v>1</v>
      </c>
      <c r="K517" s="1">
        <v>0.8</v>
      </c>
      <c r="L517" s="1">
        <f>_xlfn.IFNA(VLOOKUP(D517,'[1]2020物业费金额预算（含欠费）'!$A:$K,11,FALSE),0)</f>
        <v>94.619619984</v>
      </c>
      <c r="M517">
        <f>_xlfn.IFNA(VLOOKUP(D517,'[1]2020清欠预算'!$A:$F,6,FALSE),0)</f>
        <v>48.039387069375</v>
      </c>
    </row>
    <row r="518" ht="14.25" spans="1:13">
      <c r="A518" s="1">
        <v>517</v>
      </c>
      <c r="B518" s="2" t="s">
        <v>121</v>
      </c>
      <c r="C518" s="1" t="s">
        <v>122</v>
      </c>
      <c r="D518" s="1" t="s">
        <v>123</v>
      </c>
      <c r="E518" s="1" t="s">
        <v>16</v>
      </c>
      <c r="F518" s="1" t="s">
        <v>25</v>
      </c>
      <c r="G518" s="1">
        <v>1</v>
      </c>
      <c r="H518" s="3" t="s">
        <v>368</v>
      </c>
      <c r="I518" s="5">
        <v>43952</v>
      </c>
      <c r="J518" s="1">
        <v>1</v>
      </c>
      <c r="K518" s="1">
        <v>0.8</v>
      </c>
      <c r="L518" s="1">
        <f>_xlfn.IFNA(VLOOKUP(D518,'[1]2020物业费金额预算（含欠费）'!$A:$K,11,FALSE),0)</f>
        <v>196.131441582</v>
      </c>
      <c r="M518">
        <f>_xlfn.IFNA(VLOOKUP(D518,'[1]2020清欠预算'!$A:$F,6,FALSE),0)</f>
        <v>41.933136578175</v>
      </c>
    </row>
    <row r="519" ht="14.25" spans="1:13">
      <c r="A519" s="1">
        <v>518</v>
      </c>
      <c r="B519" s="2" t="s">
        <v>124</v>
      </c>
      <c r="C519" s="1" t="s">
        <v>125</v>
      </c>
      <c r="D519" s="1" t="s">
        <v>126</v>
      </c>
      <c r="E519" s="1" t="s">
        <v>16</v>
      </c>
      <c r="F519" s="1" t="s">
        <v>25</v>
      </c>
      <c r="G519" s="1">
        <v>1</v>
      </c>
      <c r="H519" s="3" t="s">
        <v>368</v>
      </c>
      <c r="I519" s="5">
        <v>43952</v>
      </c>
      <c r="J519" s="1">
        <v>1</v>
      </c>
      <c r="K519" s="1">
        <v>0.8</v>
      </c>
      <c r="L519" s="1">
        <f>_xlfn.IFNA(VLOOKUP(D519,'[1]2020物业费金额预算（含欠费）'!$A:$K,11,FALSE),0)</f>
        <v>65.555208</v>
      </c>
      <c r="M519">
        <f>_xlfn.IFNA(VLOOKUP(D519,'[1]2020清欠预算'!$A:$F,6,FALSE),0)</f>
        <v>39.6653266224</v>
      </c>
    </row>
    <row r="520" ht="14.25" spans="1:13">
      <c r="A520" s="1">
        <v>519</v>
      </c>
      <c r="B520" s="2" t="s">
        <v>127</v>
      </c>
      <c r="C520" s="1" t="s">
        <v>128</v>
      </c>
      <c r="D520" s="1" t="s">
        <v>129</v>
      </c>
      <c r="E520" s="1" t="s">
        <v>16</v>
      </c>
      <c r="F520" s="1" t="s">
        <v>25</v>
      </c>
      <c r="G520" s="1">
        <v>1</v>
      </c>
      <c r="H520" s="3" t="s">
        <v>368</v>
      </c>
      <c r="I520" s="5">
        <v>43952</v>
      </c>
      <c r="J520" s="1">
        <v>1</v>
      </c>
      <c r="K520" s="1">
        <v>0.8</v>
      </c>
      <c r="L520" s="1">
        <f>_xlfn.IFNA(VLOOKUP(D520,'[1]2020物业费金额预算（含欠费）'!$A:$K,11,FALSE),0)</f>
        <v>88.13490216</v>
      </c>
      <c r="M520">
        <f>_xlfn.IFNA(VLOOKUP(D520,'[1]2020清欠预算'!$A:$F,6,FALSE),0)</f>
        <v>14.7152866167</v>
      </c>
    </row>
    <row r="521" ht="14.25" spans="1:13">
      <c r="A521" s="1">
        <v>520</v>
      </c>
      <c r="B521" s="2" t="s">
        <v>130</v>
      </c>
      <c r="D521" s="1" t="s">
        <v>131</v>
      </c>
      <c r="E521" s="1" t="s">
        <v>16</v>
      </c>
      <c r="F521" s="1" t="s">
        <v>25</v>
      </c>
      <c r="G521" s="1">
        <v>0</v>
      </c>
      <c r="H521" s="3" t="s">
        <v>368</v>
      </c>
      <c r="I521" s="5">
        <v>43952</v>
      </c>
      <c r="J521" s="1">
        <v>1</v>
      </c>
      <c r="K521" s="1">
        <v>0.85</v>
      </c>
      <c r="L521" s="1">
        <f>_xlfn.IFNA(VLOOKUP(D521,'[1]2020物业费金额预算（含欠费）'!$A:$K,11,FALSE),0)</f>
        <v>415.604720810256</v>
      </c>
      <c r="M521">
        <f>_xlfn.IFNA(VLOOKUP(D521,'[1]2020清欠预算'!$A:$F,6,FALSE),0)</f>
        <v>52.401447252</v>
      </c>
    </row>
    <row r="522" ht="14.25" spans="1:13">
      <c r="A522" s="1">
        <v>521</v>
      </c>
      <c r="B522" s="2" t="s">
        <v>132</v>
      </c>
      <c r="C522" s="1" t="s">
        <v>133</v>
      </c>
      <c r="D522" s="1" t="s">
        <v>134</v>
      </c>
      <c r="E522" s="1" t="s">
        <v>16</v>
      </c>
      <c r="F522" s="1" t="s">
        <v>25</v>
      </c>
      <c r="G522" s="1">
        <v>1</v>
      </c>
      <c r="H522" s="3" t="s">
        <v>368</v>
      </c>
      <c r="I522" s="5">
        <v>43952</v>
      </c>
      <c r="J522" s="1">
        <v>1</v>
      </c>
      <c r="K522" s="1">
        <v>0.9</v>
      </c>
      <c r="L522" s="1">
        <f>_xlfn.IFNA(VLOOKUP(D522,'[1]2020物业费金额预算（含欠费）'!$A:$K,11,FALSE),0)</f>
        <v>255.392001</v>
      </c>
      <c r="M522">
        <f>_xlfn.IFNA(VLOOKUP(D522,'[1]2020清欠预算'!$A:$F,6,FALSE),0)</f>
        <v>11.479744368</v>
      </c>
    </row>
    <row r="523" ht="14.25" spans="1:13">
      <c r="A523" s="1">
        <v>522</v>
      </c>
      <c r="B523" s="2" t="s">
        <v>135</v>
      </c>
      <c r="C523" s="1" t="s">
        <v>136</v>
      </c>
      <c r="D523" s="1" t="s">
        <v>137</v>
      </c>
      <c r="E523" s="1" t="s">
        <v>16</v>
      </c>
      <c r="F523" s="1" t="s">
        <v>25</v>
      </c>
      <c r="G523" s="1">
        <v>1</v>
      </c>
      <c r="H523" s="3" t="s">
        <v>368</v>
      </c>
      <c r="I523" s="5">
        <v>43952</v>
      </c>
      <c r="J523" s="1">
        <v>1</v>
      </c>
      <c r="K523" s="1">
        <v>0.9</v>
      </c>
      <c r="L523" s="1">
        <f>_xlfn.IFNA(VLOOKUP(D523,'[1]2020物业费金额预算（含欠费）'!$A:$K,11,FALSE),0)</f>
        <v>115.255622384</v>
      </c>
      <c r="M523">
        <f>_xlfn.IFNA(VLOOKUP(D523,'[1]2020清欠预算'!$A:$F,6,FALSE),0)</f>
        <v>17.945183574</v>
      </c>
    </row>
    <row r="524" ht="14.25" spans="1:13">
      <c r="A524" s="1">
        <v>523</v>
      </c>
      <c r="B524" s="2" t="s">
        <v>138</v>
      </c>
      <c r="C524" s="1" t="s">
        <v>139</v>
      </c>
      <c r="D524" s="1" t="s">
        <v>140</v>
      </c>
      <c r="E524" s="1" t="s">
        <v>16</v>
      </c>
      <c r="F524" s="1" t="s">
        <v>25</v>
      </c>
      <c r="G524" s="1">
        <v>1</v>
      </c>
      <c r="H524" s="3" t="s">
        <v>368</v>
      </c>
      <c r="I524" s="5">
        <v>43952</v>
      </c>
      <c r="J524" s="1">
        <v>1</v>
      </c>
      <c r="K524" s="1">
        <v>0.9</v>
      </c>
      <c r="L524" s="1">
        <f>_xlfn.IFNA(VLOOKUP(D524,'[1]2020物业费金额预算（含欠费）'!$A:$K,11,FALSE),0)</f>
        <v>48.119832</v>
      </c>
      <c r="M524">
        <f>_xlfn.IFNA(VLOOKUP(D524,'[1]2020清欠预算'!$A:$F,6,FALSE),0)</f>
        <v>5.133306456</v>
      </c>
    </row>
    <row r="525" ht="14.25" spans="1:13">
      <c r="A525" s="1">
        <v>524</v>
      </c>
      <c r="B525" s="2" t="s">
        <v>141</v>
      </c>
      <c r="C525" s="1" t="s">
        <v>142</v>
      </c>
      <c r="D525" s="1" t="s">
        <v>143</v>
      </c>
      <c r="E525" s="1" t="s">
        <v>16</v>
      </c>
      <c r="F525" s="1" t="s">
        <v>25</v>
      </c>
      <c r="G525" s="1">
        <v>1</v>
      </c>
      <c r="H525" s="3" t="s">
        <v>368</v>
      </c>
      <c r="I525" s="5">
        <v>43952</v>
      </c>
      <c r="J525" s="1">
        <v>1</v>
      </c>
      <c r="K525" s="1">
        <v>0.9</v>
      </c>
      <c r="L525" s="1">
        <f>_xlfn.IFNA(VLOOKUP(D525,'[1]2020物业费金额预算（含欠费）'!$A:$K,11,FALSE),0)</f>
        <v>231.6209742</v>
      </c>
      <c r="M525">
        <f>_xlfn.IFNA(VLOOKUP(D525,'[1]2020清欠预算'!$A:$F,6,FALSE),0)</f>
        <v>19.3629531311209</v>
      </c>
    </row>
    <row r="526" ht="14.25" spans="1:13">
      <c r="A526" s="1">
        <v>525</v>
      </c>
      <c r="B526" s="2" t="s">
        <v>144</v>
      </c>
      <c r="C526" s="1" t="s">
        <v>145</v>
      </c>
      <c r="D526" s="1" t="s">
        <v>146</v>
      </c>
      <c r="E526" s="1" t="s">
        <v>16</v>
      </c>
      <c r="F526" s="1" t="s">
        <v>25</v>
      </c>
      <c r="G526" s="1">
        <v>1</v>
      </c>
      <c r="H526" s="3" t="s">
        <v>368</v>
      </c>
      <c r="I526" s="5">
        <v>43952</v>
      </c>
      <c r="J526" s="1">
        <v>1</v>
      </c>
      <c r="K526" s="1">
        <v>0.85</v>
      </c>
      <c r="L526" s="1">
        <f>_xlfn.IFNA(VLOOKUP(D526,'[1]2020物业费金额预算（含欠费）'!$A:$K,11,FALSE),0)</f>
        <v>132.119141604</v>
      </c>
      <c r="M526">
        <f>_xlfn.IFNA(VLOOKUP(D526,'[1]2020清欠预算'!$A:$F,6,FALSE),0)</f>
        <v>32.3684185725</v>
      </c>
    </row>
    <row r="527" ht="14.25" spans="1:13">
      <c r="A527" s="1">
        <v>526</v>
      </c>
      <c r="B527" s="2" t="s">
        <v>147</v>
      </c>
      <c r="C527" s="1" t="s">
        <v>148</v>
      </c>
      <c r="D527" s="1" t="s">
        <v>149</v>
      </c>
      <c r="E527" s="1" t="s">
        <v>16</v>
      </c>
      <c r="F527" s="1" t="s">
        <v>25</v>
      </c>
      <c r="G527" s="1">
        <v>1</v>
      </c>
      <c r="H527" s="3" t="s">
        <v>368</v>
      </c>
      <c r="I527" s="5">
        <v>43952</v>
      </c>
      <c r="J527" s="1">
        <v>1</v>
      </c>
      <c r="K527" s="1">
        <v>0.9</v>
      </c>
      <c r="L527" s="1">
        <f>_xlfn.IFNA(VLOOKUP(D527,'[1]2020物业费金额预算（含欠费）'!$A:$K,11,FALSE),0)</f>
        <v>222.353447166</v>
      </c>
      <c r="M527">
        <f>_xlfn.IFNA(VLOOKUP(D527,'[1]2020清欠预算'!$A:$F,6,FALSE),0)</f>
        <v>22.532396028075</v>
      </c>
    </row>
    <row r="528" ht="14.25" spans="1:13">
      <c r="A528" s="1">
        <v>527</v>
      </c>
      <c r="B528" s="2" t="s">
        <v>150</v>
      </c>
      <c r="C528" s="1" t="s">
        <v>151</v>
      </c>
      <c r="D528" s="1" t="s">
        <v>152</v>
      </c>
      <c r="E528" s="1" t="s">
        <v>16</v>
      </c>
      <c r="F528" s="1" t="s">
        <v>153</v>
      </c>
      <c r="G528" s="1">
        <v>1</v>
      </c>
      <c r="H528" s="3" t="s">
        <v>368</v>
      </c>
      <c r="I528" s="5">
        <v>43952</v>
      </c>
      <c r="J528" s="1">
        <v>1</v>
      </c>
      <c r="K528" s="1">
        <v>0</v>
      </c>
      <c r="L528" s="1">
        <f>_xlfn.IFNA(VLOOKUP(D528,'[1]2020物业费金额预算（含欠费）'!$A:$K,11,FALSE),0)</f>
        <v>0</v>
      </c>
      <c r="M528">
        <f>_xlfn.IFNA(VLOOKUP(D528,'[1]2020清欠预算'!$A:$F,6,FALSE),0)</f>
        <v>0</v>
      </c>
    </row>
    <row r="529" ht="14.25" spans="1:13">
      <c r="A529" s="1">
        <v>528</v>
      </c>
      <c r="B529" s="2" t="s">
        <v>154</v>
      </c>
      <c r="C529" s="1" t="s">
        <v>155</v>
      </c>
      <c r="D529" s="1" t="s">
        <v>156</v>
      </c>
      <c r="E529" s="1" t="s">
        <v>16</v>
      </c>
      <c r="F529" s="1" t="s">
        <v>25</v>
      </c>
      <c r="G529" s="1">
        <v>1</v>
      </c>
      <c r="H529" s="3" t="s">
        <v>368</v>
      </c>
      <c r="I529" s="5">
        <v>43952</v>
      </c>
      <c r="J529" s="1">
        <v>1</v>
      </c>
      <c r="K529" s="1">
        <v>0.9</v>
      </c>
      <c r="L529" s="1">
        <f>_xlfn.IFNA(VLOOKUP(D529,'[1]2020物业费金额预算（含欠费）'!$A:$K,11,FALSE),0)</f>
        <v>412.478607312</v>
      </c>
      <c r="M529">
        <f>_xlfn.IFNA(VLOOKUP(D529,'[1]2020清欠预算'!$A:$F,6,FALSE),0)</f>
        <v>46.83503819475</v>
      </c>
    </row>
    <row r="530" ht="14.25" spans="1:13">
      <c r="A530" s="1">
        <v>529</v>
      </c>
      <c r="B530" s="2" t="s">
        <v>157</v>
      </c>
      <c r="C530" s="1" t="s">
        <v>158</v>
      </c>
      <c r="D530" s="1" t="s">
        <v>159</v>
      </c>
      <c r="E530" s="1" t="s">
        <v>16</v>
      </c>
      <c r="F530" s="1" t="s">
        <v>25</v>
      </c>
      <c r="G530" s="1">
        <v>1</v>
      </c>
      <c r="H530" s="3" t="s">
        <v>368</v>
      </c>
      <c r="I530" s="5">
        <v>43952</v>
      </c>
      <c r="J530" s="1">
        <v>1</v>
      </c>
      <c r="K530" s="1">
        <v>0.85</v>
      </c>
      <c r="L530" s="1">
        <f>_xlfn.IFNA(VLOOKUP(D530,'[1]2020物业费金额预算（含欠费）'!$A:$K,11,FALSE),0)</f>
        <v>297.525148032</v>
      </c>
      <c r="M530">
        <f>_xlfn.IFNA(VLOOKUP(D530,'[1]2020清欠预算'!$A:$F,6,FALSE),0)</f>
        <v>32.3335817070353</v>
      </c>
    </row>
    <row r="531" ht="14.25" spans="1:13">
      <c r="A531" s="1">
        <v>530</v>
      </c>
      <c r="B531" s="2" t="s">
        <v>160</v>
      </c>
      <c r="C531" s="1" t="s">
        <v>161</v>
      </c>
      <c r="D531" s="1" t="s">
        <v>162</v>
      </c>
      <c r="E531" s="1" t="s">
        <v>16</v>
      </c>
      <c r="F531" s="1" t="s">
        <v>25</v>
      </c>
      <c r="G531" s="1">
        <v>1</v>
      </c>
      <c r="H531" s="3" t="s">
        <v>368</v>
      </c>
      <c r="I531" s="5">
        <v>43952</v>
      </c>
      <c r="J531" s="1">
        <v>1</v>
      </c>
      <c r="K531" s="1">
        <v>0.8</v>
      </c>
      <c r="L531" s="1">
        <f>_xlfn.IFNA(VLOOKUP(D531,'[1]2020物业费金额预算（含欠费）'!$A:$K,11,FALSE),0)</f>
        <v>138.484431456</v>
      </c>
      <c r="M531">
        <f>_xlfn.IFNA(VLOOKUP(D531,'[1]2020清欠预算'!$A:$F,6,FALSE),0)</f>
        <v>5.31440831520001</v>
      </c>
    </row>
    <row r="532" ht="14.25" spans="1:13">
      <c r="A532" s="1">
        <v>531</v>
      </c>
      <c r="B532" s="2" t="s">
        <v>163</v>
      </c>
      <c r="C532" s="1" t="s">
        <v>164</v>
      </c>
      <c r="D532" s="1" t="s">
        <v>165</v>
      </c>
      <c r="E532" s="1" t="s">
        <v>16</v>
      </c>
      <c r="F532" s="1" t="s">
        <v>25</v>
      </c>
      <c r="G532" s="1">
        <v>1</v>
      </c>
      <c r="H532" s="3" t="s">
        <v>368</v>
      </c>
      <c r="I532" s="5">
        <v>43952</v>
      </c>
      <c r="J532" s="1">
        <v>1</v>
      </c>
      <c r="K532" s="1">
        <v>0.8</v>
      </c>
      <c r="L532" s="1">
        <f>_xlfn.IFNA(VLOOKUP(D532,'[1]2020物业费金额预算（含欠费）'!$A:$K,11,FALSE),0)</f>
        <v>66.8986668</v>
      </c>
      <c r="M532">
        <f>_xlfn.IFNA(VLOOKUP(D532,'[1]2020清欠预算'!$A:$F,6,FALSE),0)</f>
        <v>15.632320641525</v>
      </c>
    </row>
    <row r="533" ht="14.25" spans="1:13">
      <c r="A533" s="1">
        <v>532</v>
      </c>
      <c r="B533" s="2" t="s">
        <v>166</v>
      </c>
      <c r="C533" s="1" t="s">
        <v>167</v>
      </c>
      <c r="D533" s="1" t="s">
        <v>168</v>
      </c>
      <c r="E533" s="1" t="s">
        <v>16</v>
      </c>
      <c r="F533" s="1" t="s">
        <v>17</v>
      </c>
      <c r="G533" s="1">
        <v>1</v>
      </c>
      <c r="H533" s="3" t="s">
        <v>368</v>
      </c>
      <c r="I533" s="5">
        <v>43952</v>
      </c>
      <c r="J533" s="1">
        <v>1</v>
      </c>
      <c r="K533" s="1">
        <v>0.7</v>
      </c>
      <c r="L533" s="1">
        <f>_xlfn.IFNA(VLOOKUP(D533,'[1]2020物业费金额预算（含欠费）'!$A:$K,11,FALSE),0)</f>
        <v>109.306074834</v>
      </c>
      <c r="M533">
        <f>_xlfn.IFNA(VLOOKUP(D533,'[1]2020清欠预算'!$A:$F,6,FALSE),0)</f>
        <v>19.21835158416</v>
      </c>
    </row>
    <row r="534" ht="14.25" spans="1:13">
      <c r="A534" s="1">
        <v>533</v>
      </c>
      <c r="B534" s="2" t="s">
        <v>169</v>
      </c>
      <c r="C534" s="1" t="s">
        <v>170</v>
      </c>
      <c r="D534" s="1" t="s">
        <v>171</v>
      </c>
      <c r="E534" s="1" t="s">
        <v>16</v>
      </c>
      <c r="F534" s="1" t="s">
        <v>25</v>
      </c>
      <c r="G534" s="1">
        <v>1</v>
      </c>
      <c r="H534" s="3" t="s">
        <v>368</v>
      </c>
      <c r="I534" s="5">
        <v>43952</v>
      </c>
      <c r="J534" s="1">
        <v>1</v>
      </c>
      <c r="K534" s="1">
        <v>0.68</v>
      </c>
      <c r="L534" s="1">
        <f>_xlfn.IFNA(VLOOKUP(D534,'[1]2020物业费金额预算（含欠费）'!$A:$K,11,FALSE),0)</f>
        <v>428.697985248</v>
      </c>
      <c r="M534">
        <f>_xlfn.IFNA(VLOOKUP(D534,'[1]2020清欠预算'!$A:$F,6,FALSE),0)</f>
        <v>64.50250644</v>
      </c>
    </row>
    <row r="535" ht="14.25" spans="1:13">
      <c r="A535" s="1">
        <v>534</v>
      </c>
      <c r="B535" s="2" t="s">
        <v>172</v>
      </c>
      <c r="C535" s="1" t="s">
        <v>173</v>
      </c>
      <c r="D535" s="1" t="s">
        <v>174</v>
      </c>
      <c r="E535" s="1" t="s">
        <v>16</v>
      </c>
      <c r="F535" s="1" t="s">
        <v>25</v>
      </c>
      <c r="G535" s="1">
        <v>1</v>
      </c>
      <c r="H535" s="3" t="s">
        <v>368</v>
      </c>
      <c r="I535" s="5">
        <v>43952</v>
      </c>
      <c r="J535" s="1">
        <v>1</v>
      </c>
      <c r="K535" s="1">
        <v>0.8</v>
      </c>
      <c r="L535" s="1">
        <f>_xlfn.IFNA(VLOOKUP(D535,'[1]2020物业费金额预算（含欠费）'!$A:$K,11,FALSE),0)</f>
        <v>295.94156672</v>
      </c>
      <c r="M535">
        <f>_xlfn.IFNA(VLOOKUP(D535,'[1]2020清欠预算'!$A:$F,6,FALSE),0)</f>
        <v>80.4534964443</v>
      </c>
    </row>
    <row r="536" ht="14.25" spans="1:13">
      <c r="A536" s="1">
        <v>535</v>
      </c>
      <c r="B536" s="2" t="s">
        <v>175</v>
      </c>
      <c r="C536" s="1" t="s">
        <v>176</v>
      </c>
      <c r="D536" s="1" t="s">
        <v>177</v>
      </c>
      <c r="E536" s="1" t="s">
        <v>16</v>
      </c>
      <c r="F536" s="1" t="s">
        <v>25</v>
      </c>
      <c r="G536" s="1">
        <v>1</v>
      </c>
      <c r="H536" s="3" t="s">
        <v>368</v>
      </c>
      <c r="I536" s="5">
        <v>43952</v>
      </c>
      <c r="J536" s="1">
        <v>1</v>
      </c>
      <c r="K536" s="1">
        <v>0.8</v>
      </c>
      <c r="L536" s="1">
        <f>_xlfn.IFNA(VLOOKUP(D536,'[1]2020物业费金额预算（含欠费）'!$A:$K,11,FALSE),0)</f>
        <v>95.134364736</v>
      </c>
      <c r="M536">
        <f>_xlfn.IFNA(VLOOKUP(D536,'[1]2020清欠预算'!$A:$F,6,FALSE),0)</f>
        <v>16.213948917975</v>
      </c>
    </row>
    <row r="537" ht="14.25" spans="1:13">
      <c r="A537" s="1">
        <v>536</v>
      </c>
      <c r="B537" s="2" t="s">
        <v>178</v>
      </c>
      <c r="C537" s="1" t="s">
        <v>179</v>
      </c>
      <c r="D537" s="1" t="s">
        <v>180</v>
      </c>
      <c r="E537" s="1" t="s">
        <v>16</v>
      </c>
      <c r="F537" s="1" t="s">
        <v>25</v>
      </c>
      <c r="G537" s="1">
        <v>1</v>
      </c>
      <c r="H537" s="3" t="s">
        <v>368</v>
      </c>
      <c r="I537" s="5">
        <v>43952</v>
      </c>
      <c r="J537" s="1">
        <v>1</v>
      </c>
      <c r="K537" s="1">
        <v>0</v>
      </c>
      <c r="L537" s="1">
        <f>_xlfn.IFNA(VLOOKUP(D537,'[1]2020物业费金额预算（含欠费）'!$A:$K,11,FALSE),0)</f>
        <v>0</v>
      </c>
      <c r="M537">
        <f>_xlfn.IFNA(VLOOKUP(D537,'[1]2020清欠预算'!$A:$F,6,FALSE),0)</f>
        <v>0</v>
      </c>
    </row>
    <row r="538" ht="14.25" spans="1:13">
      <c r="A538" s="1">
        <v>537</v>
      </c>
      <c r="B538" s="2" t="s">
        <v>181</v>
      </c>
      <c r="C538" s="1" t="s">
        <v>182</v>
      </c>
      <c r="D538" s="1" t="s">
        <v>183</v>
      </c>
      <c r="E538" s="1" t="s">
        <v>16</v>
      </c>
      <c r="F538" s="1" t="s">
        <v>25</v>
      </c>
      <c r="G538" s="1">
        <v>1</v>
      </c>
      <c r="H538" s="3" t="s">
        <v>368</v>
      </c>
      <c r="I538" s="5">
        <v>43952</v>
      </c>
      <c r="J538" s="1">
        <v>1</v>
      </c>
      <c r="K538" s="1">
        <v>0.85</v>
      </c>
      <c r="L538" s="1">
        <f>_xlfn.IFNA(VLOOKUP(D538,'[1]2020物业费金额预算（含欠费）'!$A:$K,11,FALSE),0)</f>
        <v>247.0611974142</v>
      </c>
      <c r="M538">
        <f>_xlfn.IFNA(VLOOKUP(D538,'[1]2020清欠预算'!$A:$F,6,FALSE),0)</f>
        <v>13.959628434</v>
      </c>
    </row>
    <row r="539" ht="14.25" spans="1:13">
      <c r="A539" s="1">
        <v>538</v>
      </c>
      <c r="B539" s="2" t="s">
        <v>184</v>
      </c>
      <c r="C539" s="1" t="s">
        <v>185</v>
      </c>
      <c r="D539" s="1" t="s">
        <v>186</v>
      </c>
      <c r="E539" s="1" t="s">
        <v>16</v>
      </c>
      <c r="F539" s="1" t="s">
        <v>25</v>
      </c>
      <c r="G539" s="1">
        <v>1</v>
      </c>
      <c r="H539" s="3" t="s">
        <v>368</v>
      </c>
      <c r="I539" s="5">
        <v>43952</v>
      </c>
      <c r="J539" s="1">
        <v>1</v>
      </c>
      <c r="K539" s="1">
        <v>0.9</v>
      </c>
      <c r="L539" s="1">
        <f>_xlfn.IFNA(VLOOKUP(D539,'[1]2020物业费金额预算（含欠费）'!$A:$K,11,FALSE),0)</f>
        <v>221.965167888</v>
      </c>
      <c r="M539">
        <f>_xlfn.IFNA(VLOOKUP(D539,'[1]2020清欠预算'!$A:$F,6,FALSE),0)</f>
        <v>6.12030344647499</v>
      </c>
    </row>
    <row r="540" ht="14.25" spans="1:13">
      <c r="A540" s="1">
        <v>539</v>
      </c>
      <c r="B540" s="2" t="s">
        <v>187</v>
      </c>
      <c r="C540" s="1" t="s">
        <v>188</v>
      </c>
      <c r="D540" s="1" t="s">
        <v>189</v>
      </c>
      <c r="E540" s="1" t="s">
        <v>16</v>
      </c>
      <c r="F540" s="1" t="s">
        <v>25</v>
      </c>
      <c r="G540" s="1">
        <v>1</v>
      </c>
      <c r="H540" s="3" t="s">
        <v>368</v>
      </c>
      <c r="I540" s="5">
        <v>43952</v>
      </c>
      <c r="J540" s="1">
        <v>1</v>
      </c>
      <c r="K540" s="1">
        <v>0.85</v>
      </c>
      <c r="L540" s="1">
        <f>_xlfn.IFNA(VLOOKUP(D540,'[1]2020物业费金额预算（含欠费）'!$A:$K,11,FALSE),0)</f>
        <v>209.67391216</v>
      </c>
      <c r="M540">
        <f>_xlfn.IFNA(VLOOKUP(D540,'[1]2020清欠预算'!$A:$F,6,FALSE),0)</f>
        <v>4.11379040835</v>
      </c>
    </row>
    <row r="541" ht="14.25" spans="1:13">
      <c r="A541" s="1">
        <v>540</v>
      </c>
      <c r="B541" s="2" t="s">
        <v>190</v>
      </c>
      <c r="D541" s="1" t="s">
        <v>191</v>
      </c>
      <c r="E541" s="1" t="s">
        <v>16</v>
      </c>
      <c r="F541" s="1" t="s">
        <v>153</v>
      </c>
      <c r="G541" s="1" t="s">
        <v>153</v>
      </c>
      <c r="H541" s="3" t="s">
        <v>368</v>
      </c>
      <c r="I541" s="5">
        <v>43952</v>
      </c>
      <c r="J541" s="1">
        <v>1</v>
      </c>
      <c r="K541" s="1">
        <v>0</v>
      </c>
      <c r="L541" s="1">
        <f>_xlfn.IFNA(VLOOKUP(D541,'[1]2020物业费金额预算（含欠费）'!$A:$K,11,FALSE),0)</f>
        <v>0</v>
      </c>
      <c r="M541">
        <f>_xlfn.IFNA(VLOOKUP(D541,'[1]2020清欠预算'!$A:$F,6,FALSE),0)</f>
        <v>0</v>
      </c>
    </row>
    <row r="542" ht="14.25" spans="1:13">
      <c r="A542" s="1">
        <v>541</v>
      </c>
      <c r="B542" s="2" t="s">
        <v>192</v>
      </c>
      <c r="D542" s="1" t="s">
        <v>193</v>
      </c>
      <c r="E542" s="1" t="s">
        <v>16</v>
      </c>
      <c r="F542" s="1" t="s">
        <v>153</v>
      </c>
      <c r="G542" s="1" t="s">
        <v>153</v>
      </c>
      <c r="H542" s="3" t="s">
        <v>368</v>
      </c>
      <c r="I542" s="5">
        <v>43952</v>
      </c>
      <c r="J542" s="1">
        <v>1</v>
      </c>
      <c r="K542" s="1">
        <v>0</v>
      </c>
      <c r="L542" s="1">
        <f>_xlfn.IFNA(VLOOKUP(D542,'[1]2020物业费金额预算（含欠费）'!$A:$K,11,FALSE),0)</f>
        <v>0</v>
      </c>
      <c r="M542">
        <f>_xlfn.IFNA(VLOOKUP(D542,'[1]2020清欠预算'!$A:$F,6,FALSE),0)</f>
        <v>0</v>
      </c>
    </row>
    <row r="543" ht="14.25" spans="1:13">
      <c r="A543" s="1">
        <v>542</v>
      </c>
      <c r="B543" s="2" t="s">
        <v>194</v>
      </c>
      <c r="D543" s="1" t="s">
        <v>195</v>
      </c>
      <c r="E543" s="1" t="s">
        <v>16</v>
      </c>
      <c r="F543" s="1" t="s">
        <v>153</v>
      </c>
      <c r="G543" s="1" t="s">
        <v>153</v>
      </c>
      <c r="H543" s="3" t="s">
        <v>368</v>
      </c>
      <c r="I543" s="5">
        <v>43952</v>
      </c>
      <c r="J543" s="1">
        <v>1</v>
      </c>
      <c r="K543" s="1">
        <v>0</v>
      </c>
      <c r="L543" s="1">
        <f>_xlfn.IFNA(VLOOKUP(D543,'[1]2020物业费金额预算（含欠费）'!$A:$K,11,FALSE),0)</f>
        <v>0</v>
      </c>
      <c r="M543">
        <f>_xlfn.IFNA(VLOOKUP(D543,'[1]2020清欠预算'!$A:$F,6,FALSE),0)</f>
        <v>0</v>
      </c>
    </row>
    <row r="544" ht="14.25" spans="1:13">
      <c r="A544" s="1">
        <v>543</v>
      </c>
      <c r="B544" s="2" t="s">
        <v>196</v>
      </c>
      <c r="C544" s="1" t="s">
        <v>197</v>
      </c>
      <c r="D544" s="1" t="s">
        <v>198</v>
      </c>
      <c r="E544" s="1" t="s">
        <v>16</v>
      </c>
      <c r="F544" s="1" t="s">
        <v>25</v>
      </c>
      <c r="G544" s="1">
        <v>1</v>
      </c>
      <c r="H544" s="3" t="s">
        <v>368</v>
      </c>
      <c r="I544" s="5">
        <v>43952</v>
      </c>
      <c r="J544" s="1">
        <v>1</v>
      </c>
      <c r="K544" s="1">
        <v>0.7</v>
      </c>
      <c r="L544" s="1">
        <f>_xlfn.IFNA(VLOOKUP(D544,'[1]2020物业费金额预算（含欠费）'!$A:$K,11,FALSE),0)</f>
        <v>76.71821688</v>
      </c>
      <c r="M544">
        <f>_xlfn.IFNA(VLOOKUP(D544,'[1]2020清欠预算'!$A:$F,6,FALSE),0)</f>
        <v>47.5768029336871</v>
      </c>
    </row>
    <row r="545" ht="14.25" spans="1:13">
      <c r="A545" s="1">
        <v>544</v>
      </c>
      <c r="B545" s="2" t="s">
        <v>199</v>
      </c>
      <c r="C545" s="1" t="s">
        <v>200</v>
      </c>
      <c r="D545" s="1" t="s">
        <v>201</v>
      </c>
      <c r="E545" s="1" t="s">
        <v>16</v>
      </c>
      <c r="F545" s="1" t="s">
        <v>25</v>
      </c>
      <c r="G545" s="1">
        <v>1</v>
      </c>
      <c r="H545" s="3" t="s">
        <v>368</v>
      </c>
      <c r="I545" s="5">
        <v>43952</v>
      </c>
      <c r="J545" s="1">
        <v>1</v>
      </c>
      <c r="K545" s="1">
        <v>0.7</v>
      </c>
      <c r="L545" s="1">
        <f>_xlfn.IFNA(VLOOKUP(D545,'[1]2020物业费金额预算（含欠费）'!$A:$K,11,FALSE),0)</f>
        <v>61.570245792</v>
      </c>
      <c r="M545">
        <f>_xlfn.IFNA(VLOOKUP(D545,'[1]2020清欠预算'!$A:$F,6,FALSE),0)</f>
        <v>30.3529733875615</v>
      </c>
    </row>
    <row r="546" ht="14.25" spans="1:13">
      <c r="A546" s="1">
        <v>545</v>
      </c>
      <c r="B546" s="2" t="s">
        <v>202</v>
      </c>
      <c r="C546" s="1" t="s">
        <v>203</v>
      </c>
      <c r="D546" s="1" t="s">
        <v>204</v>
      </c>
      <c r="E546" s="1" t="s">
        <v>16</v>
      </c>
      <c r="F546" s="1" t="s">
        <v>25</v>
      </c>
      <c r="G546" s="1">
        <v>1</v>
      </c>
      <c r="H546" s="3" t="s">
        <v>368</v>
      </c>
      <c r="I546" s="5">
        <v>43952</v>
      </c>
      <c r="J546" s="1">
        <v>1</v>
      </c>
      <c r="K546" s="1">
        <v>0.8</v>
      </c>
      <c r="L546" s="1">
        <f>_xlfn.IFNA(VLOOKUP(D546,'[1]2020物业费金额预算（含欠费）'!$A:$K,11,FALSE),0)</f>
        <v>127.493640288</v>
      </c>
      <c r="M546">
        <f>_xlfn.IFNA(VLOOKUP(D546,'[1]2020清欠预算'!$A:$F,6,FALSE),0)</f>
        <v>15.5922422397067</v>
      </c>
    </row>
    <row r="547" ht="14.25" spans="1:13">
      <c r="A547" s="1">
        <v>546</v>
      </c>
      <c r="B547" s="2" t="s">
        <v>205</v>
      </c>
      <c r="C547" s="1" t="s">
        <v>206</v>
      </c>
      <c r="D547" s="1" t="s">
        <v>207</v>
      </c>
      <c r="E547" s="1" t="s">
        <v>16</v>
      </c>
      <c r="F547" s="1" t="s">
        <v>25</v>
      </c>
      <c r="G547" s="1">
        <v>1</v>
      </c>
      <c r="H547" s="3" t="s">
        <v>368</v>
      </c>
      <c r="I547" s="5">
        <v>43952</v>
      </c>
      <c r="J547" s="1">
        <v>1</v>
      </c>
      <c r="K547" s="1">
        <v>0.8</v>
      </c>
      <c r="L547" s="1">
        <f>_xlfn.IFNA(VLOOKUP(D547,'[1]2020物业费金额预算（含欠费）'!$A:$K,11,FALSE),0)</f>
        <v>65.44592712</v>
      </c>
      <c r="M547">
        <f>_xlfn.IFNA(VLOOKUP(D547,'[1]2020清欠预算'!$A:$F,6,FALSE),0)</f>
        <v>3.45693478273321</v>
      </c>
    </row>
    <row r="548" ht="14.25" spans="1:13">
      <c r="A548" s="1">
        <v>547</v>
      </c>
      <c r="B548" s="2" t="s">
        <v>208</v>
      </c>
      <c r="C548" s="1" t="s">
        <v>209</v>
      </c>
      <c r="D548" s="1" t="s">
        <v>210</v>
      </c>
      <c r="E548" s="1" t="s">
        <v>16</v>
      </c>
      <c r="F548" s="1" t="s">
        <v>25</v>
      </c>
      <c r="G548" s="1">
        <v>1</v>
      </c>
      <c r="H548" s="3" t="s">
        <v>368</v>
      </c>
      <c r="I548" s="5">
        <v>43952</v>
      </c>
      <c r="J548" s="1">
        <v>1</v>
      </c>
      <c r="K548" s="1">
        <v>0.65</v>
      </c>
      <c r="L548" s="1">
        <f>_xlfn.IFNA(VLOOKUP(D548,'[1]2020物业费金额预算（含欠费）'!$A:$K,11,FALSE),0)</f>
        <v>61.083416202</v>
      </c>
      <c r="M548">
        <f>_xlfn.IFNA(VLOOKUP(D548,'[1]2020清欠预算'!$A:$F,6,FALSE),0)</f>
        <v>21.7028151670215</v>
      </c>
    </row>
    <row r="549" ht="14.25" spans="1:13">
      <c r="A549" s="1">
        <v>548</v>
      </c>
      <c r="B549" s="2" t="s">
        <v>211</v>
      </c>
      <c r="C549" s="1" t="s">
        <v>212</v>
      </c>
      <c r="D549" s="1" t="s">
        <v>213</v>
      </c>
      <c r="E549" s="1" t="s">
        <v>16</v>
      </c>
      <c r="F549" s="1" t="s">
        <v>25</v>
      </c>
      <c r="G549" s="1">
        <v>1</v>
      </c>
      <c r="H549" s="3" t="s">
        <v>368</v>
      </c>
      <c r="I549" s="5">
        <v>43952</v>
      </c>
      <c r="J549" s="1">
        <v>1</v>
      </c>
      <c r="K549" s="1">
        <v>0.8</v>
      </c>
      <c r="L549" s="1">
        <f>_xlfn.IFNA(VLOOKUP(D549,'[1]2020物业费金额预算（含欠费）'!$A:$K,11,FALSE),0)</f>
        <v>74.8278903</v>
      </c>
      <c r="M549">
        <f>_xlfn.IFNA(VLOOKUP(D549,'[1]2020清欠预算'!$A:$F,6,FALSE),0)</f>
        <v>13.9342130412211</v>
      </c>
    </row>
    <row r="550" ht="14.25" spans="1:13">
      <c r="A550" s="1">
        <v>549</v>
      </c>
      <c r="B550" s="2" t="s">
        <v>214</v>
      </c>
      <c r="C550" s="1" t="s">
        <v>215</v>
      </c>
      <c r="D550" s="1" t="s">
        <v>216</v>
      </c>
      <c r="E550" s="1" t="s">
        <v>16</v>
      </c>
      <c r="F550" s="1" t="s">
        <v>25</v>
      </c>
      <c r="G550" s="1">
        <v>1</v>
      </c>
      <c r="H550" s="3" t="s">
        <v>368</v>
      </c>
      <c r="I550" s="5">
        <v>43952</v>
      </c>
      <c r="J550" s="1">
        <v>1</v>
      </c>
      <c r="K550" s="1">
        <v>0.7</v>
      </c>
      <c r="L550" s="1">
        <f>_xlfn.IFNA(VLOOKUP(D550,'[1]2020物业费金额预算（含欠费）'!$A:$K,11,FALSE),0)</f>
        <v>94.92389046</v>
      </c>
      <c r="M550">
        <f>_xlfn.IFNA(VLOOKUP(D550,'[1]2020清欠预算'!$A:$F,6,FALSE),0)</f>
        <v>25.69846670933</v>
      </c>
    </row>
    <row r="551" ht="14.25" spans="1:13">
      <c r="A551" s="1">
        <v>550</v>
      </c>
      <c r="B551" s="2" t="s">
        <v>217</v>
      </c>
      <c r="C551" s="1" t="s">
        <v>218</v>
      </c>
      <c r="D551" s="1" t="s">
        <v>219</v>
      </c>
      <c r="E551" s="1" t="s">
        <v>16</v>
      </c>
      <c r="F551" s="1" t="s">
        <v>25</v>
      </c>
      <c r="G551" s="1">
        <v>1</v>
      </c>
      <c r="H551" s="3" t="s">
        <v>368</v>
      </c>
      <c r="I551" s="5">
        <v>43952</v>
      </c>
      <c r="J551" s="1">
        <v>1</v>
      </c>
      <c r="K551" s="1">
        <v>0.7</v>
      </c>
      <c r="L551" s="1">
        <f>_xlfn.IFNA(VLOOKUP(D551,'[1]2020物业费金额预算（含欠费）'!$A:$K,11,FALSE),0)</f>
        <v>11.337732</v>
      </c>
      <c r="M551">
        <f>_xlfn.IFNA(VLOOKUP(D551,'[1]2020清欠预算'!$A:$F,6,FALSE),0)</f>
        <v>1.93578282395982</v>
      </c>
    </row>
    <row r="552" ht="14.25" spans="1:13">
      <c r="A552" s="1">
        <v>551</v>
      </c>
      <c r="B552" s="2" t="s">
        <v>220</v>
      </c>
      <c r="D552" s="1" t="s">
        <v>221</v>
      </c>
      <c r="E552" s="1" t="s">
        <v>16</v>
      </c>
      <c r="F552" s="1" t="s">
        <v>153</v>
      </c>
      <c r="G552" s="1" t="s">
        <v>153</v>
      </c>
      <c r="H552" s="3" t="s">
        <v>368</v>
      </c>
      <c r="I552" s="5">
        <v>43952</v>
      </c>
      <c r="J552" s="1">
        <v>1</v>
      </c>
      <c r="K552" s="1">
        <v>0</v>
      </c>
      <c r="L552" s="1">
        <f>_xlfn.IFNA(VLOOKUP(D552,'[1]2020物业费金额预算（含欠费）'!$A:$K,11,FALSE),0)</f>
        <v>0</v>
      </c>
      <c r="M552">
        <f>_xlfn.IFNA(VLOOKUP(D552,'[1]2020清欠预算'!$A:$F,6,FALSE),0)</f>
        <v>0</v>
      </c>
    </row>
    <row r="553" ht="14.25" spans="1:13">
      <c r="A553" s="1">
        <v>552</v>
      </c>
      <c r="B553" s="2" t="s">
        <v>222</v>
      </c>
      <c r="C553" s="1" t="s">
        <v>223</v>
      </c>
      <c r="D553" s="1" t="s">
        <v>224</v>
      </c>
      <c r="E553" s="1" t="s">
        <v>16</v>
      </c>
      <c r="F553" s="1" t="s">
        <v>25</v>
      </c>
      <c r="G553" s="1">
        <v>1</v>
      </c>
      <c r="H553" s="3" t="s">
        <v>368</v>
      </c>
      <c r="I553" s="5">
        <v>43952</v>
      </c>
      <c r="J553" s="1">
        <v>1</v>
      </c>
      <c r="K553" s="1">
        <v>0.85</v>
      </c>
      <c r="L553" s="1">
        <f>_xlfn.IFNA(VLOOKUP(D553,'[1]2020物业费金额预算（含欠费）'!$A:$K,11,FALSE),0)</f>
        <v>130.235868225</v>
      </c>
      <c r="M553">
        <f>_xlfn.IFNA(VLOOKUP(D553,'[1]2020清欠预算'!$A:$F,6,FALSE),0)</f>
        <v>12.576368543625</v>
      </c>
    </row>
    <row r="554" ht="14.25" spans="1:13">
      <c r="A554" s="1">
        <v>553</v>
      </c>
      <c r="B554" s="2" t="s">
        <v>225</v>
      </c>
      <c r="C554" s="1" t="s">
        <v>226</v>
      </c>
      <c r="D554" s="1" t="s">
        <v>227</v>
      </c>
      <c r="E554" s="1" t="s">
        <v>16</v>
      </c>
      <c r="F554" s="1" t="s">
        <v>25</v>
      </c>
      <c r="G554" s="1">
        <v>1</v>
      </c>
      <c r="H554" s="3" t="s">
        <v>368</v>
      </c>
      <c r="I554" s="5">
        <v>43952</v>
      </c>
      <c r="J554" s="1">
        <v>1</v>
      </c>
      <c r="K554" s="1">
        <v>0.8</v>
      </c>
      <c r="L554" s="1">
        <f>_xlfn.IFNA(VLOOKUP(D554,'[1]2020物业费金额预算（含欠费）'!$A:$K,11,FALSE),0)</f>
        <v>107.29152563438</v>
      </c>
      <c r="M554">
        <f>_xlfn.IFNA(VLOOKUP(D554,'[1]2020清欠预算'!$A:$F,6,FALSE),0)</f>
        <v>9.75354629895</v>
      </c>
    </row>
    <row r="555" ht="14.25" spans="1:13">
      <c r="A555" s="1">
        <v>554</v>
      </c>
      <c r="B555" s="2" t="s">
        <v>228</v>
      </c>
      <c r="C555" s="1" t="s">
        <v>229</v>
      </c>
      <c r="D555" s="1" t="s">
        <v>230</v>
      </c>
      <c r="E555" s="1" t="s">
        <v>16</v>
      </c>
      <c r="F555" s="1" t="s">
        <v>25</v>
      </c>
      <c r="G555" s="1">
        <v>1</v>
      </c>
      <c r="H555" s="3" t="s">
        <v>368</v>
      </c>
      <c r="I555" s="5">
        <v>43952</v>
      </c>
      <c r="J555" s="1">
        <v>1</v>
      </c>
      <c r="K555" s="1">
        <v>0.8</v>
      </c>
      <c r="L555" s="1">
        <f>_xlfn.IFNA(VLOOKUP(D555,'[1]2020物业费金额预算（含欠费）'!$A:$K,11,FALSE),0)</f>
        <v>222.94239768</v>
      </c>
      <c r="M555">
        <f>_xlfn.IFNA(VLOOKUP(D555,'[1]2020清欠预算'!$A:$F,6,FALSE),0)</f>
        <v>39.460639840425</v>
      </c>
    </row>
    <row r="556" ht="14.25" spans="1:13">
      <c r="A556" s="1">
        <v>555</v>
      </c>
      <c r="B556" s="2" t="s">
        <v>231</v>
      </c>
      <c r="C556" s="1" t="s">
        <v>232</v>
      </c>
      <c r="D556" s="1" t="s">
        <v>233</v>
      </c>
      <c r="E556" s="1" t="s">
        <v>16</v>
      </c>
      <c r="F556" s="1" t="s">
        <v>25</v>
      </c>
      <c r="G556" s="1">
        <v>1</v>
      </c>
      <c r="H556" s="3" t="s">
        <v>368</v>
      </c>
      <c r="I556" s="5">
        <v>43952</v>
      </c>
      <c r="J556" s="1">
        <v>1</v>
      </c>
      <c r="K556" s="1">
        <v>0.7</v>
      </c>
      <c r="L556" s="1">
        <f>_xlfn.IFNA(VLOOKUP(D556,'[1]2020物业费金额预算（含欠费）'!$A:$K,11,FALSE),0)</f>
        <v>61.69779</v>
      </c>
      <c r="M556">
        <f>_xlfn.IFNA(VLOOKUP(D556,'[1]2020清欠预算'!$A:$F,6,FALSE),0)</f>
        <v>36.49849758585</v>
      </c>
    </row>
    <row r="557" ht="14.25" spans="1:13">
      <c r="A557" s="1">
        <v>556</v>
      </c>
      <c r="B557" s="2" t="s">
        <v>234</v>
      </c>
      <c r="C557" s="1" t="s">
        <v>235</v>
      </c>
      <c r="D557" s="1" t="s">
        <v>236</v>
      </c>
      <c r="E557" s="1" t="s">
        <v>16</v>
      </c>
      <c r="F557" s="1" t="s">
        <v>25</v>
      </c>
      <c r="G557" s="1">
        <v>1</v>
      </c>
      <c r="H557" s="3" t="s">
        <v>368</v>
      </c>
      <c r="I557" s="5">
        <v>43952</v>
      </c>
      <c r="J557" s="1">
        <v>1</v>
      </c>
      <c r="K557" s="1">
        <v>0.7</v>
      </c>
      <c r="L557" s="1">
        <f>_xlfn.IFNA(VLOOKUP(D557,'[1]2020物业费金额预算（含欠费）'!$A:$K,11,FALSE),0)</f>
        <v>20.03130255</v>
      </c>
      <c r="M557">
        <f>_xlfn.IFNA(VLOOKUP(D557,'[1]2020清欠预算'!$A:$F,6,FALSE),0)</f>
        <v>11.5409322036</v>
      </c>
    </row>
    <row r="558" ht="14.25" spans="1:13">
      <c r="A558" s="1">
        <v>557</v>
      </c>
      <c r="B558" s="2" t="s">
        <v>237</v>
      </c>
      <c r="C558" s="1" t="s">
        <v>238</v>
      </c>
      <c r="D558" s="1" t="s">
        <v>239</v>
      </c>
      <c r="E558" s="1" t="s">
        <v>16</v>
      </c>
      <c r="F558" s="1" t="s">
        <v>25</v>
      </c>
      <c r="G558" s="1">
        <v>1</v>
      </c>
      <c r="H558" s="3" t="s">
        <v>368</v>
      </c>
      <c r="I558" s="5">
        <v>43952</v>
      </c>
      <c r="J558" s="1">
        <v>1</v>
      </c>
      <c r="K558" s="1">
        <v>0.75</v>
      </c>
      <c r="L558" s="1">
        <f>_xlfn.IFNA(VLOOKUP(D558,'[1]2020物业费金额预算（含欠费）'!$A:$K,11,FALSE),0)</f>
        <v>56.65139415</v>
      </c>
      <c r="M558">
        <f>_xlfn.IFNA(VLOOKUP(D558,'[1]2020清欠预算'!$A:$F,6,FALSE),0)</f>
        <v>16.53186516255</v>
      </c>
    </row>
    <row r="559" ht="14.25" spans="1:13">
      <c r="A559" s="1">
        <v>558</v>
      </c>
      <c r="B559" s="2" t="s">
        <v>240</v>
      </c>
      <c r="C559" s="1" t="s">
        <v>241</v>
      </c>
      <c r="D559" s="1" t="s">
        <v>242</v>
      </c>
      <c r="E559" s="1" t="s">
        <v>16</v>
      </c>
      <c r="F559" s="1" t="s">
        <v>25</v>
      </c>
      <c r="G559" s="1">
        <v>1</v>
      </c>
      <c r="H559" s="3" t="s">
        <v>368</v>
      </c>
      <c r="I559" s="5">
        <v>43952</v>
      </c>
      <c r="J559" s="1">
        <v>1</v>
      </c>
      <c r="K559" s="1">
        <v>0.85</v>
      </c>
      <c r="L559" s="1">
        <f>_xlfn.IFNA(VLOOKUP(D559,'[1]2020物业费金额预算（含欠费）'!$A:$K,11,FALSE),0)</f>
        <v>105.690673548</v>
      </c>
      <c r="M559">
        <f>_xlfn.IFNA(VLOOKUP(D559,'[1]2020清欠预算'!$A:$F,6,FALSE),0)</f>
        <v>13.2904949517</v>
      </c>
    </row>
    <row r="560" ht="14.25" spans="1:13">
      <c r="A560" s="1">
        <v>559</v>
      </c>
      <c r="B560" s="2" t="s">
        <v>243</v>
      </c>
      <c r="C560" s="1" t="s">
        <v>244</v>
      </c>
      <c r="D560" s="1" t="s">
        <v>245</v>
      </c>
      <c r="E560" s="1" t="s">
        <v>16</v>
      </c>
      <c r="F560" s="1" t="s">
        <v>25</v>
      </c>
      <c r="G560" s="1">
        <v>1</v>
      </c>
      <c r="H560" s="3" t="s">
        <v>368</v>
      </c>
      <c r="I560" s="5">
        <v>43952</v>
      </c>
      <c r="J560" s="1">
        <v>1</v>
      </c>
      <c r="K560" s="1">
        <v>0.75</v>
      </c>
      <c r="L560" s="1">
        <f>_xlfn.IFNA(VLOOKUP(D560,'[1]2020物业费金额预算（含欠费）'!$A:$K,11,FALSE),0)</f>
        <v>72.36951705</v>
      </c>
      <c r="M560">
        <f>_xlfn.IFNA(VLOOKUP(D560,'[1]2020清欠预算'!$A:$F,6,FALSE),0)</f>
        <v>13.04594213175</v>
      </c>
    </row>
    <row r="561" ht="14.25" spans="1:13">
      <c r="A561" s="1">
        <v>560</v>
      </c>
      <c r="B561" s="2" t="s">
        <v>246</v>
      </c>
      <c r="C561" s="1" t="s">
        <v>247</v>
      </c>
      <c r="D561" s="1" t="s">
        <v>248</v>
      </c>
      <c r="E561" s="1" t="s">
        <v>16</v>
      </c>
      <c r="F561" s="1" t="s">
        <v>25</v>
      </c>
      <c r="G561" s="1">
        <v>1</v>
      </c>
      <c r="H561" s="3" t="s">
        <v>368</v>
      </c>
      <c r="I561" s="5">
        <v>43952</v>
      </c>
      <c r="J561" s="1">
        <v>1</v>
      </c>
      <c r="K561" s="1">
        <v>0</v>
      </c>
      <c r="L561" s="1">
        <f>_xlfn.IFNA(VLOOKUP(D561,'[1]2020物业费金额预算（含欠费）'!$A:$K,11,FALSE),0)</f>
        <v>180.139302498462</v>
      </c>
      <c r="M561">
        <f>_xlfn.IFNA(VLOOKUP(D561,'[1]2020清欠预算'!$A:$F,6,FALSE),0)</f>
        <v>2.144878714125</v>
      </c>
    </row>
    <row r="562" ht="14.25" spans="1:13">
      <c r="A562" s="1">
        <v>561</v>
      </c>
      <c r="B562" s="2" t="s">
        <v>249</v>
      </c>
      <c r="C562" s="1" t="s">
        <v>250</v>
      </c>
      <c r="D562" s="1" t="s">
        <v>251</v>
      </c>
      <c r="E562" s="1" t="s">
        <v>16</v>
      </c>
      <c r="F562" s="1" t="s">
        <v>25</v>
      </c>
      <c r="G562" s="1">
        <v>1</v>
      </c>
      <c r="H562" s="3" t="s">
        <v>368</v>
      </c>
      <c r="I562" s="5">
        <v>43952</v>
      </c>
      <c r="J562" s="1">
        <v>1</v>
      </c>
      <c r="K562" s="1">
        <v>0.9</v>
      </c>
      <c r="L562" s="1">
        <f>_xlfn.IFNA(VLOOKUP(D562,'[1]2020物业费金额预算（含欠费）'!$A:$K,11,FALSE),0)</f>
        <v>56.69878176</v>
      </c>
      <c r="M562">
        <f>_xlfn.IFNA(VLOOKUP(D562,'[1]2020清欠预算'!$A:$F,6,FALSE),0)</f>
        <v>5.851690452</v>
      </c>
    </row>
    <row r="563" ht="14.25" spans="1:13">
      <c r="A563" s="1">
        <v>562</v>
      </c>
      <c r="B563" s="2" t="s">
        <v>252</v>
      </c>
      <c r="C563" s="1" t="s">
        <v>253</v>
      </c>
      <c r="D563" s="1" t="s">
        <v>254</v>
      </c>
      <c r="E563" s="1" t="s">
        <v>16</v>
      </c>
      <c r="F563" s="1" t="s">
        <v>25</v>
      </c>
      <c r="G563" s="1">
        <v>1</v>
      </c>
      <c r="H563" s="3" t="s">
        <v>368</v>
      </c>
      <c r="I563" s="5">
        <v>43952</v>
      </c>
      <c r="J563" s="1">
        <v>1</v>
      </c>
      <c r="K563" s="1">
        <v>0.85</v>
      </c>
      <c r="L563" s="1">
        <f>_xlfn.IFNA(VLOOKUP(D563,'[1]2020物业费金额预算（含欠费）'!$A:$K,11,FALSE),0)</f>
        <v>21.2078719399828</v>
      </c>
      <c r="M563">
        <f>_xlfn.IFNA(VLOOKUP(D563,'[1]2020清欠预算'!$A:$F,6,FALSE),0)</f>
        <v>4.536686887425</v>
      </c>
    </row>
    <row r="564" ht="14.25" spans="1:13">
      <c r="A564" s="1">
        <v>563</v>
      </c>
      <c r="B564" s="2" t="s">
        <v>255</v>
      </c>
      <c r="C564" s="1" t="s">
        <v>256</v>
      </c>
      <c r="D564" s="1" t="s">
        <v>257</v>
      </c>
      <c r="E564" s="1" t="s">
        <v>16</v>
      </c>
      <c r="F564" s="1" t="s">
        <v>25</v>
      </c>
      <c r="G564" s="1">
        <v>1</v>
      </c>
      <c r="H564" s="3" t="s">
        <v>368</v>
      </c>
      <c r="I564" s="5">
        <v>43952</v>
      </c>
      <c r="J564" s="1">
        <v>1</v>
      </c>
      <c r="K564" s="1">
        <v>0.9</v>
      </c>
      <c r="L564" s="1">
        <f>_xlfn.IFNA(VLOOKUP(D564,'[1]2020物业费金额预算（含欠费）'!$A:$K,11,FALSE),0)</f>
        <v>110.594626335292</v>
      </c>
      <c r="M564">
        <f>_xlfn.IFNA(VLOOKUP(D564,'[1]2020清欠预算'!$A:$F,6,FALSE),0)</f>
        <v>6.0980748102</v>
      </c>
    </row>
    <row r="565" ht="14.25" spans="1:13">
      <c r="A565" s="1">
        <v>564</v>
      </c>
      <c r="B565" s="2" t="s">
        <v>258</v>
      </c>
      <c r="C565" s="1" t="s">
        <v>259</v>
      </c>
      <c r="D565" s="1" t="s">
        <v>260</v>
      </c>
      <c r="E565" s="1" t="s">
        <v>16</v>
      </c>
      <c r="F565" s="1" t="s">
        <v>25</v>
      </c>
      <c r="G565" s="1">
        <v>1</v>
      </c>
      <c r="H565" s="3" t="s">
        <v>368</v>
      </c>
      <c r="I565" s="5">
        <v>43952</v>
      </c>
      <c r="J565" s="1">
        <v>1</v>
      </c>
      <c r="K565" s="1">
        <v>0</v>
      </c>
      <c r="L565" s="1">
        <f>_xlfn.IFNA(VLOOKUP(D565,'[1]2020物业费金额预算（含欠费）'!$A:$K,11,FALSE),0)</f>
        <v>28.16</v>
      </c>
      <c r="M565">
        <f>_xlfn.IFNA(VLOOKUP(D565,'[1]2020清欠预算'!$A:$F,6,FALSE),0)</f>
        <v>0</v>
      </c>
    </row>
    <row r="566" ht="14.25" spans="1:13">
      <c r="A566" s="1">
        <v>565</v>
      </c>
      <c r="B566" s="2" t="s">
        <v>261</v>
      </c>
      <c r="C566" s="1" t="s">
        <v>262</v>
      </c>
      <c r="D566" s="1" t="s">
        <v>263</v>
      </c>
      <c r="E566" s="1" t="s">
        <v>16</v>
      </c>
      <c r="F566" s="1" t="s">
        <v>25</v>
      </c>
      <c r="G566" s="1">
        <v>1</v>
      </c>
      <c r="H566" s="3" t="s">
        <v>368</v>
      </c>
      <c r="I566" s="5">
        <v>43952</v>
      </c>
      <c r="J566" s="1">
        <v>1</v>
      </c>
      <c r="K566" s="1">
        <v>0</v>
      </c>
      <c r="L566" s="1">
        <f>_xlfn.IFNA(VLOOKUP(D566,'[1]2020物业费金额预算（含欠费）'!$A:$K,11,FALSE),0)</f>
        <v>0</v>
      </c>
      <c r="M566">
        <f>_xlfn.IFNA(VLOOKUP(D566,'[1]2020清欠预算'!$A:$F,6,FALSE),0)</f>
        <v>0</v>
      </c>
    </row>
    <row r="567" ht="14.25" spans="1:13">
      <c r="A567" s="1">
        <v>566</v>
      </c>
      <c r="B567" s="2" t="s">
        <v>264</v>
      </c>
      <c r="C567" s="1" t="s">
        <v>265</v>
      </c>
      <c r="D567" s="1" t="s">
        <v>266</v>
      </c>
      <c r="E567" s="1" t="s">
        <v>16</v>
      </c>
      <c r="F567" s="1" t="s">
        <v>25</v>
      </c>
      <c r="G567" s="1">
        <v>1</v>
      </c>
      <c r="H567" s="3" t="s">
        <v>368</v>
      </c>
      <c r="I567" s="5">
        <v>43952</v>
      </c>
      <c r="J567" s="1">
        <v>1</v>
      </c>
      <c r="K567" s="1">
        <v>0</v>
      </c>
      <c r="L567" s="1">
        <f>_xlfn.IFNA(VLOOKUP(D567,'[1]2020物业费金额预算（含欠费）'!$A:$K,11,FALSE),0)</f>
        <v>150.811584</v>
      </c>
      <c r="M567">
        <f>_xlfn.IFNA(VLOOKUP(D567,'[1]2020清欠预算'!$A:$F,6,FALSE),0)</f>
        <v>0</v>
      </c>
    </row>
    <row r="568" ht="14.25" spans="1:13">
      <c r="A568" s="1">
        <v>567</v>
      </c>
      <c r="B568" s="2" t="s">
        <v>267</v>
      </c>
      <c r="C568" s="1" t="s">
        <v>268</v>
      </c>
      <c r="D568" s="1" t="s">
        <v>269</v>
      </c>
      <c r="E568" s="1" t="s">
        <v>16</v>
      </c>
      <c r="F568" s="1" t="s">
        <v>25</v>
      </c>
      <c r="G568" s="1">
        <v>1</v>
      </c>
      <c r="H568" s="3" t="s">
        <v>368</v>
      </c>
      <c r="I568" s="5">
        <v>43952</v>
      </c>
      <c r="J568" s="1">
        <v>1</v>
      </c>
      <c r="K568" s="1">
        <v>0.95</v>
      </c>
      <c r="L568" s="1">
        <f>_xlfn.IFNA(VLOOKUP(D568,'[1]2020物业费金额预算（含欠费）'!$A:$K,11,FALSE),0)</f>
        <v>77.30393466</v>
      </c>
      <c r="M568">
        <f>_xlfn.IFNA(VLOOKUP(D568,'[1]2020清欠预算'!$A:$F,6,FALSE),0)</f>
        <v>3.406435899525</v>
      </c>
    </row>
    <row r="569" ht="14.25" spans="1:13">
      <c r="A569" s="1">
        <v>568</v>
      </c>
      <c r="B569" s="2" t="s">
        <v>270</v>
      </c>
      <c r="C569" s="1" t="s">
        <v>271</v>
      </c>
      <c r="D569" s="1" t="s">
        <v>272</v>
      </c>
      <c r="E569" s="1" t="s">
        <v>16</v>
      </c>
      <c r="F569" s="1" t="s">
        <v>25</v>
      </c>
      <c r="G569" s="1">
        <v>1</v>
      </c>
      <c r="H569" s="3" t="s">
        <v>368</v>
      </c>
      <c r="I569" s="5">
        <v>43952</v>
      </c>
      <c r="J569" s="1">
        <v>1</v>
      </c>
      <c r="K569" s="1">
        <v>0.95</v>
      </c>
      <c r="L569" s="1">
        <f>_xlfn.IFNA(VLOOKUP(D569,'[1]2020物业费金额预算（含欠费）'!$A:$K,11,FALSE),0)</f>
        <v>15.4182454579561</v>
      </c>
      <c r="M569">
        <f>_xlfn.IFNA(VLOOKUP(D569,'[1]2020清欠预算'!$A:$F,6,FALSE),0)</f>
        <v>0</v>
      </c>
    </row>
    <row r="570" ht="14.25" spans="1:13">
      <c r="A570" s="1">
        <v>569</v>
      </c>
      <c r="B570" s="2" t="s">
        <v>273</v>
      </c>
      <c r="C570" s="1" t="s">
        <v>274</v>
      </c>
      <c r="D570" s="1" t="s">
        <v>275</v>
      </c>
      <c r="E570" s="1" t="s">
        <v>16</v>
      </c>
      <c r="F570" s="1" t="s">
        <v>25</v>
      </c>
      <c r="G570" s="1">
        <v>1</v>
      </c>
      <c r="H570" s="3" t="s">
        <v>368</v>
      </c>
      <c r="I570" s="5">
        <v>43952</v>
      </c>
      <c r="J570" s="1">
        <v>1</v>
      </c>
      <c r="K570" s="1">
        <v>0.75</v>
      </c>
      <c r="L570" s="1">
        <f>_xlfn.IFNA(VLOOKUP(D570,'[1]2020物业费金额预算（含欠费）'!$A:$K,11,FALSE),0)</f>
        <v>44.831676906</v>
      </c>
      <c r="M570">
        <f>_xlfn.IFNA(VLOOKUP(D570,'[1]2020清欠预算'!$A:$F,6,FALSE),0)</f>
        <v>6.4120760568</v>
      </c>
    </row>
    <row r="571" ht="14.25" spans="1:13">
      <c r="A571" s="1">
        <v>570</v>
      </c>
      <c r="B571" s="6" t="s">
        <v>276</v>
      </c>
      <c r="C571" s="1" t="s">
        <v>277</v>
      </c>
      <c r="D571" s="1" t="s">
        <v>278</v>
      </c>
      <c r="E571" s="1" t="s">
        <v>16</v>
      </c>
      <c r="F571" s="1" t="s">
        <v>279</v>
      </c>
      <c r="G571" s="1">
        <v>1</v>
      </c>
      <c r="H571" s="3" t="s">
        <v>368</v>
      </c>
      <c r="I571" s="5">
        <v>43952</v>
      </c>
      <c r="J571" s="1">
        <v>1</v>
      </c>
      <c r="K571" s="1">
        <v>0.98</v>
      </c>
      <c r="L571" s="1">
        <f>_xlfn.IFNA(VLOOKUP(D571,'[1]2020物业费金额预算（含欠费）'!$A:$K,11,FALSE),0)</f>
        <v>19.473816915</v>
      </c>
      <c r="M571">
        <f>_xlfn.IFNA(VLOOKUP(D571,'[1]2020清欠预算'!$A:$F,6,FALSE),0)</f>
        <v>0.779928030893489</v>
      </c>
    </row>
    <row r="572" ht="14.25" spans="1:13">
      <c r="A572" s="1">
        <v>571</v>
      </c>
      <c r="B572" s="6" t="s">
        <v>280</v>
      </c>
      <c r="C572" s="1" t="s">
        <v>281</v>
      </c>
      <c r="D572" s="1" t="s">
        <v>282</v>
      </c>
      <c r="E572" s="1" t="s">
        <v>16</v>
      </c>
      <c r="F572" s="1" t="s">
        <v>279</v>
      </c>
      <c r="G572" s="1">
        <v>1</v>
      </c>
      <c r="H572" s="3" t="s">
        <v>368</v>
      </c>
      <c r="I572" s="5">
        <v>43952</v>
      </c>
      <c r="J572" s="1">
        <v>1</v>
      </c>
      <c r="K572" s="1">
        <v>0.86</v>
      </c>
      <c r="L572" s="1">
        <f>_xlfn.IFNA(VLOOKUP(D572,'[1]2020物业费金额预算（含欠费）'!$A:$K,11,FALSE),0)</f>
        <v>75.2623292466667</v>
      </c>
      <c r="M572">
        <f>_xlfn.IFNA(VLOOKUP(D572,'[1]2020清欠预算'!$A:$F,6,FALSE),0)</f>
        <v>23.263174762425</v>
      </c>
    </row>
    <row r="573" ht="14.25" spans="1:13">
      <c r="A573" s="1">
        <v>572</v>
      </c>
      <c r="B573" s="2" t="s">
        <v>283</v>
      </c>
      <c r="C573" s="1" t="s">
        <v>284</v>
      </c>
      <c r="D573" s="1" t="s">
        <v>285</v>
      </c>
      <c r="E573" s="1" t="s">
        <v>16</v>
      </c>
      <c r="F573" s="1" t="s">
        <v>25</v>
      </c>
      <c r="G573" s="1">
        <v>1</v>
      </c>
      <c r="H573" s="3" t="s">
        <v>368</v>
      </c>
      <c r="I573" s="5">
        <v>43952</v>
      </c>
      <c r="J573" s="1">
        <v>1</v>
      </c>
      <c r="K573" s="1">
        <v>0.85</v>
      </c>
      <c r="L573" s="1">
        <f>_xlfn.IFNA(VLOOKUP(D573,'[1]2020物业费金额预算（含欠费）'!$A:$K,11,FALSE),0)</f>
        <v>85.93750206</v>
      </c>
      <c r="M573">
        <f>_xlfn.IFNA(VLOOKUP(D573,'[1]2020清欠预算'!$A:$F,6,FALSE),0)</f>
        <v>10.86547432905</v>
      </c>
    </row>
    <row r="574" ht="14.25" spans="1:13">
      <c r="A574" s="1">
        <v>573</v>
      </c>
      <c r="B574" s="2" t="s">
        <v>286</v>
      </c>
      <c r="C574" s="1" t="s">
        <v>287</v>
      </c>
      <c r="D574" s="1" t="s">
        <v>288</v>
      </c>
      <c r="E574" s="1" t="s">
        <v>16</v>
      </c>
      <c r="F574" s="1" t="s">
        <v>25</v>
      </c>
      <c r="G574" s="1">
        <v>1</v>
      </c>
      <c r="H574" s="3" t="s">
        <v>368</v>
      </c>
      <c r="I574" s="5">
        <v>43952</v>
      </c>
      <c r="J574" s="1">
        <v>1</v>
      </c>
      <c r="K574" s="1">
        <v>0</v>
      </c>
      <c r="L574" s="1">
        <f>_xlfn.IFNA(VLOOKUP(D574,'[1]2020物业费金额预算（含欠费）'!$A:$K,11,FALSE),0)</f>
        <v>0</v>
      </c>
      <c r="M574">
        <f>_xlfn.IFNA(VLOOKUP(D574,'[1]2020清欠预算'!$A:$F,6,FALSE),0)</f>
        <v>0</v>
      </c>
    </row>
    <row r="575" ht="14.25" spans="1:13">
      <c r="A575" s="1">
        <v>574</v>
      </c>
      <c r="B575" s="2" t="s">
        <v>289</v>
      </c>
      <c r="D575" s="1" t="s">
        <v>290</v>
      </c>
      <c r="E575" s="1" t="s">
        <v>16</v>
      </c>
      <c r="F575" s="1" t="s">
        <v>153</v>
      </c>
      <c r="G575" s="1" t="s">
        <v>153</v>
      </c>
      <c r="H575" s="3" t="s">
        <v>368</v>
      </c>
      <c r="I575" s="5">
        <v>43952</v>
      </c>
      <c r="J575" s="1">
        <v>1</v>
      </c>
      <c r="K575" s="1">
        <v>0</v>
      </c>
      <c r="L575" s="1">
        <f>_xlfn.IFNA(VLOOKUP(D575,'[1]2020物业费金额预算（含欠费）'!$A:$K,11,FALSE),0)</f>
        <v>0</v>
      </c>
      <c r="M575">
        <f>_xlfn.IFNA(VLOOKUP(D575,'[1]2020清欠预算'!$A:$F,6,FALSE),0)</f>
        <v>0</v>
      </c>
    </row>
    <row r="576" ht="14.25" spans="1:13">
      <c r="A576" s="1">
        <v>575</v>
      </c>
      <c r="B576" s="2" t="s">
        <v>291</v>
      </c>
      <c r="C576" s="1" t="s">
        <v>292</v>
      </c>
      <c r="D576" s="1" t="s">
        <v>293</v>
      </c>
      <c r="E576" s="1" t="s">
        <v>16</v>
      </c>
      <c r="F576" s="1" t="s">
        <v>25</v>
      </c>
      <c r="G576" s="1">
        <v>1</v>
      </c>
      <c r="H576" s="3" t="s">
        <v>368</v>
      </c>
      <c r="I576" s="5">
        <v>43952</v>
      </c>
      <c r="J576" s="1">
        <v>1</v>
      </c>
      <c r="K576" s="1">
        <v>0</v>
      </c>
      <c r="L576" s="1">
        <f>_xlfn.IFNA(VLOOKUP(D576,'[1]2020物业费金额预算（含欠费）'!$A:$K,11,FALSE),0)</f>
        <v>23.76862488</v>
      </c>
      <c r="M576">
        <f>_xlfn.IFNA(VLOOKUP(D576,'[1]2020清欠预算'!$A:$F,6,FALSE),0)</f>
        <v>1.25438706135</v>
      </c>
    </row>
    <row r="577" ht="14.25" spans="1:13">
      <c r="A577" s="1">
        <v>576</v>
      </c>
      <c r="B577" s="2" t="s">
        <v>294</v>
      </c>
      <c r="C577" s="1" t="s">
        <v>295</v>
      </c>
      <c r="D577" s="1" t="s">
        <v>296</v>
      </c>
      <c r="E577" s="1" t="s">
        <v>16</v>
      </c>
      <c r="F577" s="1" t="s">
        <v>25</v>
      </c>
      <c r="G577" s="1">
        <v>1</v>
      </c>
      <c r="H577" s="3" t="s">
        <v>368</v>
      </c>
      <c r="I577" s="5">
        <v>43952</v>
      </c>
      <c r="J577" s="1">
        <v>1</v>
      </c>
      <c r="K577" s="1">
        <v>0.7</v>
      </c>
      <c r="L577" s="1">
        <f>_xlfn.IFNA(VLOOKUP(D577,'[1]2020物业费金额预算（含欠费）'!$A:$K,11,FALSE),0)</f>
        <v>33.42872742</v>
      </c>
      <c r="M577">
        <f>_xlfn.IFNA(VLOOKUP(D577,'[1]2020清欠预算'!$A:$F,6,FALSE),0)</f>
        <v>11.13689549835</v>
      </c>
    </row>
    <row r="578" ht="14.25" spans="1:13">
      <c r="A578" s="1">
        <v>577</v>
      </c>
      <c r="B578" s="2" t="s">
        <v>297</v>
      </c>
      <c r="C578" s="1" t="s">
        <v>298</v>
      </c>
      <c r="D578" s="1" t="s">
        <v>299</v>
      </c>
      <c r="E578" s="1" t="s">
        <v>16</v>
      </c>
      <c r="F578" s="1" t="s">
        <v>25</v>
      </c>
      <c r="G578" s="1">
        <v>1</v>
      </c>
      <c r="H578" s="3" t="s">
        <v>368</v>
      </c>
      <c r="I578" s="5">
        <v>43952</v>
      </c>
      <c r="J578" s="1">
        <v>1</v>
      </c>
      <c r="K578" s="1">
        <v>0</v>
      </c>
      <c r="L578" s="1">
        <f>_xlfn.IFNA(VLOOKUP(D578,'[1]2020物业费金额预算（含欠费）'!$A:$K,11,FALSE),0)</f>
        <v>40.495317576</v>
      </c>
      <c r="M578">
        <f>_xlfn.IFNA(VLOOKUP(D578,'[1]2020清欠预算'!$A:$F,6,FALSE),0)</f>
        <v>7.680010879575</v>
      </c>
    </row>
    <row r="579" ht="14.25" spans="1:13">
      <c r="A579" s="1">
        <v>578</v>
      </c>
      <c r="B579" s="2" t="s">
        <v>300</v>
      </c>
      <c r="C579" s="1" t="s">
        <v>301</v>
      </c>
      <c r="D579" s="1" t="s">
        <v>302</v>
      </c>
      <c r="E579" s="1" t="s">
        <v>16</v>
      </c>
      <c r="F579" s="1" t="s">
        <v>25</v>
      </c>
      <c r="G579" s="1">
        <v>1</v>
      </c>
      <c r="H579" s="3" t="s">
        <v>368</v>
      </c>
      <c r="I579" s="5">
        <v>43952</v>
      </c>
      <c r="J579" s="1">
        <v>1</v>
      </c>
      <c r="K579" s="1">
        <v>0</v>
      </c>
      <c r="L579" s="1">
        <f>_xlfn.IFNA(VLOOKUP(D579,'[1]2020物业费金额预算（含欠费）'!$A:$K,11,FALSE),0)</f>
        <v>46.049802084</v>
      </c>
      <c r="M579">
        <f>_xlfn.IFNA(VLOOKUP(D579,'[1]2020清欠预算'!$A:$F,6,FALSE),0)</f>
        <v>1.179798327675</v>
      </c>
    </row>
    <row r="580" ht="14.25" spans="1:13">
      <c r="A580" s="1">
        <v>579</v>
      </c>
      <c r="B580" s="2" t="s">
        <v>303</v>
      </c>
      <c r="C580" s="1" t="s">
        <v>304</v>
      </c>
      <c r="D580" s="1" t="s">
        <v>305</v>
      </c>
      <c r="E580" s="1" t="s">
        <v>16</v>
      </c>
      <c r="F580" s="1" t="s">
        <v>17</v>
      </c>
      <c r="G580" s="1">
        <v>1</v>
      </c>
      <c r="H580" s="3" t="s">
        <v>368</v>
      </c>
      <c r="I580" s="5">
        <v>43952</v>
      </c>
      <c r="J580" s="1">
        <v>1</v>
      </c>
      <c r="K580" s="1">
        <v>0.73</v>
      </c>
      <c r="L580" s="1">
        <f>_xlfn.IFNA(VLOOKUP(D580,'[1]2020物业费金额预算（含欠费）'!$A:$K,11,FALSE),0)</f>
        <v>68.827963723008</v>
      </c>
      <c r="M580">
        <f>_xlfn.IFNA(VLOOKUP(D580,'[1]2020清欠预算'!$A:$F,6,FALSE),0)</f>
        <v>0</v>
      </c>
    </row>
    <row r="581" ht="14.25" spans="1:13">
      <c r="A581" s="1">
        <v>580</v>
      </c>
      <c r="B581" s="2" t="s">
        <v>306</v>
      </c>
      <c r="C581" s="1" t="s">
        <v>307</v>
      </c>
      <c r="D581" s="1" t="s">
        <v>308</v>
      </c>
      <c r="E581" s="1" t="s">
        <v>16</v>
      </c>
      <c r="F581" s="1" t="s">
        <v>25</v>
      </c>
      <c r="G581" s="1">
        <v>1</v>
      </c>
      <c r="H581" s="3" t="s">
        <v>368</v>
      </c>
      <c r="I581" s="5">
        <v>43952</v>
      </c>
      <c r="J581" s="1">
        <v>1</v>
      </c>
      <c r="K581" s="1">
        <v>0</v>
      </c>
      <c r="L581" s="1">
        <f>_xlfn.IFNA(VLOOKUP(D581,'[1]2020物业费金额预算（含欠费）'!$A:$K,11,FALSE),0)</f>
        <v>0</v>
      </c>
      <c r="M581">
        <f>_xlfn.IFNA(VLOOKUP(D581,'[1]2020清欠预算'!$A:$F,6,FALSE),0)</f>
        <v>0</v>
      </c>
    </row>
    <row r="582" ht="14.25" spans="1:13">
      <c r="A582" s="1">
        <v>581</v>
      </c>
      <c r="B582" s="2" t="s">
        <v>309</v>
      </c>
      <c r="C582" s="1" t="s">
        <v>310</v>
      </c>
      <c r="D582" s="1" t="s">
        <v>311</v>
      </c>
      <c r="E582" s="1" t="s">
        <v>16</v>
      </c>
      <c r="F582" s="1" t="s">
        <v>153</v>
      </c>
      <c r="G582" s="1" t="s">
        <v>153</v>
      </c>
      <c r="H582" s="3" t="s">
        <v>368</v>
      </c>
      <c r="I582" s="5">
        <v>43952</v>
      </c>
      <c r="J582" s="1">
        <v>1</v>
      </c>
      <c r="K582" s="1">
        <v>0</v>
      </c>
      <c r="L582" s="1">
        <f>_xlfn.IFNA(VLOOKUP(D582,'[1]2020物业费金额预算（含欠费）'!$A:$K,11,FALSE),0)</f>
        <v>0</v>
      </c>
      <c r="M582">
        <f>_xlfn.IFNA(VLOOKUP(D582,'[1]2020清欠预算'!$A:$F,6,FALSE),0)</f>
        <v>0</v>
      </c>
    </row>
    <row r="583" ht="14.25" spans="1:13">
      <c r="A583" s="1">
        <v>582</v>
      </c>
      <c r="B583" s="2" t="s">
        <v>312</v>
      </c>
      <c r="D583" s="1" t="s">
        <v>313</v>
      </c>
      <c r="E583" s="1" t="s">
        <v>16</v>
      </c>
      <c r="F583" s="1" t="s">
        <v>153</v>
      </c>
      <c r="G583" s="1" t="s">
        <v>153</v>
      </c>
      <c r="H583" s="3" t="s">
        <v>368</v>
      </c>
      <c r="I583" s="5">
        <v>43952</v>
      </c>
      <c r="J583" s="1">
        <v>1</v>
      </c>
      <c r="K583" s="1">
        <v>0</v>
      </c>
      <c r="L583" s="1">
        <f>_xlfn.IFNA(VLOOKUP(D583,'[1]2020物业费金额预算（含欠费）'!$A:$K,11,FALSE),0)</f>
        <v>0</v>
      </c>
      <c r="M583">
        <f>_xlfn.IFNA(VLOOKUP(D583,'[1]2020清欠预算'!$A:$F,6,FALSE),0)</f>
        <v>0</v>
      </c>
    </row>
    <row r="584" ht="14.25" spans="1:13">
      <c r="A584" s="1">
        <v>583</v>
      </c>
      <c r="B584" s="2" t="s">
        <v>314</v>
      </c>
      <c r="C584" s="1" t="s">
        <v>315</v>
      </c>
      <c r="D584" s="1" t="s">
        <v>316</v>
      </c>
      <c r="E584" s="1" t="s">
        <v>16</v>
      </c>
      <c r="F584" s="1" t="s">
        <v>25</v>
      </c>
      <c r="G584" s="1">
        <v>1</v>
      </c>
      <c r="H584" s="3" t="s">
        <v>368</v>
      </c>
      <c r="I584" s="5">
        <v>43952</v>
      </c>
      <c r="J584" s="1">
        <v>1</v>
      </c>
      <c r="K584" s="1">
        <v>0</v>
      </c>
      <c r="L584" s="1">
        <f>_xlfn.IFNA(VLOOKUP(D584,'[1]2020物业费金额预算（含欠费）'!$A:$K,11,FALSE),0)</f>
        <v>0</v>
      </c>
      <c r="M584">
        <f>_xlfn.IFNA(VLOOKUP(D584,'[1]2020清欠预算'!$A:$F,6,FALSE),0)</f>
        <v>0</v>
      </c>
    </row>
    <row r="585" ht="14.25" spans="1:13">
      <c r="A585" s="1">
        <v>584</v>
      </c>
      <c r="B585" s="2" t="s">
        <v>317</v>
      </c>
      <c r="C585" s="1" t="s">
        <v>318</v>
      </c>
      <c r="D585" s="1" t="s">
        <v>319</v>
      </c>
      <c r="E585" s="1" t="s">
        <v>16</v>
      </c>
      <c r="F585" s="1" t="s">
        <v>25</v>
      </c>
      <c r="G585" s="1">
        <v>1</v>
      </c>
      <c r="H585" s="3" t="s">
        <v>368</v>
      </c>
      <c r="I585" s="5">
        <v>43952</v>
      </c>
      <c r="J585" s="1">
        <v>1</v>
      </c>
      <c r="K585" s="1">
        <v>0.75</v>
      </c>
      <c r="L585" s="1">
        <f>_xlfn.IFNA(VLOOKUP(D585,'[1]2020物业费金额预算（含欠费）'!$A:$K,11,FALSE),0)</f>
        <v>18.2397510543847</v>
      </c>
      <c r="M585">
        <f>_xlfn.IFNA(VLOOKUP(D585,'[1]2020清欠预算'!$A:$F,6,FALSE),0)</f>
        <v>3.434283745425</v>
      </c>
    </row>
    <row r="586" ht="14.25" spans="1:13">
      <c r="A586" s="1">
        <v>585</v>
      </c>
      <c r="B586" s="2" t="s">
        <v>320</v>
      </c>
      <c r="C586" s="1" t="s">
        <v>321</v>
      </c>
      <c r="D586" s="1" t="s">
        <v>322</v>
      </c>
      <c r="E586" s="1" t="s">
        <v>16</v>
      </c>
      <c r="F586" s="1" t="s">
        <v>25</v>
      </c>
      <c r="G586" s="1">
        <v>1</v>
      </c>
      <c r="H586" s="3" t="s">
        <v>368</v>
      </c>
      <c r="I586" s="5">
        <v>43952</v>
      </c>
      <c r="J586" s="1">
        <v>1</v>
      </c>
      <c r="K586" s="1">
        <v>0.8</v>
      </c>
      <c r="L586" s="1">
        <f>_xlfn.IFNA(VLOOKUP(D586,'[1]2020物业费金额预算（含欠费）'!$A:$K,11,FALSE),0)</f>
        <v>26.9689428</v>
      </c>
      <c r="M586">
        <f>_xlfn.IFNA(VLOOKUP(D586,'[1]2020清欠预算'!$A:$F,6,FALSE),0)</f>
        <v>3.07257922305</v>
      </c>
    </row>
    <row r="587" ht="14.25" spans="1:13">
      <c r="A587" s="1">
        <v>586</v>
      </c>
      <c r="B587" s="2" t="s">
        <v>323</v>
      </c>
      <c r="D587" s="1" t="s">
        <v>324</v>
      </c>
      <c r="E587" s="1" t="s">
        <v>16</v>
      </c>
      <c r="F587" s="1" t="s">
        <v>153</v>
      </c>
      <c r="G587" s="1" t="s">
        <v>153</v>
      </c>
      <c r="H587" s="3" t="s">
        <v>368</v>
      </c>
      <c r="I587" s="5">
        <v>43952</v>
      </c>
      <c r="J587" s="1">
        <v>1</v>
      </c>
      <c r="K587" s="1">
        <v>0</v>
      </c>
      <c r="L587" s="1">
        <f>_xlfn.IFNA(VLOOKUP(D587,'[1]2020物业费金额预算（含欠费）'!$A:$K,11,FALSE),0)</f>
        <v>0</v>
      </c>
      <c r="M587">
        <f>_xlfn.IFNA(VLOOKUP(D587,'[1]2020清欠预算'!$A:$F,6,FALSE),0)</f>
        <v>0</v>
      </c>
    </row>
    <row r="588" ht="14.25" spans="1:13">
      <c r="A588" s="1">
        <v>587</v>
      </c>
      <c r="B588" s="2" t="s">
        <v>325</v>
      </c>
      <c r="D588" s="1" t="s">
        <v>326</v>
      </c>
      <c r="E588" s="1" t="s">
        <v>16</v>
      </c>
      <c r="F588" s="1" t="s">
        <v>153</v>
      </c>
      <c r="G588" s="1" t="s">
        <v>153</v>
      </c>
      <c r="H588" s="3" t="s">
        <v>368</v>
      </c>
      <c r="I588" s="5">
        <v>43952</v>
      </c>
      <c r="J588" s="1">
        <v>1</v>
      </c>
      <c r="K588" s="1">
        <v>0</v>
      </c>
      <c r="L588" s="1">
        <f>_xlfn.IFNA(VLOOKUP(D588,'[1]2020物业费金额预算（含欠费）'!$A:$K,11,FALSE),0)</f>
        <v>0</v>
      </c>
      <c r="M588">
        <f>_xlfn.IFNA(VLOOKUP(D588,'[1]2020清欠预算'!$A:$F,6,FALSE),0)</f>
        <v>0</v>
      </c>
    </row>
    <row r="589" ht="14.25" spans="1:13">
      <c r="A589" s="1">
        <v>588</v>
      </c>
      <c r="B589" s="2" t="s">
        <v>327</v>
      </c>
      <c r="C589" s="1" t="s">
        <v>328</v>
      </c>
      <c r="D589" s="1" t="s">
        <v>329</v>
      </c>
      <c r="E589" s="1" t="s">
        <v>16</v>
      </c>
      <c r="F589" s="1" t="s">
        <v>25</v>
      </c>
      <c r="G589" s="1">
        <v>1</v>
      </c>
      <c r="H589" s="3" t="s">
        <v>368</v>
      </c>
      <c r="I589" s="5">
        <v>43952</v>
      </c>
      <c r="J589" s="1">
        <v>1</v>
      </c>
      <c r="K589" s="1">
        <v>0</v>
      </c>
      <c r="L589" s="1">
        <f>_xlfn.IFNA(VLOOKUP(D589,'[1]2020物业费金额预算（含欠费）'!$A:$K,11,FALSE),0)</f>
        <v>18.72263055</v>
      </c>
      <c r="M589">
        <f>_xlfn.IFNA(VLOOKUP(D589,'[1]2020清欠预算'!$A:$F,6,FALSE),0)</f>
        <v>0</v>
      </c>
    </row>
    <row r="590" ht="14.25" spans="1:13">
      <c r="A590" s="1">
        <v>589</v>
      </c>
      <c r="B590" s="2" t="s">
        <v>330</v>
      </c>
      <c r="C590" s="1" t="s">
        <v>331</v>
      </c>
      <c r="D590" s="1" t="s">
        <v>332</v>
      </c>
      <c r="E590" s="1" t="s">
        <v>16</v>
      </c>
      <c r="F590" s="1" t="s">
        <v>153</v>
      </c>
      <c r="G590" s="1">
        <v>1</v>
      </c>
      <c r="H590" s="3" t="s">
        <v>368</v>
      </c>
      <c r="I590" s="5">
        <v>43952</v>
      </c>
      <c r="J590" s="1">
        <v>1</v>
      </c>
      <c r="K590" s="1">
        <v>0</v>
      </c>
      <c r="L590" s="1">
        <f>_xlfn.IFNA(VLOOKUP(D590,'[1]2020物业费金额预算（含欠费）'!$A:$K,11,FALSE),0)</f>
        <v>0</v>
      </c>
      <c r="M590">
        <f>_xlfn.IFNA(VLOOKUP(D590,'[1]2020清欠预算'!$A:$F,6,FALSE),0)</f>
        <v>0</v>
      </c>
    </row>
    <row r="591" ht="14.25" spans="1:13">
      <c r="A591" s="1">
        <v>590</v>
      </c>
      <c r="B591" s="2" t="s">
        <v>333</v>
      </c>
      <c r="C591" s="1" t="s">
        <v>334</v>
      </c>
      <c r="D591" s="1" t="s">
        <v>335</v>
      </c>
      <c r="E591" s="1" t="s">
        <v>16</v>
      </c>
      <c r="F591" s="1" t="s">
        <v>153</v>
      </c>
      <c r="G591" s="1">
        <v>1</v>
      </c>
      <c r="H591" s="3" t="s">
        <v>368</v>
      </c>
      <c r="I591" s="5">
        <v>43952</v>
      </c>
      <c r="J591" s="1">
        <v>1</v>
      </c>
      <c r="K591" s="1">
        <v>0</v>
      </c>
      <c r="L591" s="1">
        <f>_xlfn.IFNA(VLOOKUP(D591,'[1]2020物业费金额预算（含欠费）'!$A:$K,11,FALSE),0)</f>
        <v>0</v>
      </c>
      <c r="M591">
        <f>_xlfn.IFNA(VLOOKUP(D591,'[1]2020清欠预算'!$A:$F,6,FALSE),0)</f>
        <v>0</v>
      </c>
    </row>
    <row r="592" ht="14.25" spans="1:13">
      <c r="A592" s="1">
        <v>591</v>
      </c>
      <c r="B592" s="2" t="s">
        <v>336</v>
      </c>
      <c r="D592" s="1" t="s">
        <v>337</v>
      </c>
      <c r="E592" s="1" t="s">
        <v>16</v>
      </c>
      <c r="F592" s="1" t="s">
        <v>153</v>
      </c>
      <c r="G592" s="1" t="s">
        <v>153</v>
      </c>
      <c r="H592" s="3" t="s">
        <v>368</v>
      </c>
      <c r="I592" s="5">
        <v>43952</v>
      </c>
      <c r="J592" s="1">
        <v>1</v>
      </c>
      <c r="K592" s="1">
        <v>0</v>
      </c>
      <c r="L592" s="1">
        <f>_xlfn.IFNA(VLOOKUP(D592,'[1]2020物业费金额预算（含欠费）'!$A:$K,11,FALSE),0)</f>
        <v>0</v>
      </c>
      <c r="M592">
        <f>_xlfn.IFNA(VLOOKUP(D592,'[1]2020清欠预算'!$A:$F,6,FALSE),0)</f>
        <v>0</v>
      </c>
    </row>
    <row r="593" ht="14.25" spans="1:13">
      <c r="A593" s="1">
        <v>592</v>
      </c>
      <c r="B593" s="2" t="s">
        <v>338</v>
      </c>
      <c r="C593" s="1" t="s">
        <v>339</v>
      </c>
      <c r="D593" s="1" t="s">
        <v>340</v>
      </c>
      <c r="E593" s="1" t="s">
        <v>16</v>
      </c>
      <c r="F593" s="1" t="s">
        <v>153</v>
      </c>
      <c r="G593" s="1">
        <v>1</v>
      </c>
      <c r="H593" s="3" t="s">
        <v>368</v>
      </c>
      <c r="I593" s="5">
        <v>43952</v>
      </c>
      <c r="J593" s="1">
        <v>1</v>
      </c>
      <c r="K593" s="1">
        <v>0.75</v>
      </c>
      <c r="L593" s="1">
        <f>_xlfn.IFNA(VLOOKUP(D593,'[1]2020物业费金额预算（含欠费）'!$A:$K,11,FALSE),0)</f>
        <v>0</v>
      </c>
      <c r="M593">
        <f>_xlfn.IFNA(VLOOKUP(D593,'[1]2020清欠预算'!$A:$F,6,FALSE),0)</f>
        <v>0</v>
      </c>
    </row>
    <row r="594" ht="14.25" spans="1:13">
      <c r="A594" s="1">
        <v>593</v>
      </c>
      <c r="B594" s="2" t="s">
        <v>341</v>
      </c>
      <c r="C594" s="1" t="s">
        <v>342</v>
      </c>
      <c r="D594" s="1" t="s">
        <v>343</v>
      </c>
      <c r="E594" s="1" t="s">
        <v>16</v>
      </c>
      <c r="F594" s="1" t="s">
        <v>25</v>
      </c>
      <c r="G594" s="1">
        <v>1</v>
      </c>
      <c r="H594" s="3" t="s">
        <v>368</v>
      </c>
      <c r="I594" s="5">
        <v>43952</v>
      </c>
      <c r="J594" s="1">
        <v>1</v>
      </c>
      <c r="K594" s="1">
        <v>0.8</v>
      </c>
      <c r="L594" s="1">
        <f>_xlfn.IFNA(VLOOKUP(D594,'[1]2020物业费金额预算（含欠费）'!$A:$K,11,FALSE),0)</f>
        <v>61.04429664</v>
      </c>
      <c r="M594">
        <f>_xlfn.IFNA(VLOOKUP(D594,'[1]2020清欠预算'!$A:$F,6,FALSE),0)</f>
        <v>2.583</v>
      </c>
    </row>
    <row r="595" ht="14.25" spans="1:13">
      <c r="A595" s="1">
        <v>594</v>
      </c>
      <c r="B595" s="7" t="s">
        <v>344</v>
      </c>
      <c r="C595" s="1" t="s">
        <v>345</v>
      </c>
      <c r="D595" s="1" t="s">
        <v>346</v>
      </c>
      <c r="E595" s="1" t="s">
        <v>16</v>
      </c>
      <c r="F595" s="1" t="s">
        <v>25</v>
      </c>
      <c r="G595" s="1">
        <v>1</v>
      </c>
      <c r="H595" s="3" t="s">
        <v>368</v>
      </c>
      <c r="I595" s="5">
        <v>43952</v>
      </c>
      <c r="J595" s="1">
        <v>1</v>
      </c>
      <c r="K595" s="1">
        <v>0.7</v>
      </c>
      <c r="L595" s="1">
        <f>_xlfn.IFNA(VLOOKUP(D595,'[1]2020物业费金额预算（含欠费）'!$A:$K,11,FALSE),0)</f>
        <v>0</v>
      </c>
      <c r="M595">
        <f>_xlfn.IFNA(VLOOKUP(D595,'[1]2020清欠预算'!$A:$F,6,FALSE),0)</f>
        <v>0</v>
      </c>
    </row>
    <row r="596" ht="14.25" spans="1:13">
      <c r="A596" s="1">
        <v>595</v>
      </c>
      <c r="B596" s="7" t="s">
        <v>347</v>
      </c>
      <c r="C596" s="1" t="s">
        <v>348</v>
      </c>
      <c r="D596" s="1" t="s">
        <v>349</v>
      </c>
      <c r="E596" s="1" t="s">
        <v>16</v>
      </c>
      <c r="F596" s="1" t="s">
        <v>25</v>
      </c>
      <c r="G596" s="1">
        <v>1</v>
      </c>
      <c r="H596" s="3" t="s">
        <v>368</v>
      </c>
      <c r="I596" s="5">
        <v>43952</v>
      </c>
      <c r="J596" s="1">
        <v>1</v>
      </c>
      <c r="K596" s="1">
        <v>0.7</v>
      </c>
      <c r="L596" s="1">
        <f>_xlfn.IFNA(VLOOKUP(D596,'[1]2020物业费金额预算（含欠费）'!$A:$K,11,FALSE),0)</f>
        <v>0</v>
      </c>
      <c r="M596">
        <f>_xlfn.IFNA(VLOOKUP(D596,'[1]2020清欠预算'!$A:$F,6,FALSE),0)</f>
        <v>0</v>
      </c>
    </row>
    <row r="597" ht="14.25" spans="1:13">
      <c r="A597" s="1">
        <v>596</v>
      </c>
      <c r="B597" s="7" t="s">
        <v>350</v>
      </c>
      <c r="C597" s="1" t="s">
        <v>351</v>
      </c>
      <c r="D597" s="1" t="s">
        <v>352</v>
      </c>
      <c r="E597" s="1" t="s">
        <v>16</v>
      </c>
      <c r="F597" s="1" t="s">
        <v>25</v>
      </c>
      <c r="G597" s="1">
        <v>1</v>
      </c>
      <c r="H597" s="3" t="s">
        <v>368</v>
      </c>
      <c r="I597" s="5">
        <v>43952</v>
      </c>
      <c r="J597" s="1">
        <v>1</v>
      </c>
      <c r="K597" s="1">
        <v>0.7</v>
      </c>
      <c r="L597" s="1">
        <f>_xlfn.IFNA(VLOOKUP(D597,'[1]2020物业费金额预算（含欠费）'!$A:$K,11,FALSE),0)</f>
        <v>0</v>
      </c>
      <c r="M597">
        <f>_xlfn.IFNA(VLOOKUP(D597,'[1]2020清欠预算'!$A:$F,6,FALSE),0)</f>
        <v>0</v>
      </c>
    </row>
    <row r="598" ht="14.25" spans="1:13">
      <c r="A598" s="1">
        <v>597</v>
      </c>
      <c r="B598" s="7" t="s">
        <v>353</v>
      </c>
      <c r="C598" s="1" t="s">
        <v>354</v>
      </c>
      <c r="D598" s="1" t="s">
        <v>355</v>
      </c>
      <c r="E598" s="1" t="s">
        <v>16</v>
      </c>
      <c r="F598" s="1" t="s">
        <v>25</v>
      </c>
      <c r="G598" s="1">
        <v>1</v>
      </c>
      <c r="H598" s="3" t="s">
        <v>368</v>
      </c>
      <c r="I598" s="5">
        <v>43952</v>
      </c>
      <c r="J598" s="1">
        <v>1</v>
      </c>
      <c r="K598" s="1">
        <v>0.7</v>
      </c>
      <c r="L598" s="1">
        <f>_xlfn.IFNA(VLOOKUP(D598,'[1]2020物业费金额预算（含欠费）'!$A:$K,11,FALSE),0)</f>
        <v>0</v>
      </c>
      <c r="M598">
        <f>_xlfn.IFNA(VLOOKUP(D598,'[1]2020清欠预算'!$A:$F,6,FALSE),0)</f>
        <v>0</v>
      </c>
    </row>
    <row r="599" ht="14.25" spans="1:13">
      <c r="A599" s="1">
        <v>598</v>
      </c>
      <c r="B599" s="7" t="s">
        <v>356</v>
      </c>
      <c r="C599" s="1" t="s">
        <v>357</v>
      </c>
      <c r="D599" s="1" t="s">
        <v>358</v>
      </c>
      <c r="E599" s="1" t="s">
        <v>16</v>
      </c>
      <c r="F599" s="1" t="s">
        <v>25</v>
      </c>
      <c r="G599" s="1">
        <v>1</v>
      </c>
      <c r="H599" s="3" t="s">
        <v>368</v>
      </c>
      <c r="I599" s="5">
        <v>43952</v>
      </c>
      <c r="J599" s="1">
        <v>1</v>
      </c>
      <c r="K599" s="1">
        <v>0.7</v>
      </c>
      <c r="L599" s="1">
        <f>_xlfn.IFNA(VLOOKUP(D599,'[1]2020物业费金额预算（含欠费）'!$A:$K,11,FALSE),0)</f>
        <v>0</v>
      </c>
      <c r="M599">
        <f>_xlfn.IFNA(VLOOKUP(D599,'[1]2020清欠预算'!$A:$F,6,FALSE),0)</f>
        <v>0</v>
      </c>
    </row>
    <row r="600" ht="14.25" spans="1:13">
      <c r="A600" s="1">
        <v>599</v>
      </c>
      <c r="B600" s="7" t="s">
        <v>359</v>
      </c>
      <c r="C600" s="1" t="s">
        <v>360</v>
      </c>
      <c r="D600" s="1" t="s">
        <v>361</v>
      </c>
      <c r="E600" s="1" t="s">
        <v>16</v>
      </c>
      <c r="F600" s="1" t="s">
        <v>25</v>
      </c>
      <c r="G600" s="1">
        <v>1</v>
      </c>
      <c r="H600" s="3" t="s">
        <v>368</v>
      </c>
      <c r="I600" s="5">
        <v>43952</v>
      </c>
      <c r="J600" s="1">
        <v>1</v>
      </c>
      <c r="K600" s="1">
        <v>0.7</v>
      </c>
      <c r="L600" s="1">
        <f>_xlfn.IFNA(VLOOKUP(D600,'[1]2020物业费金额预算（含欠费）'!$A:$K,11,FALSE),0)</f>
        <v>0</v>
      </c>
      <c r="M600">
        <f>_xlfn.IFNA(VLOOKUP(D600,'[1]2020清欠预算'!$A:$F,6,FALSE),0)</f>
        <v>0</v>
      </c>
    </row>
    <row r="601" ht="14.25" spans="1:13">
      <c r="A601" s="1">
        <v>600</v>
      </c>
      <c r="B601" s="7" t="s">
        <v>362</v>
      </c>
      <c r="C601" s="1" t="s">
        <v>363</v>
      </c>
      <c r="D601" s="1" t="s">
        <v>364</v>
      </c>
      <c r="E601" s="1" t="s">
        <v>16</v>
      </c>
      <c r="F601" s="1" t="s">
        <v>25</v>
      </c>
      <c r="G601" s="1">
        <v>1</v>
      </c>
      <c r="H601" s="3" t="s">
        <v>368</v>
      </c>
      <c r="I601" s="5">
        <v>43952</v>
      </c>
      <c r="J601" s="1">
        <v>1</v>
      </c>
      <c r="K601" s="1">
        <v>0.7</v>
      </c>
      <c r="L601" s="1">
        <f>_xlfn.IFNA(VLOOKUP(D601,'[1]2020物业费金额预算（含欠费）'!$A:$K,11,FALSE),0)</f>
        <v>0</v>
      </c>
      <c r="M601">
        <f>_xlfn.IFNA(VLOOKUP(D601,'[1]2020清欠预算'!$A:$F,6,FALSE),0)</f>
        <v>0</v>
      </c>
    </row>
    <row r="602" ht="14.25" spans="1:13">
      <c r="A602" s="1">
        <v>601</v>
      </c>
      <c r="B602" s="2" t="s">
        <v>13</v>
      </c>
      <c r="C602" s="1" t="s">
        <v>14</v>
      </c>
      <c r="D602" s="1" t="s">
        <v>15</v>
      </c>
      <c r="E602" s="1" t="s">
        <v>16</v>
      </c>
      <c r="F602" s="1" t="s">
        <v>17</v>
      </c>
      <c r="G602" s="1">
        <v>1</v>
      </c>
      <c r="H602" s="3" t="s">
        <v>369</v>
      </c>
      <c r="I602" s="5">
        <v>43983</v>
      </c>
      <c r="J602" s="1">
        <v>1</v>
      </c>
      <c r="K602" s="1">
        <v>0.96</v>
      </c>
      <c r="L602" s="1">
        <f>_xlfn.IFNA(VLOOKUP(D602,'[1]2020物业费金额预算（含欠费）'!$A:$M,13,FALSE),0)</f>
        <v>248.542473312</v>
      </c>
      <c r="M602">
        <f>_xlfn.IFNA(VLOOKUP(D602,'[1]2020清欠预算'!$A:$G,7,FALSE),0)</f>
        <v>23.267395792145</v>
      </c>
    </row>
    <row r="603" ht="14.25" spans="1:13">
      <c r="A603" s="1">
        <v>602</v>
      </c>
      <c r="B603" s="2" t="s">
        <v>19</v>
      </c>
      <c r="C603" s="1" t="s">
        <v>20</v>
      </c>
      <c r="D603" s="1" t="s">
        <v>21</v>
      </c>
      <c r="E603" s="1" t="s">
        <v>16</v>
      </c>
      <c r="F603" s="1" t="s">
        <v>17</v>
      </c>
      <c r="G603" s="1">
        <v>1</v>
      </c>
      <c r="H603" s="3" t="s">
        <v>369</v>
      </c>
      <c r="I603" s="5">
        <v>43983</v>
      </c>
      <c r="J603" s="1">
        <v>1</v>
      </c>
      <c r="K603" s="1">
        <v>0.98</v>
      </c>
      <c r="L603" s="1">
        <f>_xlfn.IFNA(VLOOKUP(D603,'[1]2020物业费金额预算（含欠费）'!$A:$M,13,FALSE),0)</f>
        <v>22.262530248</v>
      </c>
      <c r="M603">
        <f>_xlfn.IFNA(VLOOKUP(D603,'[1]2020清欠预算'!$A:$G,7,FALSE),0)</f>
        <v>1.71023889760239</v>
      </c>
    </row>
    <row r="604" ht="14.25" spans="1:13">
      <c r="A604" s="1">
        <v>603</v>
      </c>
      <c r="B604" s="2" t="s">
        <v>22</v>
      </c>
      <c r="C604" s="1" t="s">
        <v>23</v>
      </c>
      <c r="D604" s="1" t="s">
        <v>24</v>
      </c>
      <c r="E604" s="1" t="s">
        <v>16</v>
      </c>
      <c r="F604" s="1" t="s">
        <v>25</v>
      </c>
      <c r="G604" s="1">
        <v>1</v>
      </c>
      <c r="H604" s="3" t="s">
        <v>369</v>
      </c>
      <c r="I604" s="5">
        <v>43983</v>
      </c>
      <c r="J604" s="1">
        <v>1</v>
      </c>
      <c r="K604" s="1">
        <v>0.98</v>
      </c>
      <c r="L604" s="1">
        <f>_xlfn.IFNA(VLOOKUP(D604,'[1]2020物业费金额预算（含欠费）'!$A:$M,13,FALSE),0)</f>
        <v>78.378152664</v>
      </c>
      <c r="M604">
        <f>_xlfn.IFNA(VLOOKUP(D604,'[1]2020清欠预算'!$A:$G,7,FALSE),0)</f>
        <v>4.38085957718275</v>
      </c>
    </row>
    <row r="605" ht="14.25" spans="1:13">
      <c r="A605" s="1">
        <v>604</v>
      </c>
      <c r="B605" s="4" t="s">
        <v>26</v>
      </c>
      <c r="C605" s="1" t="s">
        <v>27</v>
      </c>
      <c r="D605" s="1" t="s">
        <v>28</v>
      </c>
      <c r="E605" s="1" t="s">
        <v>16</v>
      </c>
      <c r="F605" s="1" t="s">
        <v>17</v>
      </c>
      <c r="G605" s="1">
        <v>1</v>
      </c>
      <c r="H605" s="3" t="s">
        <v>369</v>
      </c>
      <c r="I605" s="5">
        <v>43983</v>
      </c>
      <c r="J605" s="1">
        <v>1</v>
      </c>
      <c r="K605" s="1">
        <v>0.9</v>
      </c>
      <c r="L605" s="1">
        <f>_xlfn.IFNA(VLOOKUP(D605,'[1]2020物业费金额预算（含欠费）'!$A:$M,13,FALSE),0)</f>
        <v>93.5436249</v>
      </c>
      <c r="M605">
        <f>_xlfn.IFNA(VLOOKUP(D605,'[1]2020清欠预算'!$A:$G,7,FALSE),0)</f>
        <v>31.7927631236681</v>
      </c>
    </row>
    <row r="606" ht="14.25" spans="1:13">
      <c r="A606" s="1">
        <v>605</v>
      </c>
      <c r="B606" s="4" t="s">
        <v>29</v>
      </c>
      <c r="C606" s="1" t="s">
        <v>30</v>
      </c>
      <c r="D606" s="1" t="s">
        <v>31</v>
      </c>
      <c r="E606" s="1" t="s">
        <v>16</v>
      </c>
      <c r="F606" s="1" t="s">
        <v>25</v>
      </c>
      <c r="G606" s="1">
        <v>1</v>
      </c>
      <c r="H606" s="3" t="s">
        <v>369</v>
      </c>
      <c r="I606" s="5">
        <v>43983</v>
      </c>
      <c r="J606" s="1">
        <v>1</v>
      </c>
      <c r="K606" s="1">
        <v>0.9</v>
      </c>
      <c r="L606" s="1">
        <f>_xlfn.IFNA(VLOOKUP(D606,'[1]2020物业费金额预算（含欠费）'!$A:$M,13,FALSE),0)</f>
        <v>198.23000808</v>
      </c>
      <c r="M606">
        <f>_xlfn.IFNA(VLOOKUP(D606,'[1]2020清欠预算'!$A:$G,7,FALSE),0)</f>
        <v>106.451770045382</v>
      </c>
    </row>
    <row r="607" ht="14.25" spans="1:13">
      <c r="A607" s="1">
        <v>606</v>
      </c>
      <c r="B607" s="2" t="s">
        <v>32</v>
      </c>
      <c r="C607" s="1" t="s">
        <v>33</v>
      </c>
      <c r="D607" s="1" t="s">
        <v>34</v>
      </c>
      <c r="E607" s="1" t="s">
        <v>16</v>
      </c>
      <c r="F607" s="1" t="s">
        <v>25</v>
      </c>
      <c r="G607" s="1">
        <v>1</v>
      </c>
      <c r="H607" s="3" t="s">
        <v>369</v>
      </c>
      <c r="I607" s="5">
        <v>43983</v>
      </c>
      <c r="J607" s="1">
        <v>1</v>
      </c>
      <c r="K607" s="1">
        <v>0.98</v>
      </c>
      <c r="L607" s="1">
        <f>_xlfn.IFNA(VLOOKUP(D607,'[1]2020物业费金额预算（含欠费）'!$A:$M,13,FALSE),0)</f>
        <v>173.876544336</v>
      </c>
      <c r="M607">
        <f>_xlfn.IFNA(VLOOKUP(D607,'[1]2020清欠预算'!$A:$G,7,FALSE),0)</f>
        <v>15.1244734442933</v>
      </c>
    </row>
    <row r="608" ht="14.25" spans="1:13">
      <c r="A608" s="1">
        <v>607</v>
      </c>
      <c r="B608" s="2" t="s">
        <v>35</v>
      </c>
      <c r="D608" s="1" t="s">
        <v>36</v>
      </c>
      <c r="E608" s="1" t="s">
        <v>16</v>
      </c>
      <c r="F608" s="1" t="s">
        <v>25</v>
      </c>
      <c r="G608" s="1">
        <v>0</v>
      </c>
      <c r="H608" s="3" t="s">
        <v>369</v>
      </c>
      <c r="I608" s="5">
        <v>43983</v>
      </c>
      <c r="J608" s="1">
        <v>1</v>
      </c>
      <c r="K608" s="1">
        <v>0.96</v>
      </c>
      <c r="L608" s="1">
        <f>_xlfn.IFNA(VLOOKUP(D608,'[1]2020物业费金额预算（含欠费）'!$A:$M,13,FALSE),0)</f>
        <v>335.2611843648</v>
      </c>
      <c r="M608">
        <f>_xlfn.IFNA(VLOOKUP(D608,'[1]2020清欠预算'!$A:$G,7,FALSE),0)</f>
        <v>50.3057340110943</v>
      </c>
    </row>
    <row r="609" ht="14.25" spans="1:13">
      <c r="A609" s="1">
        <v>608</v>
      </c>
      <c r="B609" s="2" t="s">
        <v>37</v>
      </c>
      <c r="C609" s="1" t="s">
        <v>38</v>
      </c>
      <c r="D609" s="1" t="s">
        <v>39</v>
      </c>
      <c r="E609" s="1" t="s">
        <v>16</v>
      </c>
      <c r="F609" s="1" t="s">
        <v>17</v>
      </c>
      <c r="G609" s="1">
        <v>1</v>
      </c>
      <c r="H609" s="3" t="s">
        <v>369</v>
      </c>
      <c r="I609" s="5">
        <v>43983</v>
      </c>
      <c r="J609" s="1">
        <v>1</v>
      </c>
      <c r="K609" s="1">
        <v>0.98</v>
      </c>
      <c r="L609" s="1">
        <f>_xlfn.IFNA(VLOOKUP(D609,'[1]2020物业费金额预算（含欠费）'!$A:$M,13,FALSE),0)</f>
        <v>36.3487952669608</v>
      </c>
      <c r="M609">
        <f>_xlfn.IFNA(VLOOKUP(D609,'[1]2020清欠预算'!$A:$G,7,FALSE),0)</f>
        <v>0.633485690436313</v>
      </c>
    </row>
    <row r="610" ht="14.25" spans="1:13">
      <c r="A610" s="1">
        <v>609</v>
      </c>
      <c r="B610" s="2" t="s">
        <v>40</v>
      </c>
      <c r="D610" s="1" t="s">
        <v>41</v>
      </c>
      <c r="E610" s="1" t="s">
        <v>16</v>
      </c>
      <c r="F610" s="1" t="s">
        <v>25</v>
      </c>
      <c r="G610" s="1">
        <v>0</v>
      </c>
      <c r="H610" s="3" t="s">
        <v>369</v>
      </c>
      <c r="I610" s="5">
        <v>43983</v>
      </c>
      <c r="J610" s="1">
        <v>1</v>
      </c>
      <c r="K610" s="1">
        <v>0.9</v>
      </c>
      <c r="L610" s="1">
        <f>_xlfn.IFNA(VLOOKUP(D610,'[1]2020物业费金额预算（含欠费）'!$A:$M,13,FALSE),0)</f>
        <v>256.57946184</v>
      </c>
      <c r="M610">
        <f>_xlfn.IFNA(VLOOKUP(D610,'[1]2020清欠预算'!$A:$G,7,FALSE),0)</f>
        <v>65.736435058875</v>
      </c>
    </row>
    <row r="611" ht="14.25" spans="1:13">
      <c r="A611" s="1">
        <v>610</v>
      </c>
      <c r="B611" s="2" t="s">
        <v>42</v>
      </c>
      <c r="C611" s="1" t="s">
        <v>43</v>
      </c>
      <c r="D611" s="1" t="s">
        <v>44</v>
      </c>
      <c r="E611" s="1" t="s">
        <v>16</v>
      </c>
      <c r="F611" s="1" t="s">
        <v>25</v>
      </c>
      <c r="G611" s="1">
        <v>1</v>
      </c>
      <c r="H611" s="3" t="s">
        <v>369</v>
      </c>
      <c r="I611" s="5">
        <v>43983</v>
      </c>
      <c r="J611" s="1">
        <v>1</v>
      </c>
      <c r="K611" s="1">
        <v>0.95</v>
      </c>
      <c r="L611" s="1">
        <f>_xlfn.IFNA(VLOOKUP(D611,'[1]2020物业费金额预算（含欠费）'!$A:$M,13,FALSE),0)</f>
        <v>357.084850263</v>
      </c>
      <c r="M611">
        <f>_xlfn.IFNA(VLOOKUP(D611,'[1]2020清欠预算'!$A:$G,7,FALSE),0)</f>
        <v>96.8956649348292</v>
      </c>
    </row>
    <row r="612" ht="14.25" spans="1:13">
      <c r="A612" s="1">
        <v>611</v>
      </c>
      <c r="B612" s="2" t="s">
        <v>45</v>
      </c>
      <c r="C612" s="1" t="s">
        <v>46</v>
      </c>
      <c r="D612" s="1" t="s">
        <v>47</v>
      </c>
      <c r="E612" s="1" t="s">
        <v>16</v>
      </c>
      <c r="F612" s="1" t="s">
        <v>25</v>
      </c>
      <c r="G612" s="1">
        <v>1</v>
      </c>
      <c r="H612" s="3" t="s">
        <v>369</v>
      </c>
      <c r="I612" s="5">
        <v>43983</v>
      </c>
      <c r="J612" s="1">
        <v>1</v>
      </c>
      <c r="K612" s="1">
        <v>0.99</v>
      </c>
      <c r="L612" s="1">
        <f>_xlfn.IFNA(VLOOKUP(D612,'[1]2020物业费金额预算（含欠费）'!$A:$M,13,FALSE),0)</f>
        <v>50.937835608</v>
      </c>
      <c r="M612">
        <f>_xlfn.IFNA(VLOOKUP(D612,'[1]2020清欠预算'!$A:$G,7,FALSE),0)</f>
        <v>0.562682635199997</v>
      </c>
    </row>
    <row r="613" ht="14.25" spans="1:13">
      <c r="A613" s="1">
        <v>612</v>
      </c>
      <c r="B613" s="2" t="s">
        <v>48</v>
      </c>
      <c r="C613" s="1" t="s">
        <v>49</v>
      </c>
      <c r="D613" s="1" t="s">
        <v>50</v>
      </c>
      <c r="E613" s="1" t="s">
        <v>16</v>
      </c>
      <c r="F613" s="1" t="s">
        <v>25</v>
      </c>
      <c r="G613" s="1">
        <v>1</v>
      </c>
      <c r="H613" s="3" t="s">
        <v>369</v>
      </c>
      <c r="I613" s="5">
        <v>43983</v>
      </c>
      <c r="J613" s="1">
        <v>1</v>
      </c>
      <c r="K613" s="1">
        <v>0.98</v>
      </c>
      <c r="L613" s="1">
        <f>_xlfn.IFNA(VLOOKUP(D613,'[1]2020物业费金额预算（含欠费）'!$A:$M,13,FALSE),0)</f>
        <v>36.62342772</v>
      </c>
      <c r="M613">
        <f>_xlfn.IFNA(VLOOKUP(D613,'[1]2020清欠预算'!$A:$G,7,FALSE),0)</f>
        <v>5.83059614152532</v>
      </c>
    </row>
    <row r="614" ht="14.25" spans="1:13">
      <c r="A614" s="1">
        <v>613</v>
      </c>
      <c r="B614" s="2" t="s">
        <v>51</v>
      </c>
      <c r="C614" s="1" t="s">
        <v>52</v>
      </c>
      <c r="D614" s="1" t="s">
        <v>53</v>
      </c>
      <c r="E614" s="1" t="s">
        <v>16</v>
      </c>
      <c r="F614" s="1" t="s">
        <v>17</v>
      </c>
      <c r="G614" s="1">
        <v>1</v>
      </c>
      <c r="H614" s="3" t="s">
        <v>369</v>
      </c>
      <c r="I614" s="5">
        <v>43983</v>
      </c>
      <c r="J614" s="1">
        <v>1</v>
      </c>
      <c r="K614" s="1">
        <v>0.96</v>
      </c>
      <c r="L614" s="1">
        <f>_xlfn.IFNA(VLOOKUP(D614,'[1]2020物业费金额预算（含欠费）'!$A:$M,13,FALSE),0)</f>
        <v>184.5569064</v>
      </c>
      <c r="M614">
        <f>_xlfn.IFNA(VLOOKUP(D614,'[1]2020清欠预算'!$A:$G,7,FALSE),0)</f>
        <v>25.7115414256167</v>
      </c>
    </row>
    <row r="615" ht="14.25" spans="1:13">
      <c r="A615" s="1">
        <v>614</v>
      </c>
      <c r="B615" s="2" t="s">
        <v>54</v>
      </c>
      <c r="C615" s="1" t="s">
        <v>55</v>
      </c>
      <c r="D615" s="1" t="s">
        <v>56</v>
      </c>
      <c r="E615" s="1" t="s">
        <v>16</v>
      </c>
      <c r="F615" s="1" t="s">
        <v>25</v>
      </c>
      <c r="G615" s="1">
        <v>1</v>
      </c>
      <c r="H615" s="3" t="s">
        <v>369</v>
      </c>
      <c r="I615" s="5">
        <v>43983</v>
      </c>
      <c r="J615" s="1">
        <v>1</v>
      </c>
      <c r="K615" s="1">
        <v>0.98</v>
      </c>
      <c r="L615" s="1">
        <f>_xlfn.IFNA(VLOOKUP(D615,'[1]2020物业费金额预算（含欠费）'!$A:$M,13,FALSE),0)</f>
        <v>54.8838561432</v>
      </c>
      <c r="M615">
        <f>_xlfn.IFNA(VLOOKUP(D615,'[1]2020清欠预算'!$A:$G,7,FALSE),0)</f>
        <v>3.39199130822044</v>
      </c>
    </row>
    <row r="616" ht="14.25" spans="1:13">
      <c r="A616" s="1">
        <v>615</v>
      </c>
      <c r="B616" s="2" t="s">
        <v>57</v>
      </c>
      <c r="C616" s="1" t="s">
        <v>58</v>
      </c>
      <c r="D616" s="1" t="s">
        <v>59</v>
      </c>
      <c r="E616" s="1" t="s">
        <v>16</v>
      </c>
      <c r="F616" s="1" t="s">
        <v>17</v>
      </c>
      <c r="G616" s="1">
        <v>1</v>
      </c>
      <c r="H616" s="3" t="s">
        <v>369</v>
      </c>
      <c r="I616" s="5">
        <v>43983</v>
      </c>
      <c r="J616" s="1">
        <v>1</v>
      </c>
      <c r="K616" s="1">
        <v>0.98</v>
      </c>
      <c r="L616" s="1">
        <f>_xlfn.IFNA(VLOOKUP(D616,'[1]2020物业费金额预算（含欠费）'!$A:$M,13,FALSE),0)</f>
        <v>27.0949518</v>
      </c>
      <c r="M616">
        <f>_xlfn.IFNA(VLOOKUP(D616,'[1]2020清欠预算'!$A:$G,7,FALSE),0)</f>
        <v>4.83999373284516</v>
      </c>
    </row>
    <row r="617" ht="14.25" spans="1:13">
      <c r="A617" s="1">
        <v>616</v>
      </c>
      <c r="B617" s="2" t="s">
        <v>60</v>
      </c>
      <c r="C617" s="1" t="s">
        <v>61</v>
      </c>
      <c r="D617" s="1" t="s">
        <v>62</v>
      </c>
      <c r="E617" s="1" t="s">
        <v>16</v>
      </c>
      <c r="F617" s="1" t="s">
        <v>17</v>
      </c>
      <c r="G617" s="1">
        <v>1</v>
      </c>
      <c r="H617" s="3" t="s">
        <v>369</v>
      </c>
      <c r="I617" s="5">
        <v>43983</v>
      </c>
      <c r="J617" s="1">
        <v>1</v>
      </c>
      <c r="K617" s="1">
        <v>0.96</v>
      </c>
      <c r="L617" s="1">
        <f>_xlfn.IFNA(VLOOKUP(D617,'[1]2020物业费金额预算（含欠费）'!$A:$M,13,FALSE),0)</f>
        <v>242.501253408</v>
      </c>
      <c r="M617">
        <f>_xlfn.IFNA(VLOOKUP(D617,'[1]2020清欠预算'!$A:$G,7,FALSE),0)</f>
        <v>24.724805155461</v>
      </c>
    </row>
    <row r="618" ht="14.25" spans="1:13">
      <c r="A618" s="1">
        <v>617</v>
      </c>
      <c r="B618" s="2" t="s">
        <v>63</v>
      </c>
      <c r="C618" s="1" t="s">
        <v>64</v>
      </c>
      <c r="D618" s="1" t="s">
        <v>65</v>
      </c>
      <c r="E618" s="1" t="s">
        <v>16</v>
      </c>
      <c r="F618" s="1" t="s">
        <v>25</v>
      </c>
      <c r="G618" s="1">
        <v>1</v>
      </c>
      <c r="H618" s="3" t="s">
        <v>369</v>
      </c>
      <c r="I618" s="5">
        <v>43983</v>
      </c>
      <c r="J618" s="1">
        <v>1</v>
      </c>
      <c r="K618" s="1">
        <v>0.97</v>
      </c>
      <c r="L618" s="1">
        <f>_xlfn.IFNA(VLOOKUP(D618,'[1]2020物业费金额预算（含欠费）'!$A:$M,13,FALSE),0)</f>
        <v>247.481779104</v>
      </c>
      <c r="M618">
        <f>_xlfn.IFNA(VLOOKUP(D618,'[1]2020清欠预算'!$A:$G,7,FALSE),0)</f>
        <v>16.425228456525</v>
      </c>
    </row>
    <row r="619" ht="14.25" spans="1:13">
      <c r="A619" s="1">
        <v>618</v>
      </c>
      <c r="B619" s="2" t="s">
        <v>66</v>
      </c>
      <c r="C619" s="1" t="s">
        <v>67</v>
      </c>
      <c r="D619" s="1" t="s">
        <v>68</v>
      </c>
      <c r="E619" s="1" t="s">
        <v>16</v>
      </c>
      <c r="F619" s="1" t="s">
        <v>25</v>
      </c>
      <c r="G619" s="1">
        <v>1</v>
      </c>
      <c r="H619" s="3" t="s">
        <v>369</v>
      </c>
      <c r="I619" s="5">
        <v>43983</v>
      </c>
      <c r="J619" s="1">
        <v>1</v>
      </c>
      <c r="K619" s="1">
        <v>0.95</v>
      </c>
      <c r="L619" s="1">
        <f>_xlfn.IFNA(VLOOKUP(D619,'[1]2020物业费金额预算（含欠费）'!$A:$M,13,FALSE),0)</f>
        <v>191.64159354</v>
      </c>
      <c r="M619">
        <f>_xlfn.IFNA(VLOOKUP(D619,'[1]2020清欠预算'!$A:$G,7,FALSE),0)</f>
        <v>30.9964311853</v>
      </c>
    </row>
    <row r="620" ht="14.25" spans="1:13">
      <c r="A620" s="1">
        <v>619</v>
      </c>
      <c r="B620" s="2" t="s">
        <v>69</v>
      </c>
      <c r="C620" s="1" t="s">
        <v>70</v>
      </c>
      <c r="D620" s="1" t="s">
        <v>71</v>
      </c>
      <c r="E620" s="1" t="s">
        <v>16</v>
      </c>
      <c r="F620" s="1" t="s">
        <v>25</v>
      </c>
      <c r="G620" s="1">
        <v>1</v>
      </c>
      <c r="H620" s="3" t="s">
        <v>369</v>
      </c>
      <c r="I620" s="5">
        <v>43983</v>
      </c>
      <c r="J620" s="1">
        <v>1</v>
      </c>
      <c r="K620" s="1">
        <v>0.9</v>
      </c>
      <c r="L620" s="1">
        <f>_xlfn.IFNA(VLOOKUP(D620,'[1]2020物业费金额预算（含欠费）'!$A:$M,13,FALSE),0)</f>
        <v>155.2361292</v>
      </c>
      <c r="M620">
        <f>_xlfn.IFNA(VLOOKUP(D620,'[1]2020清欠预算'!$A:$G,7,FALSE),0)</f>
        <v>65.038592698275</v>
      </c>
    </row>
    <row r="621" ht="14.25" spans="1:13">
      <c r="A621" s="1">
        <v>620</v>
      </c>
      <c r="B621" s="2" t="s">
        <v>72</v>
      </c>
      <c r="C621" s="1" t="s">
        <v>73</v>
      </c>
      <c r="D621" s="1" t="s">
        <v>74</v>
      </c>
      <c r="E621" s="1" t="s">
        <v>16</v>
      </c>
      <c r="F621" s="1" t="s">
        <v>25</v>
      </c>
      <c r="G621" s="1">
        <v>1</v>
      </c>
      <c r="H621" s="3" t="s">
        <v>369</v>
      </c>
      <c r="I621" s="5">
        <v>43983</v>
      </c>
      <c r="J621" s="1">
        <v>1</v>
      </c>
      <c r="K621" s="1">
        <v>0.9</v>
      </c>
      <c r="L621" s="1">
        <f>_xlfn.IFNA(VLOOKUP(D621,'[1]2020物业费金额预算（含欠费）'!$A:$M,13,FALSE),0)</f>
        <v>426.0397704</v>
      </c>
      <c r="M621">
        <f>_xlfn.IFNA(VLOOKUP(D621,'[1]2020清欠预算'!$A:$G,7,FALSE),0)</f>
        <v>94.051050604175</v>
      </c>
    </row>
    <row r="622" ht="14.25" spans="1:13">
      <c r="A622" s="1">
        <v>621</v>
      </c>
      <c r="B622" s="2" t="s">
        <v>75</v>
      </c>
      <c r="C622" s="1" t="s">
        <v>76</v>
      </c>
      <c r="D622" s="1" t="s">
        <v>77</v>
      </c>
      <c r="E622" s="1" t="s">
        <v>16</v>
      </c>
      <c r="F622" s="1" t="s">
        <v>25</v>
      </c>
      <c r="G622" s="1">
        <v>1</v>
      </c>
      <c r="H622" s="3" t="s">
        <v>369</v>
      </c>
      <c r="I622" s="5">
        <v>43983</v>
      </c>
      <c r="J622" s="1">
        <v>1</v>
      </c>
      <c r="K622" s="1">
        <v>0.9</v>
      </c>
      <c r="L622" s="1">
        <f>_xlfn.IFNA(VLOOKUP(D622,'[1]2020物业费金额预算（含欠费）'!$A:$M,13,FALSE),0)</f>
        <v>199.08034848</v>
      </c>
      <c r="M622">
        <f>_xlfn.IFNA(VLOOKUP(D622,'[1]2020清欠预算'!$A:$G,7,FALSE),0)</f>
        <v>74.292000826925</v>
      </c>
    </row>
    <row r="623" ht="14.25" spans="1:13">
      <c r="A623" s="1">
        <v>622</v>
      </c>
      <c r="B623" s="2" t="s">
        <v>78</v>
      </c>
      <c r="D623" s="1" t="s">
        <v>79</v>
      </c>
      <c r="E623" s="1" t="s">
        <v>16</v>
      </c>
      <c r="F623" s="1" t="s">
        <v>25</v>
      </c>
      <c r="G623" s="1">
        <v>0</v>
      </c>
      <c r="H623" s="3" t="s">
        <v>369</v>
      </c>
      <c r="I623" s="5">
        <v>43983</v>
      </c>
      <c r="J623" s="1">
        <v>1</v>
      </c>
      <c r="K623" s="1">
        <v>0.92</v>
      </c>
      <c r="L623" s="1">
        <f>_xlfn.IFNA(VLOOKUP(D623,'[1]2020物业费金额预算（含欠费）'!$A:$M,13,FALSE),0)</f>
        <v>302.07537624</v>
      </c>
      <c r="M623">
        <f>_xlfn.IFNA(VLOOKUP(D623,'[1]2020清欠预算'!$A:$G,7,FALSE),0)</f>
        <v>50.611838110925</v>
      </c>
    </row>
    <row r="624" ht="14.25" spans="1:13">
      <c r="A624" s="1">
        <v>623</v>
      </c>
      <c r="B624" s="2" t="s">
        <v>80</v>
      </c>
      <c r="C624" s="1" t="s">
        <v>81</v>
      </c>
      <c r="D624" s="1" t="s">
        <v>82</v>
      </c>
      <c r="E624" s="1" t="s">
        <v>16</v>
      </c>
      <c r="F624" s="1" t="s">
        <v>25</v>
      </c>
      <c r="G624" s="1">
        <v>1</v>
      </c>
      <c r="H624" s="3" t="s">
        <v>369</v>
      </c>
      <c r="I624" s="5">
        <v>43983</v>
      </c>
      <c r="J624" s="1">
        <v>1</v>
      </c>
      <c r="K624" s="1">
        <v>0</v>
      </c>
      <c r="L624" s="1">
        <f>_xlfn.IFNA(VLOOKUP(D624,'[1]2020物业费金额预算（含欠费）'!$A:$M,13,FALSE),0)</f>
        <v>0</v>
      </c>
      <c r="M624">
        <f>_xlfn.IFNA(VLOOKUP(D624,'[1]2020清欠预算'!$A:$G,7,FALSE),0)</f>
        <v>0</v>
      </c>
    </row>
    <row r="625" ht="14.25" spans="1:13">
      <c r="A625" s="1">
        <v>624</v>
      </c>
      <c r="B625" s="2" t="s">
        <v>83</v>
      </c>
      <c r="C625" s="1" t="s">
        <v>84</v>
      </c>
      <c r="D625" s="1" t="s">
        <v>85</v>
      </c>
      <c r="E625" s="1" t="s">
        <v>16</v>
      </c>
      <c r="F625" s="1" t="s">
        <v>25</v>
      </c>
      <c r="G625" s="1">
        <v>1</v>
      </c>
      <c r="H625" s="3" t="s">
        <v>369</v>
      </c>
      <c r="I625" s="5">
        <v>43983</v>
      </c>
      <c r="J625" s="1">
        <v>1</v>
      </c>
      <c r="K625" s="1">
        <v>0.92</v>
      </c>
      <c r="L625" s="1">
        <f>_xlfn.IFNA(VLOOKUP(D625,'[1]2020物业费金额预算（含欠费）'!$A:$M,13,FALSE),0)</f>
        <v>468.941187762734</v>
      </c>
      <c r="M625">
        <f>_xlfn.IFNA(VLOOKUP(D625,'[1]2020清欠预算'!$A:$G,7,FALSE),0)</f>
        <v>13.501350870175</v>
      </c>
    </row>
    <row r="626" ht="14.25" spans="1:13">
      <c r="A626" s="1">
        <v>625</v>
      </c>
      <c r="B626" s="2" t="s">
        <v>86</v>
      </c>
      <c r="C626" s="1" t="s">
        <v>87</v>
      </c>
      <c r="D626" s="1" t="s">
        <v>88</v>
      </c>
      <c r="E626" s="1" t="s">
        <v>16</v>
      </c>
      <c r="F626" s="1" t="s">
        <v>25</v>
      </c>
      <c r="G626" s="1">
        <v>1</v>
      </c>
      <c r="H626" s="3" t="s">
        <v>369</v>
      </c>
      <c r="I626" s="5">
        <v>43983</v>
      </c>
      <c r="J626" s="1">
        <v>1</v>
      </c>
      <c r="K626" s="1">
        <v>0.9</v>
      </c>
      <c r="L626" s="1">
        <f>_xlfn.IFNA(VLOOKUP(D626,'[1]2020物业费金额预算（含欠费）'!$A:$M,13,FALSE),0)</f>
        <v>242.84459625</v>
      </c>
      <c r="M626">
        <f>_xlfn.IFNA(VLOOKUP(D626,'[1]2020清欠预算'!$A:$G,7,FALSE),0)</f>
        <v>0</v>
      </c>
    </row>
    <row r="627" ht="14.25" spans="1:13">
      <c r="A627" s="1">
        <v>626</v>
      </c>
      <c r="B627" s="2" t="s">
        <v>89</v>
      </c>
      <c r="C627" s="1" t="s">
        <v>90</v>
      </c>
      <c r="D627" s="1" t="s">
        <v>91</v>
      </c>
      <c r="E627" s="1" t="s">
        <v>16</v>
      </c>
      <c r="F627" s="1" t="s">
        <v>25</v>
      </c>
      <c r="G627" s="1">
        <v>1</v>
      </c>
      <c r="H627" s="3" t="s">
        <v>369</v>
      </c>
      <c r="I627" s="5">
        <v>43983</v>
      </c>
      <c r="J627" s="1">
        <v>1</v>
      </c>
      <c r="K627" s="1">
        <v>0</v>
      </c>
      <c r="L627" s="1">
        <f>_xlfn.IFNA(VLOOKUP(D627,'[1]2020物业费金额预算（含欠费）'!$A:$M,13,FALSE),0)</f>
        <v>447.981616980003</v>
      </c>
      <c r="M627">
        <f>_xlfn.IFNA(VLOOKUP(D627,'[1]2020清欠预算'!$A:$G,7,FALSE),0)</f>
        <v>0</v>
      </c>
    </row>
    <row r="628" ht="14.25" spans="1:13">
      <c r="A628" s="1">
        <v>627</v>
      </c>
      <c r="B628" s="2" t="s">
        <v>92</v>
      </c>
      <c r="C628" s="1" t="s">
        <v>93</v>
      </c>
      <c r="D628" s="1" t="s">
        <v>94</v>
      </c>
      <c r="E628" s="1" t="s">
        <v>16</v>
      </c>
      <c r="F628" s="1" t="s">
        <v>25</v>
      </c>
      <c r="G628" s="1">
        <v>1</v>
      </c>
      <c r="H628" s="3" t="s">
        <v>369</v>
      </c>
      <c r="I628" s="5">
        <v>43983</v>
      </c>
      <c r="J628" s="1">
        <v>1</v>
      </c>
      <c r="K628" s="1">
        <v>0</v>
      </c>
      <c r="L628" s="1">
        <f>_xlfn.IFNA(VLOOKUP(D628,'[1]2020物业费金额预算（含欠费）'!$A:$M,13,FALSE),0)</f>
        <v>0</v>
      </c>
      <c r="M628">
        <f>_xlfn.IFNA(VLOOKUP(D628,'[1]2020清欠预算'!$A:$G,7,FALSE),0)</f>
        <v>0</v>
      </c>
    </row>
    <row r="629" ht="14.25" spans="1:13">
      <c r="A629" s="1">
        <v>628</v>
      </c>
      <c r="B629" s="2" t="s">
        <v>95</v>
      </c>
      <c r="C629" s="1" t="s">
        <v>96</v>
      </c>
      <c r="D629" s="1" t="s">
        <v>97</v>
      </c>
      <c r="E629" s="1" t="s">
        <v>16</v>
      </c>
      <c r="F629" s="1" t="s">
        <v>17</v>
      </c>
      <c r="G629" s="1">
        <v>1</v>
      </c>
      <c r="H629" s="3" t="s">
        <v>369</v>
      </c>
      <c r="I629" s="5">
        <v>43983</v>
      </c>
      <c r="J629" s="1">
        <v>1</v>
      </c>
      <c r="K629" s="1">
        <v>0.97</v>
      </c>
      <c r="L629" s="1">
        <f>_xlfn.IFNA(VLOOKUP(D629,'[1]2020物业费金额预算（含欠费）'!$A:$M,13,FALSE),0)</f>
        <v>27.6822720234</v>
      </c>
      <c r="M629">
        <f>_xlfn.IFNA(VLOOKUP(D629,'[1]2020清欠预算'!$A:$G,7,FALSE),0)</f>
        <v>3.58263188979582</v>
      </c>
    </row>
    <row r="630" ht="14.25" spans="1:13">
      <c r="A630" s="1">
        <v>629</v>
      </c>
      <c r="B630" s="2" t="s">
        <v>98</v>
      </c>
      <c r="C630" s="1" t="s">
        <v>99</v>
      </c>
      <c r="D630" s="1" t="s">
        <v>100</v>
      </c>
      <c r="E630" s="1" t="s">
        <v>16</v>
      </c>
      <c r="F630" s="1" t="s">
        <v>25</v>
      </c>
      <c r="G630" s="1">
        <v>1</v>
      </c>
      <c r="H630" s="3" t="s">
        <v>369</v>
      </c>
      <c r="I630" s="5">
        <v>43983</v>
      </c>
      <c r="J630" s="1">
        <v>1</v>
      </c>
      <c r="K630" s="1">
        <v>0.96</v>
      </c>
      <c r="L630" s="1">
        <f>_xlfn.IFNA(VLOOKUP(D630,'[1]2020物业费金额预算（含欠费）'!$A:$M,13,FALSE),0)</f>
        <v>80.008999746048</v>
      </c>
      <c r="M630">
        <f>_xlfn.IFNA(VLOOKUP(D630,'[1]2020清欠预算'!$A:$G,7,FALSE),0)</f>
        <v>12.247718166505</v>
      </c>
    </row>
    <row r="631" ht="14.25" spans="1:13">
      <c r="A631" s="1">
        <v>630</v>
      </c>
      <c r="B631" s="2" t="s">
        <v>101</v>
      </c>
      <c r="C631" s="1" t="s">
        <v>102</v>
      </c>
      <c r="D631" s="1" t="s">
        <v>103</v>
      </c>
      <c r="E631" s="1" t="s">
        <v>16</v>
      </c>
      <c r="F631" s="1" t="s">
        <v>25</v>
      </c>
      <c r="G631" s="1">
        <v>1</v>
      </c>
      <c r="H631" s="3" t="s">
        <v>369</v>
      </c>
      <c r="I631" s="5">
        <v>43983</v>
      </c>
      <c r="J631" s="1">
        <v>1</v>
      </c>
      <c r="K631" s="1">
        <v>0.97</v>
      </c>
      <c r="L631" s="1">
        <f>_xlfn.IFNA(VLOOKUP(D631,'[1]2020物业费金额预算（含欠费）'!$A:$M,13,FALSE),0)</f>
        <v>252.109505475</v>
      </c>
      <c r="M631">
        <f>_xlfn.IFNA(VLOOKUP(D631,'[1]2020清欠预算'!$A:$G,7,FALSE),0)</f>
        <v>28.0825375230441</v>
      </c>
    </row>
    <row r="632" ht="14.25" spans="1:13">
      <c r="A632" s="1">
        <v>631</v>
      </c>
      <c r="B632" s="2" t="s">
        <v>104</v>
      </c>
      <c r="C632" s="1" t="s">
        <v>105</v>
      </c>
      <c r="D632" s="1" t="s">
        <v>106</v>
      </c>
      <c r="E632" s="1" t="s">
        <v>16</v>
      </c>
      <c r="F632" s="1" t="s">
        <v>25</v>
      </c>
      <c r="G632" s="1">
        <v>1</v>
      </c>
      <c r="H632" s="3" t="s">
        <v>369</v>
      </c>
      <c r="I632" s="5">
        <v>43983</v>
      </c>
      <c r="J632" s="1">
        <v>1</v>
      </c>
      <c r="K632" s="1">
        <v>0.94</v>
      </c>
      <c r="L632" s="1">
        <f>_xlfn.IFNA(VLOOKUP(D632,'[1]2020物业费金额预算（含欠费）'!$A:$M,13,FALSE),0)</f>
        <v>221.9059960464</v>
      </c>
      <c r="M632">
        <f>_xlfn.IFNA(VLOOKUP(D632,'[1]2020清欠预算'!$A:$G,7,FALSE),0)</f>
        <v>71.97238397685</v>
      </c>
    </row>
    <row r="633" ht="14.25" spans="1:13">
      <c r="A633" s="1">
        <v>632</v>
      </c>
      <c r="B633" s="2" t="s">
        <v>107</v>
      </c>
      <c r="C633" s="1" t="s">
        <v>108</v>
      </c>
      <c r="D633" s="1" t="s">
        <v>109</v>
      </c>
      <c r="E633" s="1" t="s">
        <v>16</v>
      </c>
      <c r="F633" s="1" t="s">
        <v>25</v>
      </c>
      <c r="G633" s="1">
        <v>1</v>
      </c>
      <c r="H633" s="3" t="s">
        <v>369</v>
      </c>
      <c r="I633" s="5">
        <v>43983</v>
      </c>
      <c r="J633" s="1">
        <v>1</v>
      </c>
      <c r="K633" s="1">
        <v>0.95</v>
      </c>
      <c r="L633" s="1">
        <f>_xlfn.IFNA(VLOOKUP(D633,'[1]2020物业费金额预算（含欠费）'!$A:$M,13,FALSE),0)</f>
        <v>113.550132744</v>
      </c>
      <c r="M633">
        <f>_xlfn.IFNA(VLOOKUP(D633,'[1]2020清欠预算'!$A:$G,7,FALSE),0)</f>
        <v>31.9418921019333</v>
      </c>
    </row>
    <row r="634" ht="14.25" spans="1:13">
      <c r="A634" s="1">
        <v>633</v>
      </c>
      <c r="B634" s="2" t="s">
        <v>110</v>
      </c>
      <c r="C634" s="1" t="s">
        <v>111</v>
      </c>
      <c r="D634" s="1" t="s">
        <v>112</v>
      </c>
      <c r="E634" s="1" t="s">
        <v>16</v>
      </c>
      <c r="F634" s="1" t="s">
        <v>25</v>
      </c>
      <c r="G634" s="1">
        <v>1</v>
      </c>
      <c r="H634" s="3" t="s">
        <v>369</v>
      </c>
      <c r="I634" s="5">
        <v>43983</v>
      </c>
      <c r="J634" s="1">
        <v>1</v>
      </c>
      <c r="K634" s="1">
        <v>0.95</v>
      </c>
      <c r="L634" s="1">
        <f>_xlfn.IFNA(VLOOKUP(D634,'[1]2020物业费金额预算（含欠费）'!$A:$M,13,FALSE),0)</f>
        <v>140.8784120787</v>
      </c>
      <c r="M634">
        <f>_xlfn.IFNA(VLOOKUP(D634,'[1]2020清欠预算'!$A:$G,7,FALSE),0)</f>
        <v>28.5890230598</v>
      </c>
    </row>
    <row r="635" ht="14.25" spans="1:13">
      <c r="A635" s="1">
        <v>634</v>
      </c>
      <c r="B635" s="2" t="s">
        <v>113</v>
      </c>
      <c r="D635" s="1" t="s">
        <v>114</v>
      </c>
      <c r="E635" s="1" t="s">
        <v>16</v>
      </c>
      <c r="F635" s="1" t="s">
        <v>25</v>
      </c>
      <c r="G635" s="1">
        <v>0</v>
      </c>
      <c r="H635" s="3" t="s">
        <v>369</v>
      </c>
      <c r="I635" s="5">
        <v>43983</v>
      </c>
      <c r="J635" s="1">
        <v>1</v>
      </c>
      <c r="K635" s="1">
        <v>0.95</v>
      </c>
      <c r="L635" s="1">
        <f>_xlfn.IFNA(VLOOKUP(D635,'[1]2020物业费金额预算（含欠费）'!$A:$M,13,FALSE),0)</f>
        <v>423.6026957724</v>
      </c>
      <c r="M635">
        <f>_xlfn.IFNA(VLOOKUP(D635,'[1]2020清欠预算'!$A:$G,7,FALSE),0)</f>
        <v>16.5333647626</v>
      </c>
    </row>
    <row r="636" ht="14.25" spans="1:13">
      <c r="A636" s="1">
        <v>635</v>
      </c>
      <c r="B636" s="2" t="s">
        <v>115</v>
      </c>
      <c r="C636" s="1" t="s">
        <v>116</v>
      </c>
      <c r="D636" s="1" t="s">
        <v>117</v>
      </c>
      <c r="E636" s="1" t="s">
        <v>16</v>
      </c>
      <c r="F636" s="1" t="s">
        <v>25</v>
      </c>
      <c r="G636" s="1">
        <v>1</v>
      </c>
      <c r="H636" s="3" t="s">
        <v>369</v>
      </c>
      <c r="I636" s="5">
        <v>43983</v>
      </c>
      <c r="J636" s="1">
        <v>1</v>
      </c>
      <c r="K636" s="1">
        <v>0.96</v>
      </c>
      <c r="L636" s="1">
        <f>_xlfn.IFNA(VLOOKUP(D636,'[1]2020物业费金额预算（含欠费）'!$A:$M,13,FALSE),0)</f>
        <v>329.08798660056</v>
      </c>
      <c r="M636">
        <f>_xlfn.IFNA(VLOOKUP(D636,'[1]2020清欠预算'!$A:$G,7,FALSE),0)</f>
        <v>30.4123066345</v>
      </c>
    </row>
    <row r="637" ht="14.25" spans="1:13">
      <c r="A637" s="1">
        <v>636</v>
      </c>
      <c r="B637" s="2" t="s">
        <v>118</v>
      </c>
      <c r="C637" s="1" t="s">
        <v>119</v>
      </c>
      <c r="D637" s="1" t="s">
        <v>120</v>
      </c>
      <c r="E637" s="1" t="s">
        <v>16</v>
      </c>
      <c r="F637" s="1" t="s">
        <v>25</v>
      </c>
      <c r="G637" s="1">
        <v>1</v>
      </c>
      <c r="H637" s="3" t="s">
        <v>369</v>
      </c>
      <c r="I637" s="5">
        <v>43983</v>
      </c>
      <c r="J637" s="1">
        <v>1</v>
      </c>
      <c r="K637" s="1">
        <v>0.9</v>
      </c>
      <c r="L637" s="1">
        <f>_xlfn.IFNA(VLOOKUP(D637,'[1]2020物业费金额预算（含欠费）'!$A:$M,13,FALSE),0)</f>
        <v>106.447072482</v>
      </c>
      <c r="M637">
        <f>_xlfn.IFNA(VLOOKUP(D637,'[1]2020清欠预算'!$A:$G,7,FALSE),0)</f>
        <v>58.340230300625</v>
      </c>
    </row>
    <row r="638" ht="14.25" spans="1:13">
      <c r="A638" s="1">
        <v>637</v>
      </c>
      <c r="B638" s="2" t="s">
        <v>121</v>
      </c>
      <c r="C638" s="1" t="s">
        <v>122</v>
      </c>
      <c r="D638" s="1" t="s">
        <v>123</v>
      </c>
      <c r="E638" s="1" t="s">
        <v>16</v>
      </c>
      <c r="F638" s="1" t="s">
        <v>25</v>
      </c>
      <c r="G638" s="1">
        <v>1</v>
      </c>
      <c r="H638" s="3" t="s">
        <v>369</v>
      </c>
      <c r="I638" s="5">
        <v>43983</v>
      </c>
      <c r="J638" s="1">
        <v>1</v>
      </c>
      <c r="K638" s="1">
        <v>0.9</v>
      </c>
      <c r="L638" s="1">
        <f>_xlfn.IFNA(VLOOKUP(D638,'[1]2020物业费金额预算（含欠费）'!$A:$M,13,FALSE),0)</f>
        <v>219.008117442</v>
      </c>
      <c r="M638">
        <f>_xlfn.IFNA(VLOOKUP(D638,'[1]2020清欠预算'!$A:$G,7,FALSE),0)</f>
        <v>50.924647345425</v>
      </c>
    </row>
    <row r="639" ht="14.25" spans="1:13">
      <c r="A639" s="1">
        <v>638</v>
      </c>
      <c r="B639" s="2" t="s">
        <v>124</v>
      </c>
      <c r="C639" s="1" t="s">
        <v>125</v>
      </c>
      <c r="D639" s="1" t="s">
        <v>126</v>
      </c>
      <c r="E639" s="1" t="s">
        <v>16</v>
      </c>
      <c r="F639" s="1" t="s">
        <v>25</v>
      </c>
      <c r="G639" s="1">
        <v>1</v>
      </c>
      <c r="H639" s="3" t="s">
        <v>369</v>
      </c>
      <c r="I639" s="5">
        <v>43983</v>
      </c>
      <c r="J639" s="1">
        <v>1</v>
      </c>
      <c r="K639" s="1">
        <v>0.9</v>
      </c>
      <c r="L639" s="1">
        <f>_xlfn.IFNA(VLOOKUP(D639,'[1]2020物业费金额预算（含欠费）'!$A:$M,13,FALSE),0)</f>
        <v>72.1107288</v>
      </c>
      <c r="M639">
        <f>_xlfn.IFNA(VLOOKUP(D639,'[1]2020清欠预算'!$A:$G,7,FALSE),0)</f>
        <v>48.1705623504</v>
      </c>
    </row>
    <row r="640" ht="14.25" spans="1:13">
      <c r="A640" s="1">
        <v>639</v>
      </c>
      <c r="B640" s="2" t="s">
        <v>127</v>
      </c>
      <c r="C640" s="1" t="s">
        <v>128</v>
      </c>
      <c r="D640" s="1" t="s">
        <v>129</v>
      </c>
      <c r="E640" s="1" t="s">
        <v>16</v>
      </c>
      <c r="F640" s="1" t="s">
        <v>25</v>
      </c>
      <c r="G640" s="1">
        <v>1</v>
      </c>
      <c r="H640" s="3" t="s">
        <v>369</v>
      </c>
      <c r="I640" s="5">
        <v>43983</v>
      </c>
      <c r="J640" s="1">
        <v>1</v>
      </c>
      <c r="K640" s="1">
        <v>0.9</v>
      </c>
      <c r="L640" s="1">
        <f>_xlfn.IFNA(VLOOKUP(D640,'[1]2020物业费金额预算（含欠费）'!$A:$M,13,FALSE),0)</f>
        <v>99.15176493</v>
      </c>
      <c r="M640">
        <f>_xlfn.IFNA(VLOOKUP(D640,'[1]2020清欠预算'!$A:$G,7,FALSE),0)</f>
        <v>17.8706112323667</v>
      </c>
    </row>
    <row r="641" ht="14.25" spans="1:13">
      <c r="A641" s="1">
        <v>640</v>
      </c>
      <c r="B641" s="2" t="s">
        <v>130</v>
      </c>
      <c r="D641" s="1" t="s">
        <v>131</v>
      </c>
      <c r="E641" s="1" t="s">
        <v>16</v>
      </c>
      <c r="F641" s="1" t="s">
        <v>25</v>
      </c>
      <c r="G641" s="1">
        <v>0</v>
      </c>
      <c r="H641" s="3" t="s">
        <v>369</v>
      </c>
      <c r="I641" s="5">
        <v>43983</v>
      </c>
      <c r="J641" s="1">
        <v>1</v>
      </c>
      <c r="K641" s="1">
        <v>0.95</v>
      </c>
      <c r="L641" s="1">
        <f>_xlfn.IFNA(VLOOKUP(D641,'[1]2020物业费金额预算（含欠费）'!$A:$M,13,FALSE),0)</f>
        <v>464.166239930256</v>
      </c>
      <c r="M641">
        <f>_xlfn.IFNA(VLOOKUP(D641,'[1]2020清欠预算'!$A:$G,7,FALSE),0)</f>
        <v>63.6376250253333</v>
      </c>
    </row>
    <row r="642" ht="14.25" spans="1:13">
      <c r="A642" s="1">
        <v>641</v>
      </c>
      <c r="B642" s="2" t="s">
        <v>132</v>
      </c>
      <c r="C642" s="1" t="s">
        <v>133</v>
      </c>
      <c r="D642" s="1" t="s">
        <v>134</v>
      </c>
      <c r="E642" s="1" t="s">
        <v>16</v>
      </c>
      <c r="F642" s="1" t="s">
        <v>25</v>
      </c>
      <c r="G642" s="1">
        <v>1</v>
      </c>
      <c r="H642" s="3" t="s">
        <v>369</v>
      </c>
      <c r="I642" s="5">
        <v>43983</v>
      </c>
      <c r="J642" s="1">
        <v>1</v>
      </c>
      <c r="K642" s="1">
        <v>0.96</v>
      </c>
      <c r="L642" s="1">
        <f>_xlfn.IFNA(VLOOKUP(D642,'[1]2020物业费金额预算（含欠费）'!$A:$M,13,FALSE),0)</f>
        <v>272.4181344</v>
      </c>
      <c r="M642">
        <f>_xlfn.IFNA(VLOOKUP(D642,'[1]2020清欠预算'!$A:$G,7,FALSE),0)</f>
        <v>13.9412879946667</v>
      </c>
    </row>
    <row r="643" ht="14.25" spans="1:13">
      <c r="A643" s="1">
        <v>642</v>
      </c>
      <c r="B643" s="2" t="s">
        <v>135</v>
      </c>
      <c r="C643" s="1" t="s">
        <v>136</v>
      </c>
      <c r="D643" s="1" t="s">
        <v>137</v>
      </c>
      <c r="E643" s="1" t="s">
        <v>16</v>
      </c>
      <c r="F643" s="1" t="s">
        <v>25</v>
      </c>
      <c r="G643" s="1">
        <v>1</v>
      </c>
      <c r="H643" s="3" t="s">
        <v>369</v>
      </c>
      <c r="I643" s="5">
        <v>43983</v>
      </c>
      <c r="J643" s="1">
        <v>1</v>
      </c>
      <c r="K643" s="1">
        <v>0.97</v>
      </c>
      <c r="L643" s="1">
        <f>_xlfn.IFNA(VLOOKUP(D643,'[1]2020物业费金额预算（含欠费）'!$A:$M,13,FALSE),0)</f>
        <v>124.3947263472</v>
      </c>
      <c r="M643">
        <f>_xlfn.IFNA(VLOOKUP(D643,'[1]2020清欠预算'!$A:$G,7,FALSE),0)</f>
        <v>21.7930786873333</v>
      </c>
    </row>
    <row r="644" ht="14.25" spans="1:13">
      <c r="A644" s="1">
        <v>643</v>
      </c>
      <c r="B644" s="2" t="s">
        <v>138</v>
      </c>
      <c r="C644" s="1" t="s">
        <v>139</v>
      </c>
      <c r="D644" s="1" t="s">
        <v>140</v>
      </c>
      <c r="E644" s="1" t="s">
        <v>16</v>
      </c>
      <c r="F644" s="1" t="s">
        <v>25</v>
      </c>
      <c r="G644" s="1">
        <v>1</v>
      </c>
      <c r="H644" s="3" t="s">
        <v>369</v>
      </c>
      <c r="I644" s="5">
        <v>43983</v>
      </c>
      <c r="J644" s="1">
        <v>1</v>
      </c>
      <c r="K644" s="1">
        <v>0.97</v>
      </c>
      <c r="L644" s="1">
        <f>_xlfn.IFNA(VLOOKUP(D644,'[1]2020物业费金额预算（含欠费）'!$A:$M,13,FALSE),0)</f>
        <v>51.8624856</v>
      </c>
      <c r="M644">
        <f>_xlfn.IFNA(VLOOKUP(D644,'[1]2020清欠预算'!$A:$G,7,FALSE),0)</f>
        <v>6.23401544266666</v>
      </c>
    </row>
    <row r="645" ht="14.25" spans="1:13">
      <c r="A645" s="1">
        <v>644</v>
      </c>
      <c r="B645" s="2" t="s">
        <v>141</v>
      </c>
      <c r="C645" s="1" t="s">
        <v>142</v>
      </c>
      <c r="D645" s="1" t="s">
        <v>143</v>
      </c>
      <c r="E645" s="1" t="s">
        <v>16</v>
      </c>
      <c r="F645" s="1" t="s">
        <v>25</v>
      </c>
      <c r="G645" s="1">
        <v>1</v>
      </c>
      <c r="H645" s="3" t="s">
        <v>369</v>
      </c>
      <c r="I645" s="5">
        <v>43983</v>
      </c>
      <c r="J645" s="1">
        <v>1</v>
      </c>
      <c r="K645" s="1">
        <v>0.97</v>
      </c>
      <c r="L645" s="1">
        <f>_xlfn.IFNA(VLOOKUP(D645,'[1]2020物业费金额预算（含欠费）'!$A:$M,13,FALSE),0)</f>
        <v>249.63593886</v>
      </c>
      <c r="M645">
        <f>_xlfn.IFNA(VLOOKUP(D645,'[1]2020清欠预算'!$A:$G,7,FALSE),0)</f>
        <v>23.5148534126478</v>
      </c>
    </row>
    <row r="646" ht="14.25" spans="1:13">
      <c r="A646" s="1">
        <v>645</v>
      </c>
      <c r="B646" s="2" t="s">
        <v>144</v>
      </c>
      <c r="C646" s="1" t="s">
        <v>145</v>
      </c>
      <c r="D646" s="1" t="s">
        <v>146</v>
      </c>
      <c r="E646" s="1" t="s">
        <v>16</v>
      </c>
      <c r="F646" s="1" t="s">
        <v>25</v>
      </c>
      <c r="G646" s="1">
        <v>1</v>
      </c>
      <c r="H646" s="3" t="s">
        <v>369</v>
      </c>
      <c r="I646" s="5">
        <v>43983</v>
      </c>
      <c r="J646" s="1">
        <v>1</v>
      </c>
      <c r="K646" s="1">
        <v>0.9</v>
      </c>
      <c r="L646" s="1">
        <f>_xlfn.IFNA(VLOOKUP(D646,'[1]2020物业费金额预算（含欠费）'!$A:$M,13,FALSE),0)</f>
        <v>139.890855816</v>
      </c>
      <c r="M646">
        <f>_xlfn.IFNA(VLOOKUP(D646,'[1]2020清欠预算'!$A:$G,7,FALSE),0)</f>
        <v>39.3090151475</v>
      </c>
    </row>
    <row r="647" ht="14.25" spans="1:13">
      <c r="A647" s="1">
        <v>646</v>
      </c>
      <c r="B647" s="2" t="s">
        <v>147</v>
      </c>
      <c r="C647" s="1" t="s">
        <v>148</v>
      </c>
      <c r="D647" s="1" t="s">
        <v>149</v>
      </c>
      <c r="E647" s="1" t="s">
        <v>16</v>
      </c>
      <c r="F647" s="1" t="s">
        <v>25</v>
      </c>
      <c r="G647" s="1">
        <v>1</v>
      </c>
      <c r="H647" s="3" t="s">
        <v>369</v>
      </c>
      <c r="I647" s="5">
        <v>43983</v>
      </c>
      <c r="J647" s="1">
        <v>1</v>
      </c>
      <c r="K647" s="1">
        <v>0.94</v>
      </c>
      <c r="L647" s="1">
        <f>_xlfn.IFNA(VLOOKUP(D647,'[1]2020物业费金额预算（含欠费）'!$A:$M,13,FALSE),0)</f>
        <v>232.2358225956</v>
      </c>
      <c r="M647">
        <f>_xlfn.IFNA(VLOOKUP(D647,'[1]2020清欠预算'!$A:$G,7,FALSE),0)</f>
        <v>27.363903948325</v>
      </c>
    </row>
    <row r="648" ht="14.25" spans="1:13">
      <c r="A648" s="1">
        <v>647</v>
      </c>
      <c r="B648" s="2" t="s">
        <v>150</v>
      </c>
      <c r="C648" s="1" t="s">
        <v>151</v>
      </c>
      <c r="D648" s="1" t="s">
        <v>152</v>
      </c>
      <c r="E648" s="1" t="s">
        <v>16</v>
      </c>
      <c r="F648" s="1" t="s">
        <v>153</v>
      </c>
      <c r="G648" s="1">
        <v>1</v>
      </c>
      <c r="H648" s="3" t="s">
        <v>369</v>
      </c>
      <c r="I648" s="5">
        <v>43983</v>
      </c>
      <c r="J648" s="1">
        <v>1</v>
      </c>
      <c r="K648" s="1">
        <v>0</v>
      </c>
      <c r="L648" s="1">
        <f>_xlfn.IFNA(VLOOKUP(D648,'[1]2020物业费金额预算（含欠费）'!$A:$M,13,FALSE),0)</f>
        <v>0</v>
      </c>
      <c r="M648">
        <f>_xlfn.IFNA(VLOOKUP(D648,'[1]2020清欠预算'!$A:$G,7,FALSE),0)</f>
        <v>0</v>
      </c>
    </row>
    <row r="649" ht="14.25" spans="1:13">
      <c r="A649" s="1">
        <v>648</v>
      </c>
      <c r="B649" s="2" t="s">
        <v>154</v>
      </c>
      <c r="C649" s="1" t="s">
        <v>155</v>
      </c>
      <c r="D649" s="1" t="s">
        <v>156</v>
      </c>
      <c r="E649" s="1" t="s">
        <v>16</v>
      </c>
      <c r="F649" s="1" t="s">
        <v>25</v>
      </c>
      <c r="G649" s="1">
        <v>1</v>
      </c>
      <c r="H649" s="3" t="s">
        <v>369</v>
      </c>
      <c r="I649" s="5">
        <v>43983</v>
      </c>
      <c r="J649" s="1">
        <v>1</v>
      </c>
      <c r="K649" s="1">
        <v>0.96</v>
      </c>
      <c r="L649" s="1">
        <f>_xlfn.IFNA(VLOOKUP(D649,'[1]2020物业费金额预算（含欠费）'!$A:$M,13,FALSE),0)</f>
        <v>439.9771811328</v>
      </c>
      <c r="M649">
        <f>_xlfn.IFNA(VLOOKUP(D649,'[1]2020清欠预算'!$A:$G,7,FALSE),0)</f>
        <v>56.87763897725</v>
      </c>
    </row>
    <row r="650" ht="14.25" spans="1:13">
      <c r="A650" s="1">
        <v>649</v>
      </c>
      <c r="B650" s="2" t="s">
        <v>157</v>
      </c>
      <c r="C650" s="1" t="s">
        <v>158</v>
      </c>
      <c r="D650" s="1" t="s">
        <v>159</v>
      </c>
      <c r="E650" s="1" t="s">
        <v>16</v>
      </c>
      <c r="F650" s="1" t="s">
        <v>25</v>
      </c>
      <c r="G650" s="1">
        <v>1</v>
      </c>
      <c r="H650" s="3" t="s">
        <v>369</v>
      </c>
      <c r="I650" s="5">
        <v>43983</v>
      </c>
      <c r="J650" s="1">
        <v>1</v>
      </c>
      <c r="K650" s="1">
        <v>0.95</v>
      </c>
      <c r="L650" s="1">
        <f>_xlfn.IFNA(VLOOKUP(D650,'[1]2020物业费金额预算（含欠费）'!$A:$M,13,FALSE),0)</f>
        <v>332.528106624</v>
      </c>
      <c r="M650">
        <f>_xlfn.IFNA(VLOOKUP(D650,'[1]2020清欠预算'!$A:$G,7,FALSE),0)</f>
        <v>39.2667083888558</v>
      </c>
    </row>
    <row r="651" ht="14.25" spans="1:13">
      <c r="A651" s="1">
        <v>650</v>
      </c>
      <c r="B651" s="2" t="s">
        <v>160</v>
      </c>
      <c r="C651" s="1" t="s">
        <v>161</v>
      </c>
      <c r="D651" s="1" t="s">
        <v>162</v>
      </c>
      <c r="E651" s="1" t="s">
        <v>16</v>
      </c>
      <c r="F651" s="1" t="s">
        <v>25</v>
      </c>
      <c r="G651" s="1">
        <v>1</v>
      </c>
      <c r="H651" s="3" t="s">
        <v>369</v>
      </c>
      <c r="I651" s="5">
        <v>43983</v>
      </c>
      <c r="J651" s="1">
        <v>1</v>
      </c>
      <c r="K651" s="1">
        <v>0.95</v>
      </c>
      <c r="L651" s="1">
        <f>_xlfn.IFNA(VLOOKUP(D651,'[1]2020物业费金额预算（含欠费）'!$A:$M,13,FALSE),0)</f>
        <v>164.450262354</v>
      </c>
      <c r="M651">
        <f>_xlfn.IFNA(VLOOKUP(D651,'[1]2020清欠预算'!$A:$G,7,FALSE),0)</f>
        <v>6.45395005920001</v>
      </c>
    </row>
    <row r="652" ht="14.25" spans="1:13">
      <c r="A652" s="1">
        <v>651</v>
      </c>
      <c r="B652" s="2" t="s">
        <v>163</v>
      </c>
      <c r="C652" s="1" t="s">
        <v>164</v>
      </c>
      <c r="D652" s="1" t="s">
        <v>165</v>
      </c>
      <c r="E652" s="1" t="s">
        <v>16</v>
      </c>
      <c r="F652" s="1" t="s">
        <v>25</v>
      </c>
      <c r="G652" s="1">
        <v>1</v>
      </c>
      <c r="H652" s="3" t="s">
        <v>369</v>
      </c>
      <c r="I652" s="5">
        <v>43983</v>
      </c>
      <c r="J652" s="1">
        <v>1</v>
      </c>
      <c r="K652" s="1">
        <v>0.9</v>
      </c>
      <c r="L652" s="1">
        <f>_xlfn.IFNA(VLOOKUP(D652,'[1]2020物业费金额预算（含欠费）'!$A:$M,13,FALSE),0)</f>
        <v>75.26100015</v>
      </c>
      <c r="M652">
        <f>_xlfn.IFNA(VLOOKUP(D652,'[1]2020清欠预算'!$A:$G,7,FALSE),0)</f>
        <v>18.984280233275</v>
      </c>
    </row>
    <row r="653" ht="14.25" spans="1:13">
      <c r="A653" s="1">
        <v>652</v>
      </c>
      <c r="B653" s="2" t="s">
        <v>166</v>
      </c>
      <c r="C653" s="1" t="s">
        <v>167</v>
      </c>
      <c r="D653" s="1" t="s">
        <v>168</v>
      </c>
      <c r="E653" s="1" t="s">
        <v>16</v>
      </c>
      <c r="F653" s="1" t="s">
        <v>17</v>
      </c>
      <c r="G653" s="1">
        <v>1</v>
      </c>
      <c r="H653" s="3" t="s">
        <v>369</v>
      </c>
      <c r="I653" s="5">
        <v>43983</v>
      </c>
      <c r="J653" s="1">
        <v>1</v>
      </c>
      <c r="K653" s="1">
        <v>0.92</v>
      </c>
      <c r="L653" s="1">
        <f>_xlfn.IFNA(VLOOKUP(D653,'[1]2020物业费金额预算（含欠费）'!$A:$M,13,FALSE),0)</f>
        <v>124.150109688</v>
      </c>
      <c r="M653">
        <f>_xlfn.IFNA(VLOOKUP(D653,'[1]2020清欠预算'!$A:$G,7,FALSE),0)</f>
        <v>23.3392456860267</v>
      </c>
    </row>
    <row r="654" ht="14.25" spans="1:13">
      <c r="A654" s="1">
        <v>653</v>
      </c>
      <c r="B654" s="2" t="s">
        <v>169</v>
      </c>
      <c r="C654" s="1" t="s">
        <v>170</v>
      </c>
      <c r="D654" s="1" t="s">
        <v>171</v>
      </c>
      <c r="E654" s="1" t="s">
        <v>16</v>
      </c>
      <c r="F654" s="1" t="s">
        <v>25</v>
      </c>
      <c r="G654" s="1">
        <v>1</v>
      </c>
      <c r="H654" s="3" t="s">
        <v>369</v>
      </c>
      <c r="I654" s="5">
        <v>43983</v>
      </c>
      <c r="J654" s="1">
        <v>1</v>
      </c>
      <c r="K654" s="1">
        <v>1</v>
      </c>
      <c r="L654" s="1">
        <f>_xlfn.IFNA(VLOOKUP(D654,'[1]2020物业费金额预算（含欠费）'!$A:$M,13,FALSE),0)</f>
        <v>630.4382136</v>
      </c>
      <c r="M654">
        <f>_xlfn.IFNA(VLOOKUP(D654,'[1]2020清欠预算'!$A:$G,7,FALSE),0)</f>
        <v>78.33345324</v>
      </c>
    </row>
    <row r="655" ht="14.25" spans="1:13">
      <c r="A655" s="1">
        <v>654</v>
      </c>
      <c r="B655" s="2" t="s">
        <v>172</v>
      </c>
      <c r="C655" s="1" t="s">
        <v>173</v>
      </c>
      <c r="D655" s="1" t="s">
        <v>174</v>
      </c>
      <c r="E655" s="1" t="s">
        <v>16</v>
      </c>
      <c r="F655" s="1" t="s">
        <v>25</v>
      </c>
      <c r="G655" s="1">
        <v>1</v>
      </c>
      <c r="H655" s="3" t="s">
        <v>369</v>
      </c>
      <c r="I655" s="5">
        <v>43983</v>
      </c>
      <c r="J655" s="1">
        <v>1</v>
      </c>
      <c r="K655" s="1">
        <v>0.85</v>
      </c>
      <c r="L655" s="1">
        <f>_xlfn.IFNA(VLOOKUP(D655,'[1]2020物业费金额预算（含欠费）'!$A:$M,13,FALSE),0)</f>
        <v>314.43791964</v>
      </c>
      <c r="M655">
        <f>_xlfn.IFNA(VLOOKUP(D655,'[1]2020清欠预算'!$A:$G,7,FALSE),0)</f>
        <v>97.7047334986333</v>
      </c>
    </row>
    <row r="656" ht="14.25" spans="1:13">
      <c r="A656" s="1">
        <v>655</v>
      </c>
      <c r="B656" s="2" t="s">
        <v>175</v>
      </c>
      <c r="C656" s="1" t="s">
        <v>176</v>
      </c>
      <c r="D656" s="1" t="s">
        <v>177</v>
      </c>
      <c r="E656" s="1" t="s">
        <v>16</v>
      </c>
      <c r="F656" s="1" t="s">
        <v>25</v>
      </c>
      <c r="G656" s="1">
        <v>1</v>
      </c>
      <c r="H656" s="3" t="s">
        <v>369</v>
      </c>
      <c r="I656" s="5">
        <v>43983</v>
      </c>
      <c r="J656" s="1">
        <v>1</v>
      </c>
      <c r="K656" s="1">
        <v>0.85</v>
      </c>
      <c r="L656" s="1">
        <f>_xlfn.IFNA(VLOOKUP(D656,'[1]2020物业费金额预算（含欠费）'!$A:$M,13,FALSE),0)</f>
        <v>101.080262532</v>
      </c>
      <c r="M656">
        <f>_xlfn.IFNA(VLOOKUP(D656,'[1]2020清欠预算'!$A:$G,7,FALSE),0)</f>
        <v>19.6906241245583</v>
      </c>
    </row>
    <row r="657" ht="14.25" spans="1:13">
      <c r="A657" s="1">
        <v>656</v>
      </c>
      <c r="B657" s="2" t="s">
        <v>178</v>
      </c>
      <c r="C657" s="1" t="s">
        <v>179</v>
      </c>
      <c r="D657" s="1" t="s">
        <v>180</v>
      </c>
      <c r="E657" s="1" t="s">
        <v>16</v>
      </c>
      <c r="F657" s="1" t="s">
        <v>25</v>
      </c>
      <c r="G657" s="1">
        <v>1</v>
      </c>
      <c r="H657" s="3" t="s">
        <v>369</v>
      </c>
      <c r="I657" s="5">
        <v>43983</v>
      </c>
      <c r="J657" s="1">
        <v>1</v>
      </c>
      <c r="K657" s="1">
        <v>0</v>
      </c>
      <c r="L657" s="1">
        <f>_xlfn.IFNA(VLOOKUP(D657,'[1]2020物业费金额预算（含欠费）'!$A:$M,13,FALSE),0)</f>
        <v>0</v>
      </c>
      <c r="M657">
        <f>_xlfn.IFNA(VLOOKUP(D657,'[1]2020清欠预算'!$A:$G,7,FALSE),0)</f>
        <v>0</v>
      </c>
    </row>
    <row r="658" ht="14.25" spans="1:13">
      <c r="A658" s="1">
        <v>657</v>
      </c>
      <c r="B658" s="2" t="s">
        <v>181</v>
      </c>
      <c r="C658" s="1" t="s">
        <v>182</v>
      </c>
      <c r="D658" s="1" t="s">
        <v>183</v>
      </c>
      <c r="E658" s="1" t="s">
        <v>16</v>
      </c>
      <c r="F658" s="1" t="s">
        <v>25</v>
      </c>
      <c r="G658" s="1">
        <v>1</v>
      </c>
      <c r="H658" s="3" t="s">
        <v>369</v>
      </c>
      <c r="I658" s="5">
        <v>43983</v>
      </c>
      <c r="J658" s="1">
        <v>1</v>
      </c>
      <c r="K658" s="1">
        <v>0.95</v>
      </c>
      <c r="L658" s="1">
        <f>_xlfn.IFNA(VLOOKUP(D658,'[1]2020物业费金额预算（含欠费）'!$A:$M,13,FALSE),0)</f>
        <v>276.1272206394</v>
      </c>
      <c r="M658">
        <f>_xlfn.IFNA(VLOOKUP(D658,'[1]2020清欠预算'!$A:$G,7,FALSE),0)</f>
        <v>16.9529210806667</v>
      </c>
    </row>
    <row r="659" ht="14.25" spans="1:13">
      <c r="A659" s="1">
        <v>658</v>
      </c>
      <c r="B659" s="2" t="s">
        <v>184</v>
      </c>
      <c r="C659" s="1" t="s">
        <v>185</v>
      </c>
      <c r="D659" s="1" t="s">
        <v>186</v>
      </c>
      <c r="E659" s="1" t="s">
        <v>16</v>
      </c>
      <c r="F659" s="1" t="s">
        <v>25</v>
      </c>
      <c r="G659" s="1">
        <v>1</v>
      </c>
      <c r="H659" s="3" t="s">
        <v>369</v>
      </c>
      <c r="I659" s="5">
        <v>43983</v>
      </c>
      <c r="J659" s="1">
        <v>1</v>
      </c>
      <c r="K659" s="1">
        <v>0.98</v>
      </c>
      <c r="L659" s="1">
        <f>_xlfn.IFNA(VLOOKUP(D659,'[1]2020物业费金额预算（含欠费）'!$A:$M,13,FALSE),0)</f>
        <v>241.6954050336</v>
      </c>
      <c r="M659">
        <f>_xlfn.IFNA(VLOOKUP(D659,'[1]2020清欠预算'!$A:$G,7,FALSE),0)</f>
        <v>7.43264921472499</v>
      </c>
    </row>
    <row r="660" ht="14.25" spans="1:13">
      <c r="A660" s="1">
        <v>659</v>
      </c>
      <c r="B660" s="2" t="s">
        <v>187</v>
      </c>
      <c r="C660" s="1" t="s">
        <v>188</v>
      </c>
      <c r="D660" s="1" t="s">
        <v>189</v>
      </c>
      <c r="E660" s="1" t="s">
        <v>16</v>
      </c>
      <c r="F660" s="1" t="s">
        <v>25</v>
      </c>
      <c r="G660" s="1">
        <v>1</v>
      </c>
      <c r="H660" s="3" t="s">
        <v>369</v>
      </c>
      <c r="I660" s="5">
        <v>43983</v>
      </c>
      <c r="J660" s="1">
        <v>1</v>
      </c>
      <c r="K660" s="1">
        <v>0.9</v>
      </c>
      <c r="L660" s="1">
        <f>_xlfn.IFNA(VLOOKUP(D660,'[1]2020物业费金额预算（含欠费）'!$A:$M,13,FALSE),0)</f>
        <v>222.71967264</v>
      </c>
      <c r="M660">
        <f>_xlfn.IFNA(VLOOKUP(D660,'[1]2020清欠预算'!$A:$G,7,FALSE),0)</f>
        <v>4.99588971618334</v>
      </c>
    </row>
    <row r="661" ht="14.25" spans="1:13">
      <c r="A661" s="1">
        <v>660</v>
      </c>
      <c r="B661" s="2" t="s">
        <v>190</v>
      </c>
      <c r="D661" s="1" t="s">
        <v>191</v>
      </c>
      <c r="E661" s="1" t="s">
        <v>16</v>
      </c>
      <c r="F661" s="1" t="s">
        <v>153</v>
      </c>
      <c r="G661" s="1" t="s">
        <v>153</v>
      </c>
      <c r="H661" s="3" t="s">
        <v>369</v>
      </c>
      <c r="I661" s="5">
        <v>43983</v>
      </c>
      <c r="J661" s="1">
        <v>1</v>
      </c>
      <c r="K661" s="1">
        <v>0</v>
      </c>
      <c r="L661" s="1">
        <f>_xlfn.IFNA(VLOOKUP(D661,'[1]2020物业费金额预算（含欠费）'!$A:$M,13,FALSE),0)</f>
        <v>0</v>
      </c>
      <c r="M661">
        <f>_xlfn.IFNA(VLOOKUP(D661,'[1]2020清欠预算'!$A:$G,7,FALSE),0)</f>
        <v>0</v>
      </c>
    </row>
    <row r="662" ht="14.25" spans="1:13">
      <c r="A662" s="1">
        <v>661</v>
      </c>
      <c r="B662" s="2" t="s">
        <v>192</v>
      </c>
      <c r="D662" s="1" t="s">
        <v>193</v>
      </c>
      <c r="E662" s="1" t="s">
        <v>16</v>
      </c>
      <c r="F662" s="1" t="s">
        <v>153</v>
      </c>
      <c r="G662" s="1" t="s">
        <v>153</v>
      </c>
      <c r="H662" s="3" t="s">
        <v>369</v>
      </c>
      <c r="I662" s="5">
        <v>43983</v>
      </c>
      <c r="J662" s="1">
        <v>1</v>
      </c>
      <c r="K662" s="1">
        <v>0</v>
      </c>
      <c r="L662" s="1">
        <f>_xlfn.IFNA(VLOOKUP(D662,'[1]2020物业费金额预算（含欠费）'!$A:$M,13,FALSE),0)</f>
        <v>0</v>
      </c>
      <c r="M662">
        <f>_xlfn.IFNA(VLOOKUP(D662,'[1]2020清欠预算'!$A:$G,7,FALSE),0)</f>
        <v>0</v>
      </c>
    </row>
    <row r="663" ht="14.25" spans="1:13">
      <c r="A663" s="1">
        <v>662</v>
      </c>
      <c r="B663" s="2" t="s">
        <v>194</v>
      </c>
      <c r="D663" s="1" t="s">
        <v>195</v>
      </c>
      <c r="E663" s="1" t="s">
        <v>16</v>
      </c>
      <c r="F663" s="1" t="s">
        <v>153</v>
      </c>
      <c r="G663" s="1" t="s">
        <v>153</v>
      </c>
      <c r="H663" s="3" t="s">
        <v>369</v>
      </c>
      <c r="I663" s="5">
        <v>43983</v>
      </c>
      <c r="J663" s="1">
        <v>1</v>
      </c>
      <c r="K663" s="1">
        <v>0</v>
      </c>
      <c r="L663" s="1">
        <f>_xlfn.IFNA(VLOOKUP(D663,'[1]2020物业费金额预算（含欠费）'!$A:$M,13,FALSE),0)</f>
        <v>0</v>
      </c>
      <c r="M663">
        <f>_xlfn.IFNA(VLOOKUP(D663,'[1]2020清欠预算'!$A:$G,7,FALSE),0)</f>
        <v>0</v>
      </c>
    </row>
    <row r="664" ht="14.25" spans="1:13">
      <c r="A664" s="1">
        <v>663</v>
      </c>
      <c r="B664" s="2" t="s">
        <v>196</v>
      </c>
      <c r="C664" s="1" t="s">
        <v>197</v>
      </c>
      <c r="D664" s="1" t="s">
        <v>198</v>
      </c>
      <c r="E664" s="1" t="s">
        <v>16</v>
      </c>
      <c r="F664" s="1" t="s">
        <v>25</v>
      </c>
      <c r="G664" s="1">
        <v>1</v>
      </c>
      <c r="H664" s="3" t="s">
        <v>369</v>
      </c>
      <c r="I664" s="5">
        <v>43983</v>
      </c>
      <c r="J664" s="1">
        <v>1</v>
      </c>
      <c r="K664" s="1">
        <v>0.75</v>
      </c>
      <c r="L664" s="1">
        <f>_xlfn.IFNA(VLOOKUP(D664,'[1]2020物业费金额预算（含欠费）'!$A:$M,13,FALSE),0)</f>
        <v>83.62452636</v>
      </c>
      <c r="M664">
        <f>_xlfn.IFNA(VLOOKUP(D664,'[1]2020清欠预算'!$A:$G,7,FALSE),0)</f>
        <v>57.7784565841853</v>
      </c>
    </row>
    <row r="665" ht="14.25" spans="1:13">
      <c r="A665" s="1">
        <v>664</v>
      </c>
      <c r="B665" s="2" t="s">
        <v>199</v>
      </c>
      <c r="C665" s="1" t="s">
        <v>200</v>
      </c>
      <c r="D665" s="1" t="s">
        <v>201</v>
      </c>
      <c r="E665" s="1" t="s">
        <v>16</v>
      </c>
      <c r="F665" s="1" t="s">
        <v>25</v>
      </c>
      <c r="G665" s="1">
        <v>1</v>
      </c>
      <c r="H665" s="3" t="s">
        <v>369</v>
      </c>
      <c r="I665" s="5">
        <v>43983</v>
      </c>
      <c r="J665" s="1">
        <v>1</v>
      </c>
      <c r="K665" s="1">
        <v>0.75</v>
      </c>
      <c r="L665" s="1">
        <f>_xlfn.IFNA(VLOOKUP(D665,'[1]2020物业费金额预算（含欠费）'!$A:$M,13,FALSE),0)</f>
        <v>66.870568512</v>
      </c>
      <c r="M665">
        <f>_xlfn.IFNA(VLOOKUP(D665,'[1]2020清欠预算'!$A:$G,7,FALSE),0)</f>
        <v>36.8614082269997</v>
      </c>
    </row>
    <row r="666" ht="14.25" spans="1:13">
      <c r="A666" s="1">
        <v>665</v>
      </c>
      <c r="B666" s="2" t="s">
        <v>202</v>
      </c>
      <c r="C666" s="1" t="s">
        <v>203</v>
      </c>
      <c r="D666" s="1" t="s">
        <v>204</v>
      </c>
      <c r="E666" s="1" t="s">
        <v>16</v>
      </c>
      <c r="F666" s="1" t="s">
        <v>25</v>
      </c>
      <c r="G666" s="1">
        <v>1</v>
      </c>
      <c r="H666" s="3" t="s">
        <v>369</v>
      </c>
      <c r="I666" s="5">
        <v>43983</v>
      </c>
      <c r="J666" s="1">
        <v>1</v>
      </c>
      <c r="K666" s="1">
        <v>0.9</v>
      </c>
      <c r="L666" s="1">
        <f>_xlfn.IFNA(VLOOKUP(D666,'[1]2020物业费金额预算（含欠费）'!$A:$M,13,FALSE),0)</f>
        <v>143.430345324</v>
      </c>
      <c r="M666">
        <f>_xlfn.IFNA(VLOOKUP(D666,'[1]2020清欠预算'!$A:$G,7,FALSE),0)</f>
        <v>18.9356080221</v>
      </c>
    </row>
    <row r="667" ht="14.25" spans="1:13">
      <c r="A667" s="1">
        <v>666</v>
      </c>
      <c r="B667" s="2" t="s">
        <v>205</v>
      </c>
      <c r="C667" s="1" t="s">
        <v>206</v>
      </c>
      <c r="D667" s="1" t="s">
        <v>207</v>
      </c>
      <c r="E667" s="1" t="s">
        <v>16</v>
      </c>
      <c r="F667" s="1" t="s">
        <v>25</v>
      </c>
      <c r="G667" s="1">
        <v>1</v>
      </c>
      <c r="H667" s="3" t="s">
        <v>369</v>
      </c>
      <c r="I667" s="5">
        <v>43983</v>
      </c>
      <c r="J667" s="1">
        <v>1</v>
      </c>
      <c r="K667" s="1">
        <v>0.9</v>
      </c>
      <c r="L667" s="1">
        <f>_xlfn.IFNA(VLOOKUP(D667,'[1]2020物业费金额预算（含欠费）'!$A:$M,13,FALSE),0)</f>
        <v>73.62666801</v>
      </c>
      <c r="M667">
        <f>_xlfn.IFNA(VLOOKUP(D667,'[1]2020清欠预算'!$A:$G,7,FALSE),0)</f>
        <v>4.19818785505417</v>
      </c>
    </row>
    <row r="668" ht="14.25" spans="1:13">
      <c r="A668" s="1">
        <v>667</v>
      </c>
      <c r="B668" s="2" t="s">
        <v>208</v>
      </c>
      <c r="C668" s="1" t="s">
        <v>209</v>
      </c>
      <c r="D668" s="1" t="s">
        <v>210</v>
      </c>
      <c r="E668" s="1" t="s">
        <v>16</v>
      </c>
      <c r="F668" s="1" t="s">
        <v>25</v>
      </c>
      <c r="G668" s="1">
        <v>1</v>
      </c>
      <c r="H668" s="3" t="s">
        <v>369</v>
      </c>
      <c r="I668" s="5">
        <v>43983</v>
      </c>
      <c r="J668" s="1">
        <v>1</v>
      </c>
      <c r="K668" s="1">
        <v>0.75</v>
      </c>
      <c r="L668" s="1">
        <f>_xlfn.IFNA(VLOOKUP(D668,'[1]2020物业费金额预算（含欠费）'!$A:$M,13,FALSE),0)</f>
        <v>71.49292641</v>
      </c>
      <c r="M668">
        <f>_xlfn.IFNA(VLOOKUP(D668,'[1]2020清欠预算'!$A:$G,7,FALSE),0)</f>
        <v>26.356440251568</v>
      </c>
    </row>
    <row r="669" ht="14.25" spans="1:13">
      <c r="A669" s="1">
        <v>668</v>
      </c>
      <c r="B669" s="2" t="s">
        <v>211</v>
      </c>
      <c r="C669" s="1" t="s">
        <v>212</v>
      </c>
      <c r="D669" s="1" t="s">
        <v>213</v>
      </c>
      <c r="E669" s="1" t="s">
        <v>16</v>
      </c>
      <c r="F669" s="1" t="s">
        <v>25</v>
      </c>
      <c r="G669" s="1">
        <v>1</v>
      </c>
      <c r="H669" s="3" t="s">
        <v>369</v>
      </c>
      <c r="I669" s="5">
        <v>43983</v>
      </c>
      <c r="J669" s="1">
        <v>1</v>
      </c>
      <c r="K669" s="1">
        <v>0.85</v>
      </c>
      <c r="L669" s="1">
        <f>_xlfn.IFNA(VLOOKUP(D669,'[1]2020物业费金额预算（含欠费）'!$A:$M,13,FALSE),0)</f>
        <v>79.5046386</v>
      </c>
      <c r="M669">
        <f>_xlfn.IFNA(VLOOKUP(D669,'[1]2020清欠预算'!$A:$G,7,FALSE),0)</f>
        <v>16.9220559935298</v>
      </c>
    </row>
    <row r="670" ht="14.25" spans="1:13">
      <c r="A670" s="1">
        <v>669</v>
      </c>
      <c r="B670" s="2" t="s">
        <v>214</v>
      </c>
      <c r="C670" s="1" t="s">
        <v>215</v>
      </c>
      <c r="D670" s="1" t="s">
        <v>216</v>
      </c>
      <c r="E670" s="1" t="s">
        <v>16</v>
      </c>
      <c r="F670" s="1" t="s">
        <v>25</v>
      </c>
      <c r="G670" s="1">
        <v>1</v>
      </c>
      <c r="H670" s="3" t="s">
        <v>369</v>
      </c>
      <c r="I670" s="5">
        <v>43983</v>
      </c>
      <c r="J670" s="1">
        <v>1</v>
      </c>
      <c r="K670" s="1">
        <v>0.8</v>
      </c>
      <c r="L670" s="1">
        <f>_xlfn.IFNA(VLOOKUP(D670,'[1]2020物业费金额预算（含欠费）'!$A:$M,13,FALSE),0)</f>
        <v>108.48444624</v>
      </c>
      <c r="M670">
        <f>_xlfn.IFNA(VLOOKUP(D670,'[1]2020清欠预算'!$A:$G,7,FALSE),0)</f>
        <v>31.2088591811161</v>
      </c>
    </row>
    <row r="671" ht="14.25" spans="1:13">
      <c r="A671" s="1">
        <v>670</v>
      </c>
      <c r="B671" s="2" t="s">
        <v>217</v>
      </c>
      <c r="C671" s="1" t="s">
        <v>218</v>
      </c>
      <c r="D671" s="1" t="s">
        <v>219</v>
      </c>
      <c r="E671" s="1" t="s">
        <v>16</v>
      </c>
      <c r="F671" s="1" t="s">
        <v>25</v>
      </c>
      <c r="G671" s="1">
        <v>1</v>
      </c>
      <c r="H671" s="3" t="s">
        <v>369</v>
      </c>
      <c r="I671" s="5">
        <v>43983</v>
      </c>
      <c r="J671" s="1">
        <v>1</v>
      </c>
      <c r="K671" s="1">
        <v>0.75</v>
      </c>
      <c r="L671" s="1">
        <f>_xlfn.IFNA(VLOOKUP(D671,'[1]2020物业费金额预算（含欠费）'!$A:$M,13,FALSE),0)</f>
        <v>12.14757</v>
      </c>
      <c r="M671">
        <f>_xlfn.IFNA(VLOOKUP(D671,'[1]2020清欠预算'!$A:$G,7,FALSE),0)</f>
        <v>2.35086296165101</v>
      </c>
    </row>
    <row r="672" ht="14.25" spans="1:13">
      <c r="A672" s="1">
        <v>671</v>
      </c>
      <c r="B672" s="2" t="s">
        <v>220</v>
      </c>
      <c r="D672" s="1" t="s">
        <v>221</v>
      </c>
      <c r="E672" s="1" t="s">
        <v>16</v>
      </c>
      <c r="F672" s="1" t="s">
        <v>153</v>
      </c>
      <c r="G672" s="1" t="s">
        <v>153</v>
      </c>
      <c r="H672" s="3" t="s">
        <v>369</v>
      </c>
      <c r="I672" s="5">
        <v>43983</v>
      </c>
      <c r="J672" s="1">
        <v>1</v>
      </c>
      <c r="K672" s="1">
        <v>0</v>
      </c>
      <c r="L672" s="1">
        <f>_xlfn.IFNA(VLOOKUP(D672,'[1]2020物业费金额预算（含欠费）'!$A:$M,13,FALSE),0)</f>
        <v>0</v>
      </c>
      <c r="M672">
        <f>_xlfn.IFNA(VLOOKUP(D672,'[1]2020清欠预算'!$A:$G,7,FALSE),0)</f>
        <v>0</v>
      </c>
    </row>
    <row r="673" ht="14.25" spans="1:13">
      <c r="A673" s="1">
        <v>672</v>
      </c>
      <c r="B673" s="2" t="s">
        <v>222</v>
      </c>
      <c r="C673" s="1" t="s">
        <v>223</v>
      </c>
      <c r="D673" s="1" t="s">
        <v>224</v>
      </c>
      <c r="E673" s="1" t="s">
        <v>16</v>
      </c>
      <c r="F673" s="1" t="s">
        <v>25</v>
      </c>
      <c r="G673" s="1">
        <v>1</v>
      </c>
      <c r="H673" s="3" t="s">
        <v>369</v>
      </c>
      <c r="I673" s="5">
        <v>43983</v>
      </c>
      <c r="J673" s="1">
        <v>1</v>
      </c>
      <c r="K673" s="1">
        <v>0.9</v>
      </c>
      <c r="L673" s="1">
        <f>_xlfn.IFNA(VLOOKUP(D673,'[1]2020物业费金额预算（含欠费）'!$A:$M,13,FALSE),0)</f>
        <v>137.89680165</v>
      </c>
      <c r="M673">
        <f>_xlfn.IFNA(VLOOKUP(D673,'[1]2020清欠预算'!$A:$G,7,FALSE),0)</f>
        <v>15.2730557557083</v>
      </c>
    </row>
    <row r="674" ht="14.25" spans="1:13">
      <c r="A674" s="1">
        <v>673</v>
      </c>
      <c r="B674" s="2" t="s">
        <v>225</v>
      </c>
      <c r="C674" s="1" t="s">
        <v>226</v>
      </c>
      <c r="D674" s="1" t="s">
        <v>227</v>
      </c>
      <c r="E674" s="1" t="s">
        <v>16</v>
      </c>
      <c r="F674" s="1" t="s">
        <v>25</v>
      </c>
      <c r="G674" s="1">
        <v>1</v>
      </c>
      <c r="H674" s="3" t="s">
        <v>369</v>
      </c>
      <c r="I674" s="5">
        <v>43983</v>
      </c>
      <c r="J674" s="1">
        <v>1</v>
      </c>
      <c r="K674" s="1">
        <v>0.87</v>
      </c>
      <c r="L674" s="1">
        <f>_xlfn.IFNA(VLOOKUP(D674,'[1]2020物业费金额预算（含欠费）'!$A:$M,13,FALSE),0)</f>
        <v>116.67915613838</v>
      </c>
      <c r="M674">
        <f>_xlfn.IFNA(VLOOKUP(D674,'[1]2020清欠预算'!$A:$G,7,FALSE),0)</f>
        <v>11.8449499887833</v>
      </c>
    </row>
    <row r="675" ht="14.25" spans="1:13">
      <c r="A675" s="1">
        <v>674</v>
      </c>
      <c r="B675" s="2" t="s">
        <v>228</v>
      </c>
      <c r="C675" s="1" t="s">
        <v>229</v>
      </c>
      <c r="D675" s="1" t="s">
        <v>230</v>
      </c>
      <c r="E675" s="1" t="s">
        <v>16</v>
      </c>
      <c r="F675" s="1" t="s">
        <v>25</v>
      </c>
      <c r="G675" s="1">
        <v>1</v>
      </c>
      <c r="H675" s="3" t="s">
        <v>369</v>
      </c>
      <c r="I675" s="5">
        <v>43983</v>
      </c>
      <c r="J675" s="1">
        <v>1</v>
      </c>
      <c r="K675" s="1">
        <v>0.85</v>
      </c>
      <c r="L675" s="1">
        <f>_xlfn.IFNA(VLOOKUP(D675,'[1]2020物业费金额预算（含欠费）'!$A:$M,13,FALSE),0)</f>
        <v>236.876297535</v>
      </c>
      <c r="M675">
        <f>_xlfn.IFNA(VLOOKUP(D675,'[1]2020清欠预算'!$A:$G,7,FALSE),0)</f>
        <v>47.921985615175</v>
      </c>
    </row>
    <row r="676" ht="14.25" spans="1:13">
      <c r="A676" s="1">
        <v>675</v>
      </c>
      <c r="B676" s="2" t="s">
        <v>231</v>
      </c>
      <c r="C676" s="1" t="s">
        <v>232</v>
      </c>
      <c r="D676" s="1" t="s">
        <v>233</v>
      </c>
      <c r="E676" s="1" t="s">
        <v>16</v>
      </c>
      <c r="F676" s="1" t="s">
        <v>25</v>
      </c>
      <c r="G676" s="1">
        <v>1</v>
      </c>
      <c r="H676" s="3" t="s">
        <v>369</v>
      </c>
      <c r="I676" s="5">
        <v>43983</v>
      </c>
      <c r="J676" s="1">
        <v>1</v>
      </c>
      <c r="K676" s="1">
        <v>0.75</v>
      </c>
      <c r="L676" s="1">
        <f>_xlfn.IFNA(VLOOKUP(D676,'[1]2020物业费金额预算（含欠费）'!$A:$M,13,FALSE),0)</f>
        <v>66.104775</v>
      </c>
      <c r="M676">
        <f>_xlfn.IFNA(VLOOKUP(D676,'[1]2020清欠预算'!$A:$G,7,FALSE),0)</f>
        <v>44.3246861520167</v>
      </c>
    </row>
    <row r="677" ht="14.25" spans="1:13">
      <c r="A677" s="1">
        <v>676</v>
      </c>
      <c r="B677" s="2" t="s">
        <v>234</v>
      </c>
      <c r="C677" s="1" t="s">
        <v>235</v>
      </c>
      <c r="D677" s="1" t="s">
        <v>236</v>
      </c>
      <c r="E677" s="1" t="s">
        <v>16</v>
      </c>
      <c r="F677" s="1" t="s">
        <v>25</v>
      </c>
      <c r="G677" s="1">
        <v>1</v>
      </c>
      <c r="H677" s="3" t="s">
        <v>369</v>
      </c>
      <c r="I677" s="5">
        <v>43983</v>
      </c>
      <c r="J677" s="1">
        <v>1</v>
      </c>
      <c r="K677" s="1">
        <v>0.75</v>
      </c>
      <c r="L677" s="1">
        <f>_xlfn.IFNA(VLOOKUP(D677,'[1]2020物业费金额预算（含欠费）'!$A:$M,13,FALSE),0)</f>
        <v>21.462109875</v>
      </c>
      <c r="M677">
        <f>_xlfn.IFNA(VLOOKUP(D677,'[1]2020清欠预算'!$A:$G,7,FALSE),0)</f>
        <v>14.0155960289333</v>
      </c>
    </row>
    <row r="678" ht="14.25" spans="1:13">
      <c r="A678" s="1">
        <v>677</v>
      </c>
      <c r="B678" s="2" t="s">
        <v>237</v>
      </c>
      <c r="C678" s="1" t="s">
        <v>238</v>
      </c>
      <c r="D678" s="1" t="s">
        <v>239</v>
      </c>
      <c r="E678" s="1" t="s">
        <v>16</v>
      </c>
      <c r="F678" s="1" t="s">
        <v>25</v>
      </c>
      <c r="G678" s="1">
        <v>1</v>
      </c>
      <c r="H678" s="3" t="s">
        <v>369</v>
      </c>
      <c r="I678" s="5">
        <v>43983</v>
      </c>
      <c r="J678" s="1">
        <v>1</v>
      </c>
      <c r="K678" s="1">
        <v>0.8</v>
      </c>
      <c r="L678" s="1">
        <f>_xlfn.IFNA(VLOOKUP(D678,'[1]2020物业费金额预算（含欠费）'!$A:$M,13,FALSE),0)</f>
        <v>60.42815376</v>
      </c>
      <c r="M678">
        <f>_xlfn.IFNA(VLOOKUP(D678,'[1]2020清欠预算'!$A:$G,7,FALSE),0)</f>
        <v>20.0767095443833</v>
      </c>
    </row>
    <row r="679" ht="14.25" spans="1:13">
      <c r="A679" s="1">
        <v>678</v>
      </c>
      <c r="B679" s="2" t="s">
        <v>240</v>
      </c>
      <c r="C679" s="1" t="s">
        <v>241</v>
      </c>
      <c r="D679" s="1" t="s">
        <v>242</v>
      </c>
      <c r="E679" s="1" t="s">
        <v>16</v>
      </c>
      <c r="F679" s="1" t="s">
        <v>25</v>
      </c>
      <c r="G679" s="1">
        <v>1</v>
      </c>
      <c r="H679" s="3" t="s">
        <v>369</v>
      </c>
      <c r="I679" s="5">
        <v>43983</v>
      </c>
      <c r="J679" s="1">
        <v>1</v>
      </c>
      <c r="K679" s="1">
        <v>0.9</v>
      </c>
      <c r="L679" s="1">
        <f>_xlfn.IFNA(VLOOKUP(D679,'[1]2020物业费金额预算（含欠费）'!$A:$M,13,FALSE),0)</f>
        <v>111.907771992</v>
      </c>
      <c r="M679">
        <f>_xlfn.IFNA(VLOOKUP(D679,'[1]2020清欠预算'!$A:$G,7,FALSE),0)</f>
        <v>16.1403086840333</v>
      </c>
    </row>
    <row r="680" ht="14.25" spans="1:13">
      <c r="A680" s="1">
        <v>679</v>
      </c>
      <c r="B680" s="2" t="s">
        <v>243</v>
      </c>
      <c r="C680" s="1" t="s">
        <v>244</v>
      </c>
      <c r="D680" s="1" t="s">
        <v>245</v>
      </c>
      <c r="E680" s="1" t="s">
        <v>16</v>
      </c>
      <c r="F680" s="1" t="s">
        <v>25</v>
      </c>
      <c r="G680" s="1">
        <v>1</v>
      </c>
      <c r="H680" s="3" t="s">
        <v>369</v>
      </c>
      <c r="I680" s="5">
        <v>43983</v>
      </c>
      <c r="J680" s="1">
        <v>1</v>
      </c>
      <c r="K680" s="1">
        <v>0.8</v>
      </c>
      <c r="L680" s="1">
        <f>_xlfn.IFNA(VLOOKUP(D680,'[1]2020物业费金额预算（含欠费）'!$A:$M,13,FALSE),0)</f>
        <v>81.25886625</v>
      </c>
      <c r="M680">
        <f>_xlfn.IFNA(VLOOKUP(D680,'[1]2020清欠预算'!$A:$G,7,FALSE),0)</f>
        <v>15.8433176375833</v>
      </c>
    </row>
    <row r="681" ht="14.25" spans="1:13">
      <c r="A681" s="1">
        <v>680</v>
      </c>
      <c r="B681" s="2" t="s">
        <v>246</v>
      </c>
      <c r="C681" s="1" t="s">
        <v>247</v>
      </c>
      <c r="D681" s="1" t="s">
        <v>248</v>
      </c>
      <c r="E681" s="1" t="s">
        <v>16</v>
      </c>
      <c r="F681" s="1" t="s">
        <v>25</v>
      </c>
      <c r="G681" s="1">
        <v>1</v>
      </c>
      <c r="H681" s="3" t="s">
        <v>369</v>
      </c>
      <c r="I681" s="5">
        <v>43983</v>
      </c>
      <c r="J681" s="1">
        <v>1</v>
      </c>
      <c r="K681" s="1">
        <v>0</v>
      </c>
      <c r="L681" s="1">
        <f>_xlfn.IFNA(VLOOKUP(D681,'[1]2020物业费金额预算（含欠费）'!$A:$M,13,FALSE),0)</f>
        <v>180.139302498462</v>
      </c>
      <c r="M681">
        <f>_xlfn.IFNA(VLOOKUP(D681,'[1]2020清欠预算'!$A:$G,7,FALSE),0)</f>
        <v>2.604794227875</v>
      </c>
    </row>
    <row r="682" ht="14.25" spans="1:13">
      <c r="A682" s="1">
        <v>681</v>
      </c>
      <c r="B682" s="2" t="s">
        <v>249</v>
      </c>
      <c r="C682" s="1" t="s">
        <v>250</v>
      </c>
      <c r="D682" s="1" t="s">
        <v>251</v>
      </c>
      <c r="E682" s="1" t="s">
        <v>16</v>
      </c>
      <c r="F682" s="1" t="s">
        <v>25</v>
      </c>
      <c r="G682" s="1">
        <v>1</v>
      </c>
      <c r="H682" s="3" t="s">
        <v>369</v>
      </c>
      <c r="I682" s="5">
        <v>43983</v>
      </c>
      <c r="J682" s="1">
        <v>1</v>
      </c>
      <c r="K682" s="1">
        <v>0.96</v>
      </c>
      <c r="L682" s="1">
        <f>_xlfn.IFNA(VLOOKUP(D682,'[1]2020物业费金额预算（含欠费）'!$A:$M,13,FALSE),0)</f>
        <v>60.478700544</v>
      </c>
      <c r="M682">
        <f>_xlfn.IFNA(VLOOKUP(D682,'[1]2020清欠预算'!$A:$G,7,FALSE),0)</f>
        <v>7.106438892</v>
      </c>
    </row>
    <row r="683" ht="14.25" spans="1:13">
      <c r="A683" s="1">
        <v>682</v>
      </c>
      <c r="B683" s="2" t="s">
        <v>252</v>
      </c>
      <c r="C683" s="1" t="s">
        <v>253</v>
      </c>
      <c r="D683" s="1" t="s">
        <v>254</v>
      </c>
      <c r="E683" s="1" t="s">
        <v>16</v>
      </c>
      <c r="F683" s="1" t="s">
        <v>25</v>
      </c>
      <c r="G683" s="1">
        <v>1</v>
      </c>
      <c r="H683" s="3" t="s">
        <v>369</v>
      </c>
      <c r="I683" s="5">
        <v>43983</v>
      </c>
      <c r="J683" s="1">
        <v>1</v>
      </c>
      <c r="K683" s="1">
        <v>0.9</v>
      </c>
      <c r="L683" s="1">
        <f>_xlfn.IFNA(VLOOKUP(D683,'[1]2020物业费金额预算（含欠费）'!$A:$M,13,FALSE),0)</f>
        <v>22.4552756239828</v>
      </c>
      <c r="M683">
        <f>_xlfn.IFNA(VLOOKUP(D683,'[1]2020清欠预算'!$A:$G,7,FALSE),0)</f>
        <v>5.509465752175</v>
      </c>
    </row>
    <row r="684" ht="14.25" spans="1:13">
      <c r="A684" s="1">
        <v>683</v>
      </c>
      <c r="B684" s="2" t="s">
        <v>255</v>
      </c>
      <c r="C684" s="1" t="s">
        <v>256</v>
      </c>
      <c r="D684" s="1" t="s">
        <v>257</v>
      </c>
      <c r="E684" s="1" t="s">
        <v>16</v>
      </c>
      <c r="F684" s="1" t="s">
        <v>25</v>
      </c>
      <c r="G684" s="1">
        <v>1</v>
      </c>
      <c r="H684" s="3" t="s">
        <v>369</v>
      </c>
      <c r="I684" s="5">
        <v>43983</v>
      </c>
      <c r="J684" s="1">
        <v>1</v>
      </c>
      <c r="K684" s="1">
        <v>0.95</v>
      </c>
      <c r="L684" s="1">
        <f>_xlfn.IFNA(VLOOKUP(D684,'[1]2020物业费金额预算（含欠费）'!$A:$M,13,FALSE),0)</f>
        <v>116.738622195292</v>
      </c>
      <c r="M684">
        <f>_xlfn.IFNA(VLOOKUP(D684,'[1]2020清欠预算'!$A:$G,7,FALSE),0)</f>
        <v>7.4056542042</v>
      </c>
    </row>
    <row r="685" ht="14.25" spans="1:13">
      <c r="A685" s="1">
        <v>684</v>
      </c>
      <c r="B685" s="2" t="s">
        <v>258</v>
      </c>
      <c r="C685" s="1" t="s">
        <v>259</v>
      </c>
      <c r="D685" s="1" t="s">
        <v>260</v>
      </c>
      <c r="E685" s="1" t="s">
        <v>16</v>
      </c>
      <c r="F685" s="1" t="s">
        <v>25</v>
      </c>
      <c r="G685" s="1">
        <v>1</v>
      </c>
      <c r="H685" s="3" t="s">
        <v>369</v>
      </c>
      <c r="I685" s="5">
        <v>43983</v>
      </c>
      <c r="J685" s="1">
        <v>1</v>
      </c>
      <c r="K685" s="1">
        <v>0</v>
      </c>
      <c r="L685" s="1">
        <f>_xlfn.IFNA(VLOOKUP(D685,'[1]2020物业费金额预算（含欠费）'!$A:$M,13,FALSE),0)</f>
        <v>42.24</v>
      </c>
      <c r="M685">
        <f>_xlfn.IFNA(VLOOKUP(D685,'[1]2020清欠预算'!$A:$G,7,FALSE),0)</f>
        <v>0</v>
      </c>
    </row>
    <row r="686" ht="14.25" spans="1:13">
      <c r="A686" s="1">
        <v>685</v>
      </c>
      <c r="B686" s="2" t="s">
        <v>261</v>
      </c>
      <c r="C686" s="1" t="s">
        <v>262</v>
      </c>
      <c r="D686" s="1" t="s">
        <v>263</v>
      </c>
      <c r="E686" s="1" t="s">
        <v>16</v>
      </c>
      <c r="F686" s="1" t="s">
        <v>25</v>
      </c>
      <c r="G686" s="1">
        <v>1</v>
      </c>
      <c r="H686" s="3" t="s">
        <v>369</v>
      </c>
      <c r="I686" s="5">
        <v>43983</v>
      </c>
      <c r="J686" s="1">
        <v>1</v>
      </c>
      <c r="K686" s="1">
        <v>0</v>
      </c>
      <c r="L686" s="1">
        <f>_xlfn.IFNA(VLOOKUP(D686,'[1]2020物业费金额预算（含欠费）'!$A:$M,13,FALSE),0)</f>
        <v>0</v>
      </c>
      <c r="M686">
        <f>_xlfn.IFNA(VLOOKUP(D686,'[1]2020清欠预算'!$A:$G,7,FALSE),0)</f>
        <v>0</v>
      </c>
    </row>
    <row r="687" ht="14.25" spans="1:13">
      <c r="A687" s="1">
        <v>686</v>
      </c>
      <c r="B687" s="2" t="s">
        <v>264</v>
      </c>
      <c r="C687" s="1" t="s">
        <v>265</v>
      </c>
      <c r="D687" s="1" t="s">
        <v>266</v>
      </c>
      <c r="E687" s="1" t="s">
        <v>16</v>
      </c>
      <c r="F687" s="1" t="s">
        <v>25</v>
      </c>
      <c r="G687" s="1">
        <v>1</v>
      </c>
      <c r="H687" s="3" t="s">
        <v>369</v>
      </c>
      <c r="I687" s="5">
        <v>43983</v>
      </c>
      <c r="J687" s="1">
        <v>1</v>
      </c>
      <c r="K687" s="1">
        <v>0</v>
      </c>
      <c r="L687" s="1">
        <f>_xlfn.IFNA(VLOOKUP(D687,'[1]2020物业费金额预算（含欠费）'!$A:$M,13,FALSE),0)</f>
        <v>160.237308</v>
      </c>
      <c r="M687">
        <f>_xlfn.IFNA(VLOOKUP(D687,'[1]2020清欠预算'!$A:$G,7,FALSE),0)</f>
        <v>0</v>
      </c>
    </row>
    <row r="688" ht="14.25" spans="1:13">
      <c r="A688" s="1">
        <v>687</v>
      </c>
      <c r="B688" s="2" t="s">
        <v>267</v>
      </c>
      <c r="C688" s="1" t="s">
        <v>268</v>
      </c>
      <c r="D688" s="1" t="s">
        <v>269</v>
      </c>
      <c r="E688" s="1" t="s">
        <v>16</v>
      </c>
      <c r="F688" s="1" t="s">
        <v>25</v>
      </c>
      <c r="G688" s="1">
        <v>1</v>
      </c>
      <c r="H688" s="3" t="s">
        <v>369</v>
      </c>
      <c r="I688" s="5">
        <v>43983</v>
      </c>
      <c r="J688" s="1">
        <v>1</v>
      </c>
      <c r="K688" s="1">
        <v>0.98</v>
      </c>
      <c r="L688" s="1">
        <f>_xlfn.IFNA(VLOOKUP(D688,'[1]2020物业费金额预算（含欠费）'!$A:$M,13,FALSE),0)</f>
        <v>79.745111544</v>
      </c>
      <c r="M688">
        <f>_xlfn.IFNA(VLOOKUP(D688,'[1]2020清欠预算'!$A:$G,7,FALSE),0)</f>
        <v>4.13686075127501</v>
      </c>
    </row>
    <row r="689" ht="14.25" spans="1:13">
      <c r="A689" s="1">
        <v>688</v>
      </c>
      <c r="B689" s="2" t="s">
        <v>270</v>
      </c>
      <c r="C689" s="1" t="s">
        <v>271</v>
      </c>
      <c r="D689" s="1" t="s">
        <v>272</v>
      </c>
      <c r="E689" s="1" t="s">
        <v>16</v>
      </c>
      <c r="F689" s="1" t="s">
        <v>25</v>
      </c>
      <c r="G689" s="1">
        <v>1</v>
      </c>
      <c r="H689" s="3" t="s">
        <v>369</v>
      </c>
      <c r="I689" s="5">
        <v>43983</v>
      </c>
      <c r="J689" s="1">
        <v>1</v>
      </c>
      <c r="K689" s="1">
        <v>0.98</v>
      </c>
      <c r="L689" s="1">
        <f>_xlfn.IFNA(VLOOKUP(D689,'[1]2020物业费金额预算（含欠费）'!$A:$M,13,FALSE),0)</f>
        <v>27.8077978940121</v>
      </c>
      <c r="M689">
        <f>_xlfn.IFNA(VLOOKUP(D689,'[1]2020清欠预算'!$A:$G,7,FALSE),0)</f>
        <v>0</v>
      </c>
    </row>
    <row r="690" ht="14.25" spans="1:13">
      <c r="A690" s="1">
        <v>689</v>
      </c>
      <c r="B690" s="2" t="s">
        <v>273</v>
      </c>
      <c r="C690" s="1" t="s">
        <v>274</v>
      </c>
      <c r="D690" s="1" t="s">
        <v>275</v>
      </c>
      <c r="E690" s="1" t="s">
        <v>16</v>
      </c>
      <c r="F690" s="1" t="s">
        <v>25</v>
      </c>
      <c r="G690" s="1">
        <v>1</v>
      </c>
      <c r="H690" s="3" t="s">
        <v>369</v>
      </c>
      <c r="I690" s="5">
        <v>43983</v>
      </c>
      <c r="J690" s="1">
        <v>1</v>
      </c>
      <c r="K690" s="1">
        <v>0.8</v>
      </c>
      <c r="L690" s="1">
        <f>_xlfn.IFNA(VLOOKUP(D690,'[1]2020物业费金额预算（含欠费）'!$A:$M,13,FALSE),0)</f>
        <v>47.8204553664</v>
      </c>
      <c r="M690">
        <f>_xlfn.IFNA(VLOOKUP(D690,'[1]2020清欠预算'!$A:$G,7,FALSE),0)</f>
        <v>7.7869851528</v>
      </c>
    </row>
    <row r="691" ht="14.25" spans="1:13">
      <c r="A691" s="1">
        <v>690</v>
      </c>
      <c r="B691" s="6" t="s">
        <v>276</v>
      </c>
      <c r="C691" s="1" t="s">
        <v>277</v>
      </c>
      <c r="D691" s="1" t="s">
        <v>278</v>
      </c>
      <c r="E691" s="1" t="s">
        <v>16</v>
      </c>
      <c r="F691" s="1" t="s">
        <v>279</v>
      </c>
      <c r="G691" s="1">
        <v>1</v>
      </c>
      <c r="H691" s="3" t="s">
        <v>369</v>
      </c>
      <c r="I691" s="5">
        <v>43983</v>
      </c>
      <c r="J691" s="1">
        <v>1</v>
      </c>
      <c r="K691" s="1">
        <v>0.45</v>
      </c>
      <c r="L691" s="1">
        <f>_xlfn.IFNA(VLOOKUP(D691,'[1]2020物业费金额预算（含欠费）'!$A:$M,13,FALSE),0)</f>
        <v>31.9926992175</v>
      </c>
      <c r="M691">
        <f>_xlfn.IFNA(VLOOKUP(D691,'[1]2020清欠预算'!$A:$G,7,FALSE),0)</f>
        <v>0.947164060909637</v>
      </c>
    </row>
    <row r="692" ht="14.25" spans="1:13">
      <c r="A692" s="1">
        <v>691</v>
      </c>
      <c r="B692" s="6" t="s">
        <v>280</v>
      </c>
      <c r="C692" s="1" t="s">
        <v>281</v>
      </c>
      <c r="D692" s="1" t="s">
        <v>282</v>
      </c>
      <c r="E692" s="1" t="s">
        <v>16</v>
      </c>
      <c r="F692" s="1" t="s">
        <v>279</v>
      </c>
      <c r="G692" s="1">
        <v>1</v>
      </c>
      <c r="H692" s="3" t="s">
        <v>369</v>
      </c>
      <c r="I692" s="5">
        <v>43983</v>
      </c>
      <c r="J692" s="1">
        <v>1</v>
      </c>
      <c r="K692" s="1">
        <v>0.4</v>
      </c>
      <c r="L692" s="1">
        <f>_xlfn.IFNA(VLOOKUP(D692,'[1]2020物业费金额预算（含欠费）'!$A:$M,13,FALSE),0)</f>
        <v>124.270357593333</v>
      </c>
      <c r="M692">
        <f>_xlfn.IFNA(VLOOKUP(D692,'[1]2020清欠预算'!$A:$G,7,FALSE),0)</f>
        <v>28.251379877175</v>
      </c>
    </row>
    <row r="693" ht="14.25" spans="1:13">
      <c r="A693" s="1">
        <v>692</v>
      </c>
      <c r="B693" s="2" t="s">
        <v>283</v>
      </c>
      <c r="C693" s="1" t="s">
        <v>284</v>
      </c>
      <c r="D693" s="1" t="s">
        <v>285</v>
      </c>
      <c r="E693" s="1" t="s">
        <v>16</v>
      </c>
      <c r="F693" s="1" t="s">
        <v>25</v>
      </c>
      <c r="G693" s="1">
        <v>1</v>
      </c>
      <c r="H693" s="3" t="s">
        <v>369</v>
      </c>
      <c r="I693" s="5">
        <v>43983</v>
      </c>
      <c r="J693" s="1">
        <v>1</v>
      </c>
      <c r="K693" s="1">
        <v>0.9</v>
      </c>
      <c r="L693" s="1">
        <f>_xlfn.IFNA(VLOOKUP(D693,'[1]2020物业费金额预算（含欠费）'!$A:$M,13,FALSE),0)</f>
        <v>90.99264924</v>
      </c>
      <c r="M693">
        <f>_xlfn.IFNA(VLOOKUP(D693,'[1]2020清欠预算'!$A:$G,7,FALSE),0)</f>
        <v>13.19530313255</v>
      </c>
    </row>
    <row r="694" ht="14.25" spans="1:13">
      <c r="A694" s="1">
        <v>693</v>
      </c>
      <c r="B694" s="2" t="s">
        <v>286</v>
      </c>
      <c r="C694" s="1" t="s">
        <v>287</v>
      </c>
      <c r="D694" s="1" t="s">
        <v>288</v>
      </c>
      <c r="E694" s="1" t="s">
        <v>16</v>
      </c>
      <c r="F694" s="1" t="s">
        <v>25</v>
      </c>
      <c r="G694" s="1">
        <v>1</v>
      </c>
      <c r="H694" s="3" t="s">
        <v>369</v>
      </c>
      <c r="I694" s="5">
        <v>43983</v>
      </c>
      <c r="J694" s="1">
        <v>1</v>
      </c>
      <c r="K694" s="1">
        <v>0</v>
      </c>
      <c r="L694" s="1">
        <f>_xlfn.IFNA(VLOOKUP(D694,'[1]2020物业费金额预算（含欠费）'!$A:$M,13,FALSE),0)</f>
        <v>0</v>
      </c>
      <c r="M694">
        <f>_xlfn.IFNA(VLOOKUP(D694,'[1]2020清欠预算'!$A:$G,7,FALSE),0)</f>
        <v>0</v>
      </c>
    </row>
    <row r="695" ht="14.25" spans="1:13">
      <c r="A695" s="1">
        <v>694</v>
      </c>
      <c r="B695" s="2" t="s">
        <v>289</v>
      </c>
      <c r="D695" s="1" t="s">
        <v>290</v>
      </c>
      <c r="E695" s="1" t="s">
        <v>16</v>
      </c>
      <c r="F695" s="1" t="s">
        <v>153</v>
      </c>
      <c r="G695" s="1" t="s">
        <v>153</v>
      </c>
      <c r="H695" s="3" t="s">
        <v>369</v>
      </c>
      <c r="I695" s="5">
        <v>43983</v>
      </c>
      <c r="J695" s="1">
        <v>1</v>
      </c>
      <c r="K695" s="1">
        <v>0</v>
      </c>
      <c r="L695" s="1">
        <f>_xlfn.IFNA(VLOOKUP(D695,'[1]2020物业费金额预算（含欠费）'!$A:$M,13,FALSE),0)</f>
        <v>0</v>
      </c>
      <c r="M695">
        <f>_xlfn.IFNA(VLOOKUP(D695,'[1]2020清欠预算'!$A:$G,7,FALSE),0)</f>
        <v>0</v>
      </c>
    </row>
    <row r="696" ht="14.25" spans="1:13">
      <c r="A696" s="1">
        <v>695</v>
      </c>
      <c r="B696" s="2" t="s">
        <v>291</v>
      </c>
      <c r="C696" s="1" t="s">
        <v>292</v>
      </c>
      <c r="D696" s="1" t="s">
        <v>293</v>
      </c>
      <c r="E696" s="1" t="s">
        <v>16</v>
      </c>
      <c r="F696" s="1" t="s">
        <v>25</v>
      </c>
      <c r="G696" s="1">
        <v>1</v>
      </c>
      <c r="H696" s="3" t="s">
        <v>369</v>
      </c>
      <c r="I696" s="5">
        <v>43983</v>
      </c>
      <c r="J696" s="1">
        <v>1</v>
      </c>
      <c r="K696" s="1">
        <v>0.3</v>
      </c>
      <c r="L696" s="1">
        <f>_xlfn.IFNA(VLOOKUP(D696,'[1]2020物业费金额预算（含欠费）'!$A:$M,13,FALSE),0)</f>
        <v>34.860649824</v>
      </c>
      <c r="M696">
        <f>_xlfn.IFNA(VLOOKUP(D696,'[1]2020清欠预算'!$A:$G,7,FALSE),0)</f>
        <v>1.52335894585</v>
      </c>
    </row>
    <row r="697" ht="14.25" spans="1:13">
      <c r="A697" s="1">
        <v>696</v>
      </c>
      <c r="B697" s="2" t="s">
        <v>294</v>
      </c>
      <c r="C697" s="1" t="s">
        <v>295</v>
      </c>
      <c r="D697" s="1" t="s">
        <v>296</v>
      </c>
      <c r="E697" s="1" t="s">
        <v>16</v>
      </c>
      <c r="F697" s="1" t="s">
        <v>25</v>
      </c>
      <c r="G697" s="1">
        <v>1</v>
      </c>
      <c r="H697" s="3" t="s">
        <v>369</v>
      </c>
      <c r="I697" s="5">
        <v>43983</v>
      </c>
      <c r="J697" s="1">
        <v>1</v>
      </c>
      <c r="K697" s="1">
        <v>0.75</v>
      </c>
      <c r="L697" s="1">
        <f>_xlfn.IFNA(VLOOKUP(D697,'[1]2020物业费金额预算（含欠费）'!$A:$M,13,FALSE),0)</f>
        <v>43.81168089</v>
      </c>
      <c r="M697">
        <f>_xlfn.IFNA(VLOOKUP(D697,'[1]2020清欠预算'!$A:$G,7,FALSE),0)</f>
        <v>13.52492377285</v>
      </c>
    </row>
    <row r="698" ht="14.25" spans="1:13">
      <c r="A698" s="1">
        <v>697</v>
      </c>
      <c r="B698" s="2" t="s">
        <v>297</v>
      </c>
      <c r="C698" s="1" t="s">
        <v>298</v>
      </c>
      <c r="D698" s="1" t="s">
        <v>299</v>
      </c>
      <c r="E698" s="1" t="s">
        <v>16</v>
      </c>
      <c r="F698" s="1" t="s">
        <v>25</v>
      </c>
      <c r="G698" s="1">
        <v>1</v>
      </c>
      <c r="H698" s="3" t="s">
        <v>369</v>
      </c>
      <c r="I698" s="5">
        <v>43983</v>
      </c>
      <c r="J698" s="1">
        <v>1</v>
      </c>
      <c r="K698" s="1">
        <v>0</v>
      </c>
      <c r="L698" s="1">
        <f>_xlfn.IFNA(VLOOKUP(D698,'[1]2020物业费金额预算（含欠费）'!$A:$M,13,FALSE),0)</f>
        <v>53.5952090345</v>
      </c>
      <c r="M698">
        <f>_xlfn.IFNA(VLOOKUP(D698,'[1]2020清欠预算'!$A:$G,7,FALSE),0)</f>
        <v>9.32679683815834</v>
      </c>
    </row>
    <row r="699" ht="14.25" spans="1:13">
      <c r="A699" s="1">
        <v>698</v>
      </c>
      <c r="B699" s="2" t="s">
        <v>300</v>
      </c>
      <c r="C699" s="1" t="s">
        <v>301</v>
      </c>
      <c r="D699" s="1" t="s">
        <v>302</v>
      </c>
      <c r="E699" s="1" t="s">
        <v>16</v>
      </c>
      <c r="F699" s="1" t="s">
        <v>25</v>
      </c>
      <c r="G699" s="1">
        <v>1</v>
      </c>
      <c r="H699" s="3" t="s">
        <v>369</v>
      </c>
      <c r="I699" s="5">
        <v>43983</v>
      </c>
      <c r="J699" s="1">
        <v>1</v>
      </c>
      <c r="K699" s="1">
        <v>0</v>
      </c>
      <c r="L699" s="1">
        <f>_xlfn.IFNA(VLOOKUP(D699,'[1]2020物业费金额预算（含欠费）'!$A:$M,13,FALSE),0)</f>
        <v>46.049802084</v>
      </c>
      <c r="M699">
        <f>_xlfn.IFNA(VLOOKUP(D699,'[1]2020清欠预算'!$A:$G,7,FALSE),0)</f>
        <v>1.43277652659167</v>
      </c>
    </row>
    <row r="700" ht="14.25" spans="1:13">
      <c r="A700" s="1">
        <v>699</v>
      </c>
      <c r="B700" s="2" t="s">
        <v>303</v>
      </c>
      <c r="C700" s="1" t="s">
        <v>304</v>
      </c>
      <c r="D700" s="1" t="s">
        <v>305</v>
      </c>
      <c r="E700" s="1" t="s">
        <v>16</v>
      </c>
      <c r="F700" s="1" t="s">
        <v>17</v>
      </c>
      <c r="G700" s="1">
        <v>1</v>
      </c>
      <c r="H700" s="3" t="s">
        <v>369</v>
      </c>
      <c r="I700" s="5">
        <v>43983</v>
      </c>
      <c r="J700" s="1">
        <v>1</v>
      </c>
      <c r="K700" s="1">
        <v>0.93</v>
      </c>
      <c r="L700" s="1">
        <f>_xlfn.IFNA(VLOOKUP(D700,'[1]2020物业费金额预算（含欠费）'!$A:$M,13,FALSE),0)</f>
        <v>77.120489472768</v>
      </c>
      <c r="M700">
        <f>_xlfn.IFNA(VLOOKUP(D700,'[1]2020清欠预算'!$A:$G,7,FALSE),0)</f>
        <v>0</v>
      </c>
    </row>
    <row r="701" ht="14.25" spans="1:13">
      <c r="A701" s="1">
        <v>700</v>
      </c>
      <c r="B701" s="2" t="s">
        <v>306</v>
      </c>
      <c r="C701" s="1" t="s">
        <v>307</v>
      </c>
      <c r="D701" s="1" t="s">
        <v>308</v>
      </c>
      <c r="E701" s="1" t="s">
        <v>16</v>
      </c>
      <c r="F701" s="1" t="s">
        <v>25</v>
      </c>
      <c r="G701" s="1">
        <v>1</v>
      </c>
      <c r="H701" s="3" t="s">
        <v>369</v>
      </c>
      <c r="I701" s="5">
        <v>43983</v>
      </c>
      <c r="J701" s="1">
        <v>1</v>
      </c>
      <c r="K701" s="1">
        <v>0</v>
      </c>
      <c r="L701" s="1">
        <f>_xlfn.IFNA(VLOOKUP(D701,'[1]2020物业费金额预算（含欠费）'!$A:$M,13,FALSE),0)</f>
        <v>0</v>
      </c>
      <c r="M701">
        <f>_xlfn.IFNA(VLOOKUP(D701,'[1]2020清欠预算'!$A:$G,7,FALSE),0)</f>
        <v>0</v>
      </c>
    </row>
    <row r="702" ht="14.25" spans="1:13">
      <c r="A702" s="1">
        <v>701</v>
      </c>
      <c r="B702" s="2" t="s">
        <v>309</v>
      </c>
      <c r="C702" s="1" t="s">
        <v>310</v>
      </c>
      <c r="D702" s="1" t="s">
        <v>311</v>
      </c>
      <c r="E702" s="1" t="s">
        <v>16</v>
      </c>
      <c r="F702" s="1" t="s">
        <v>153</v>
      </c>
      <c r="G702" s="1" t="s">
        <v>153</v>
      </c>
      <c r="H702" s="3" t="s">
        <v>369</v>
      </c>
      <c r="I702" s="5">
        <v>43983</v>
      </c>
      <c r="J702" s="1">
        <v>1</v>
      </c>
      <c r="K702" s="1">
        <v>0</v>
      </c>
      <c r="L702" s="1">
        <f>_xlfn.IFNA(VLOOKUP(D702,'[1]2020物业费金额预算（含欠费）'!$A:$M,13,FALSE),0)</f>
        <v>0</v>
      </c>
      <c r="M702">
        <f>_xlfn.IFNA(VLOOKUP(D702,'[1]2020清欠预算'!$A:$G,7,FALSE),0)</f>
        <v>0</v>
      </c>
    </row>
    <row r="703" ht="14.25" spans="1:13">
      <c r="A703" s="1">
        <v>702</v>
      </c>
      <c r="B703" s="2" t="s">
        <v>312</v>
      </c>
      <c r="D703" s="1" t="s">
        <v>313</v>
      </c>
      <c r="E703" s="1" t="s">
        <v>16</v>
      </c>
      <c r="F703" s="1" t="s">
        <v>153</v>
      </c>
      <c r="G703" s="1" t="s">
        <v>153</v>
      </c>
      <c r="H703" s="3" t="s">
        <v>369</v>
      </c>
      <c r="I703" s="5">
        <v>43983</v>
      </c>
      <c r="J703" s="1">
        <v>1</v>
      </c>
      <c r="K703" s="1">
        <v>0</v>
      </c>
      <c r="L703" s="1">
        <f>_xlfn.IFNA(VLOOKUP(D703,'[1]2020物业费金额预算（含欠费）'!$A:$M,13,FALSE),0)</f>
        <v>0</v>
      </c>
      <c r="M703">
        <f>_xlfn.IFNA(VLOOKUP(D703,'[1]2020清欠预算'!$A:$G,7,FALSE),0)</f>
        <v>0</v>
      </c>
    </row>
    <row r="704" ht="14.25" spans="1:13">
      <c r="A704" s="1">
        <v>703</v>
      </c>
      <c r="B704" s="2" t="s">
        <v>314</v>
      </c>
      <c r="C704" s="1" t="s">
        <v>315</v>
      </c>
      <c r="D704" s="1" t="s">
        <v>316</v>
      </c>
      <c r="E704" s="1" t="s">
        <v>16</v>
      </c>
      <c r="F704" s="1" t="s">
        <v>25</v>
      </c>
      <c r="G704" s="1">
        <v>1</v>
      </c>
      <c r="H704" s="3" t="s">
        <v>369</v>
      </c>
      <c r="I704" s="5">
        <v>43983</v>
      </c>
      <c r="J704" s="1">
        <v>1</v>
      </c>
      <c r="K704" s="1">
        <v>0</v>
      </c>
      <c r="L704" s="1">
        <f>_xlfn.IFNA(VLOOKUP(D704,'[1]2020物业费金额预算（含欠费）'!$A:$M,13,FALSE),0)</f>
        <v>0</v>
      </c>
      <c r="M704">
        <f>_xlfn.IFNA(VLOOKUP(D704,'[1]2020清欠预算'!$A:$G,7,FALSE),0)</f>
        <v>0</v>
      </c>
    </row>
    <row r="705" ht="14.25" spans="1:13">
      <c r="A705" s="1">
        <v>704</v>
      </c>
      <c r="B705" s="2" t="s">
        <v>317</v>
      </c>
      <c r="C705" s="1" t="s">
        <v>318</v>
      </c>
      <c r="D705" s="1" t="s">
        <v>319</v>
      </c>
      <c r="E705" s="1" t="s">
        <v>16</v>
      </c>
      <c r="F705" s="1" t="s">
        <v>25</v>
      </c>
      <c r="G705" s="1">
        <v>1</v>
      </c>
      <c r="H705" s="3" t="s">
        <v>369</v>
      </c>
      <c r="I705" s="5">
        <v>43983</v>
      </c>
      <c r="J705" s="1">
        <v>1</v>
      </c>
      <c r="K705" s="1">
        <v>0.8</v>
      </c>
      <c r="L705" s="1">
        <f>_xlfn.IFNA(VLOOKUP(D705,'[1]2020物业费金额预算（含欠费）'!$A:$M,13,FALSE),0)</f>
        <v>19.4556330543847</v>
      </c>
      <c r="M705">
        <f>_xlfn.IFNA(VLOOKUP(D705,'[1]2020清欠预算'!$A:$G,7,FALSE),0)</f>
        <v>4.170679870175</v>
      </c>
    </row>
    <row r="706" ht="14.25" spans="1:13">
      <c r="A706" s="1">
        <v>705</v>
      </c>
      <c r="B706" s="2" t="s">
        <v>320</v>
      </c>
      <c r="C706" s="1" t="s">
        <v>321</v>
      </c>
      <c r="D706" s="1" t="s">
        <v>322</v>
      </c>
      <c r="E706" s="1" t="s">
        <v>16</v>
      </c>
      <c r="F706" s="1" t="s">
        <v>25</v>
      </c>
      <c r="G706" s="1">
        <v>1</v>
      </c>
      <c r="H706" s="3" t="s">
        <v>369</v>
      </c>
      <c r="I706" s="5">
        <v>43983</v>
      </c>
      <c r="J706" s="1">
        <v>1</v>
      </c>
      <c r="K706" s="1">
        <v>0.85</v>
      </c>
      <c r="L706" s="1">
        <f>_xlfn.IFNA(VLOOKUP(D706,'[1]2020物业费金额预算（含欠费）'!$A:$M,13,FALSE),0)</f>
        <v>27.93471885</v>
      </c>
      <c r="M706">
        <f>_xlfn.IFNA(VLOOKUP(D706,'[1]2020清欠预算'!$A:$G,7,FALSE),0)</f>
        <v>3.73141687321667</v>
      </c>
    </row>
    <row r="707" ht="14.25" spans="1:13">
      <c r="A707" s="1">
        <v>706</v>
      </c>
      <c r="B707" s="2" t="s">
        <v>323</v>
      </c>
      <c r="D707" s="1" t="s">
        <v>324</v>
      </c>
      <c r="E707" s="1" t="s">
        <v>16</v>
      </c>
      <c r="F707" s="1" t="s">
        <v>153</v>
      </c>
      <c r="G707" s="1" t="s">
        <v>153</v>
      </c>
      <c r="H707" s="3" t="s">
        <v>369</v>
      </c>
      <c r="I707" s="5">
        <v>43983</v>
      </c>
      <c r="J707" s="1">
        <v>1</v>
      </c>
      <c r="K707" s="1">
        <v>0</v>
      </c>
      <c r="L707" s="1">
        <f>_xlfn.IFNA(VLOOKUP(D707,'[1]2020物业费金额预算（含欠费）'!$A:$M,13,FALSE),0)</f>
        <v>0</v>
      </c>
      <c r="M707">
        <f>_xlfn.IFNA(VLOOKUP(D707,'[1]2020清欠预算'!$A:$G,7,FALSE),0)</f>
        <v>0</v>
      </c>
    </row>
    <row r="708" ht="14.25" spans="1:13">
      <c r="A708" s="1">
        <v>707</v>
      </c>
      <c r="B708" s="2" t="s">
        <v>325</v>
      </c>
      <c r="D708" s="1" t="s">
        <v>326</v>
      </c>
      <c r="E708" s="1" t="s">
        <v>16</v>
      </c>
      <c r="F708" s="1" t="s">
        <v>153</v>
      </c>
      <c r="G708" s="1" t="s">
        <v>153</v>
      </c>
      <c r="H708" s="3" t="s">
        <v>369</v>
      </c>
      <c r="I708" s="5">
        <v>43983</v>
      </c>
      <c r="J708" s="1">
        <v>1</v>
      </c>
      <c r="K708" s="1">
        <v>0</v>
      </c>
      <c r="L708" s="1">
        <f>_xlfn.IFNA(VLOOKUP(D708,'[1]2020物业费金额预算（含欠费）'!$A:$M,13,FALSE),0)</f>
        <v>0</v>
      </c>
      <c r="M708">
        <f>_xlfn.IFNA(VLOOKUP(D708,'[1]2020清欠预算'!$A:$G,7,FALSE),0)</f>
        <v>0</v>
      </c>
    </row>
    <row r="709" ht="14.25" spans="1:13">
      <c r="A709" s="1">
        <v>708</v>
      </c>
      <c r="B709" s="2" t="s">
        <v>327</v>
      </c>
      <c r="C709" s="1" t="s">
        <v>328</v>
      </c>
      <c r="D709" s="1" t="s">
        <v>329</v>
      </c>
      <c r="E709" s="1" t="s">
        <v>16</v>
      </c>
      <c r="F709" s="1" t="s">
        <v>25</v>
      </c>
      <c r="G709" s="1">
        <v>1</v>
      </c>
      <c r="H709" s="3" t="s">
        <v>369</v>
      </c>
      <c r="I709" s="5">
        <v>43983</v>
      </c>
      <c r="J709" s="1">
        <v>1</v>
      </c>
      <c r="K709" s="1">
        <v>0</v>
      </c>
      <c r="L709" s="1">
        <f>_xlfn.IFNA(VLOOKUP(D709,'[1]2020物业费金额预算（含欠费）'!$A:$M,13,FALSE),0)</f>
        <v>22.46715666</v>
      </c>
      <c r="M709">
        <f>_xlfn.IFNA(VLOOKUP(D709,'[1]2020清欠预算'!$A:$G,7,FALSE),0)</f>
        <v>0</v>
      </c>
    </row>
    <row r="710" ht="14.25" spans="1:13">
      <c r="A710" s="1">
        <v>709</v>
      </c>
      <c r="B710" s="2" t="s">
        <v>330</v>
      </c>
      <c r="C710" s="1" t="s">
        <v>331</v>
      </c>
      <c r="D710" s="1" t="s">
        <v>332</v>
      </c>
      <c r="E710" s="1" t="s">
        <v>16</v>
      </c>
      <c r="F710" s="1" t="s">
        <v>153</v>
      </c>
      <c r="G710" s="1">
        <v>1</v>
      </c>
      <c r="H710" s="3" t="s">
        <v>369</v>
      </c>
      <c r="I710" s="5">
        <v>43983</v>
      </c>
      <c r="J710" s="1">
        <v>1</v>
      </c>
      <c r="K710" s="1">
        <v>0</v>
      </c>
      <c r="L710" s="1">
        <f>_xlfn.IFNA(VLOOKUP(D710,'[1]2020物业费金额预算（含欠费）'!$A:$M,13,FALSE),0)</f>
        <v>0</v>
      </c>
      <c r="M710">
        <f>_xlfn.IFNA(VLOOKUP(D710,'[1]2020清欠预算'!$A:$G,7,FALSE),0)</f>
        <v>0</v>
      </c>
    </row>
    <row r="711" ht="14.25" spans="1:13">
      <c r="A711" s="1">
        <v>710</v>
      </c>
      <c r="B711" s="2" t="s">
        <v>333</v>
      </c>
      <c r="C711" s="1" t="s">
        <v>334</v>
      </c>
      <c r="D711" s="1" t="s">
        <v>335</v>
      </c>
      <c r="E711" s="1" t="s">
        <v>16</v>
      </c>
      <c r="F711" s="1" t="s">
        <v>153</v>
      </c>
      <c r="G711" s="1">
        <v>1</v>
      </c>
      <c r="H711" s="3" t="s">
        <v>369</v>
      </c>
      <c r="I711" s="5">
        <v>43983</v>
      </c>
      <c r="J711" s="1">
        <v>1</v>
      </c>
      <c r="K711" s="1">
        <v>0</v>
      </c>
      <c r="L711" s="1">
        <f>_xlfn.IFNA(VLOOKUP(D711,'[1]2020物业费金额预算（含欠费）'!$A:$M,13,FALSE),0)</f>
        <v>0</v>
      </c>
      <c r="M711">
        <f>_xlfn.IFNA(VLOOKUP(D711,'[1]2020清欠预算'!$A:$G,7,FALSE),0)</f>
        <v>0</v>
      </c>
    </row>
    <row r="712" ht="14.25" spans="1:13">
      <c r="A712" s="1">
        <v>711</v>
      </c>
      <c r="B712" s="2" t="s">
        <v>336</v>
      </c>
      <c r="D712" s="1" t="s">
        <v>337</v>
      </c>
      <c r="E712" s="1" t="s">
        <v>16</v>
      </c>
      <c r="F712" s="1" t="s">
        <v>153</v>
      </c>
      <c r="G712" s="1" t="s">
        <v>153</v>
      </c>
      <c r="H712" s="3" t="s">
        <v>369</v>
      </c>
      <c r="I712" s="5">
        <v>43983</v>
      </c>
      <c r="J712" s="1">
        <v>1</v>
      </c>
      <c r="K712" s="1">
        <v>0</v>
      </c>
      <c r="L712" s="1">
        <f>_xlfn.IFNA(VLOOKUP(D712,'[1]2020物业费金额预算（含欠费）'!$A:$M,13,FALSE),0)</f>
        <v>0</v>
      </c>
      <c r="M712">
        <f>_xlfn.IFNA(VLOOKUP(D712,'[1]2020清欠预算'!$A:$G,7,FALSE),0)</f>
        <v>0</v>
      </c>
    </row>
    <row r="713" ht="14.25" spans="1:13">
      <c r="A713" s="1">
        <v>712</v>
      </c>
      <c r="B713" s="2" t="s">
        <v>338</v>
      </c>
      <c r="C713" s="1" t="s">
        <v>339</v>
      </c>
      <c r="D713" s="1" t="s">
        <v>340</v>
      </c>
      <c r="E713" s="1" t="s">
        <v>16</v>
      </c>
      <c r="F713" s="1" t="s">
        <v>153</v>
      </c>
      <c r="G713" s="1">
        <v>1</v>
      </c>
      <c r="H713" s="3" t="s">
        <v>369</v>
      </c>
      <c r="I713" s="5">
        <v>43983</v>
      </c>
      <c r="J713" s="1">
        <v>1</v>
      </c>
      <c r="K713" s="1">
        <v>0.8</v>
      </c>
      <c r="L713" s="1">
        <f>_xlfn.IFNA(VLOOKUP(D713,'[1]2020物业费金额预算（含欠费）'!$A:$M,13,FALSE),0)</f>
        <v>0</v>
      </c>
      <c r="M713">
        <f>_xlfn.IFNA(VLOOKUP(D713,'[1]2020清欠预算'!$A:$G,7,FALSE),0)</f>
        <v>0</v>
      </c>
    </row>
    <row r="714" ht="14.25" spans="1:13">
      <c r="A714" s="1">
        <v>713</v>
      </c>
      <c r="B714" s="2" t="s">
        <v>341</v>
      </c>
      <c r="C714" s="1" t="s">
        <v>342</v>
      </c>
      <c r="D714" s="1" t="s">
        <v>343</v>
      </c>
      <c r="E714" s="1" t="s">
        <v>16</v>
      </c>
      <c r="F714" s="1" t="s">
        <v>25</v>
      </c>
      <c r="G714" s="1">
        <v>1</v>
      </c>
      <c r="H714" s="3" t="s">
        <v>369</v>
      </c>
      <c r="I714" s="5">
        <v>43983</v>
      </c>
      <c r="J714" s="1">
        <v>1</v>
      </c>
      <c r="K714" s="1">
        <v>0.85</v>
      </c>
      <c r="L714" s="1">
        <f>_xlfn.IFNA(VLOOKUP(D714,'[1]2020物业费金额预算（含欠费）'!$A:$M,13,FALSE),0)</f>
        <v>64.96323468</v>
      </c>
      <c r="M714">
        <f>_xlfn.IFNA(VLOOKUP(D714,'[1]2020清欠预算'!$A:$G,7,FALSE),0)</f>
        <v>3.0996</v>
      </c>
    </row>
    <row r="715" ht="14.25" spans="1:13">
      <c r="A715" s="1">
        <v>714</v>
      </c>
      <c r="B715" s="7" t="s">
        <v>344</v>
      </c>
      <c r="C715" s="1" t="s">
        <v>345</v>
      </c>
      <c r="D715" s="1" t="s">
        <v>346</v>
      </c>
      <c r="E715" s="1" t="s">
        <v>16</v>
      </c>
      <c r="F715" s="1" t="s">
        <v>25</v>
      </c>
      <c r="G715" s="1">
        <v>1</v>
      </c>
      <c r="H715" s="3" t="s">
        <v>369</v>
      </c>
      <c r="I715" s="5">
        <v>43983</v>
      </c>
      <c r="J715" s="1">
        <v>1</v>
      </c>
      <c r="K715" s="1">
        <v>0.75</v>
      </c>
      <c r="L715" s="1">
        <f>_xlfn.IFNA(VLOOKUP(D715,'[1]2020物业费金额预算（含欠费）'!$A:$M,13,FALSE),0)</f>
        <v>0</v>
      </c>
      <c r="M715">
        <f>_xlfn.IFNA(VLOOKUP(D715,'[1]2020清欠预算'!$A:$G,7,FALSE),0)</f>
        <v>0</v>
      </c>
    </row>
    <row r="716" ht="14.25" spans="1:13">
      <c r="A716" s="1">
        <v>715</v>
      </c>
      <c r="B716" s="7" t="s">
        <v>347</v>
      </c>
      <c r="C716" s="1" t="s">
        <v>348</v>
      </c>
      <c r="D716" s="1" t="s">
        <v>349</v>
      </c>
      <c r="E716" s="1" t="s">
        <v>16</v>
      </c>
      <c r="F716" s="1" t="s">
        <v>25</v>
      </c>
      <c r="G716" s="1">
        <v>1</v>
      </c>
      <c r="H716" s="3" t="s">
        <v>369</v>
      </c>
      <c r="I716" s="5">
        <v>43983</v>
      </c>
      <c r="J716" s="1">
        <v>1</v>
      </c>
      <c r="K716" s="1">
        <v>0.75</v>
      </c>
      <c r="L716" s="1">
        <f>_xlfn.IFNA(VLOOKUP(D716,'[1]2020物业费金额预算（含欠费）'!$A:$M,13,FALSE),0)</f>
        <v>0</v>
      </c>
      <c r="M716">
        <f>_xlfn.IFNA(VLOOKUP(D716,'[1]2020清欠预算'!$A:$G,7,FALSE),0)</f>
        <v>0</v>
      </c>
    </row>
    <row r="717" ht="14.25" spans="1:13">
      <c r="A717" s="1">
        <v>716</v>
      </c>
      <c r="B717" s="7" t="s">
        <v>350</v>
      </c>
      <c r="C717" s="1" t="s">
        <v>351</v>
      </c>
      <c r="D717" s="1" t="s">
        <v>352</v>
      </c>
      <c r="E717" s="1" t="s">
        <v>16</v>
      </c>
      <c r="F717" s="1" t="s">
        <v>25</v>
      </c>
      <c r="G717" s="1">
        <v>1</v>
      </c>
      <c r="H717" s="3" t="s">
        <v>369</v>
      </c>
      <c r="I717" s="5">
        <v>43983</v>
      </c>
      <c r="J717" s="1">
        <v>1</v>
      </c>
      <c r="K717" s="1">
        <v>0.75</v>
      </c>
      <c r="L717" s="1">
        <f>_xlfn.IFNA(VLOOKUP(D717,'[1]2020物业费金额预算（含欠费）'!$A:$M,13,FALSE),0)</f>
        <v>0</v>
      </c>
      <c r="M717">
        <f>_xlfn.IFNA(VLOOKUP(D717,'[1]2020清欠预算'!$A:$G,7,FALSE),0)</f>
        <v>0</v>
      </c>
    </row>
    <row r="718" ht="14.25" spans="1:13">
      <c r="A718" s="1">
        <v>717</v>
      </c>
      <c r="B718" s="7" t="s">
        <v>353</v>
      </c>
      <c r="C718" s="1" t="s">
        <v>354</v>
      </c>
      <c r="D718" s="1" t="s">
        <v>355</v>
      </c>
      <c r="E718" s="1" t="s">
        <v>16</v>
      </c>
      <c r="F718" s="1" t="s">
        <v>25</v>
      </c>
      <c r="G718" s="1">
        <v>1</v>
      </c>
      <c r="H718" s="3" t="s">
        <v>369</v>
      </c>
      <c r="I718" s="5">
        <v>43983</v>
      </c>
      <c r="J718" s="1">
        <v>1</v>
      </c>
      <c r="K718" s="1">
        <v>0.75</v>
      </c>
      <c r="L718" s="1">
        <f>_xlfn.IFNA(VLOOKUP(D718,'[1]2020物业费金额预算（含欠费）'!$A:$M,13,FALSE),0)</f>
        <v>0</v>
      </c>
      <c r="M718">
        <f>_xlfn.IFNA(VLOOKUP(D718,'[1]2020清欠预算'!$A:$G,7,FALSE),0)</f>
        <v>0</v>
      </c>
    </row>
    <row r="719" ht="14.25" spans="1:13">
      <c r="A719" s="1">
        <v>718</v>
      </c>
      <c r="B719" s="7" t="s">
        <v>356</v>
      </c>
      <c r="C719" s="1" t="s">
        <v>357</v>
      </c>
      <c r="D719" s="1" t="s">
        <v>358</v>
      </c>
      <c r="E719" s="1" t="s">
        <v>16</v>
      </c>
      <c r="F719" s="1" t="s">
        <v>25</v>
      </c>
      <c r="G719" s="1">
        <v>1</v>
      </c>
      <c r="H719" s="3" t="s">
        <v>369</v>
      </c>
      <c r="I719" s="5">
        <v>43983</v>
      </c>
      <c r="J719" s="1">
        <v>1</v>
      </c>
      <c r="K719" s="1">
        <v>0.75</v>
      </c>
      <c r="L719" s="1">
        <f>_xlfn.IFNA(VLOOKUP(D719,'[1]2020物业费金额预算（含欠费）'!$A:$M,13,FALSE),0)</f>
        <v>0</v>
      </c>
      <c r="M719">
        <f>_xlfn.IFNA(VLOOKUP(D719,'[1]2020清欠预算'!$A:$G,7,FALSE),0)</f>
        <v>0</v>
      </c>
    </row>
    <row r="720" ht="14.25" spans="1:13">
      <c r="A720" s="1">
        <v>719</v>
      </c>
      <c r="B720" s="7" t="s">
        <v>359</v>
      </c>
      <c r="C720" s="1" t="s">
        <v>360</v>
      </c>
      <c r="D720" s="1" t="s">
        <v>361</v>
      </c>
      <c r="E720" s="1" t="s">
        <v>16</v>
      </c>
      <c r="F720" s="1" t="s">
        <v>25</v>
      </c>
      <c r="G720" s="1">
        <v>1</v>
      </c>
      <c r="H720" s="3" t="s">
        <v>369</v>
      </c>
      <c r="I720" s="5">
        <v>43983</v>
      </c>
      <c r="J720" s="1">
        <v>1</v>
      </c>
      <c r="K720" s="1">
        <v>0.75</v>
      </c>
      <c r="L720" s="1">
        <f>_xlfn.IFNA(VLOOKUP(D720,'[1]2020物业费金额预算（含欠费）'!$A:$M,13,FALSE),0)</f>
        <v>0</v>
      </c>
      <c r="M720">
        <f>_xlfn.IFNA(VLOOKUP(D720,'[1]2020清欠预算'!$A:$G,7,FALSE),0)</f>
        <v>0</v>
      </c>
    </row>
    <row r="721" ht="14.25" spans="1:13">
      <c r="A721" s="1">
        <v>720</v>
      </c>
      <c r="B721" s="7" t="s">
        <v>362</v>
      </c>
      <c r="C721" s="1" t="s">
        <v>363</v>
      </c>
      <c r="D721" s="1" t="s">
        <v>364</v>
      </c>
      <c r="E721" s="1" t="s">
        <v>16</v>
      </c>
      <c r="F721" s="1" t="s">
        <v>25</v>
      </c>
      <c r="G721" s="1">
        <v>1</v>
      </c>
      <c r="H721" s="3" t="s">
        <v>369</v>
      </c>
      <c r="I721" s="5">
        <v>43983</v>
      </c>
      <c r="J721" s="1">
        <v>1</v>
      </c>
      <c r="K721" s="1">
        <v>0.75</v>
      </c>
      <c r="L721" s="1">
        <f>_xlfn.IFNA(VLOOKUP(D721,'[1]2020物业费金额预算（含欠费）'!$A:$M,13,FALSE),0)</f>
        <v>0</v>
      </c>
      <c r="M721">
        <f>_xlfn.IFNA(VLOOKUP(D721,'[1]2020清欠预算'!$A:$G,7,FALSE),0)</f>
        <v>0</v>
      </c>
    </row>
    <row r="722" ht="14.25" spans="1:13">
      <c r="A722" s="1">
        <v>721</v>
      </c>
      <c r="B722" s="2" t="s">
        <v>13</v>
      </c>
      <c r="C722" s="1" t="s">
        <v>14</v>
      </c>
      <c r="D722" s="1" t="s">
        <v>15</v>
      </c>
      <c r="E722" s="1" t="s">
        <v>16</v>
      </c>
      <c r="F722" s="1" t="s">
        <v>17</v>
      </c>
      <c r="G722" s="1">
        <v>1</v>
      </c>
      <c r="H722" s="3" t="s">
        <v>370</v>
      </c>
      <c r="I722" s="5">
        <v>44013</v>
      </c>
      <c r="J722" s="1">
        <v>1</v>
      </c>
      <c r="K722" s="1">
        <v>0.7</v>
      </c>
      <c r="L722" s="1">
        <f>_xlfn.IFNA(VLOOKUP(D722,'[1]2020物业费金额预算（含欠费）'!$A:$O,15,FALSE),0)</f>
        <v>339.156916707</v>
      </c>
      <c r="M722">
        <f>_xlfn.IFNA(VLOOKUP(D722,'[1]2020清欠预算'!$A:$H,8,FALSE),0)</f>
        <v>26.8153935453613</v>
      </c>
    </row>
    <row r="723" ht="14.25" spans="1:13">
      <c r="A723" s="1">
        <v>722</v>
      </c>
      <c r="B723" s="2" t="s">
        <v>19</v>
      </c>
      <c r="C723" s="1" t="s">
        <v>20</v>
      </c>
      <c r="D723" s="1" t="s">
        <v>21</v>
      </c>
      <c r="E723" s="1" t="s">
        <v>16</v>
      </c>
      <c r="F723" s="1" t="s">
        <v>17</v>
      </c>
      <c r="G723" s="1">
        <v>1</v>
      </c>
      <c r="H723" s="3" t="s">
        <v>370</v>
      </c>
      <c r="I723" s="5">
        <v>44013</v>
      </c>
      <c r="J723" s="1">
        <v>1</v>
      </c>
      <c r="K723" s="1">
        <v>0.8</v>
      </c>
      <c r="L723" s="1">
        <f>_xlfn.IFNA(VLOOKUP(D723,'[1]2020物业费金额预算（含欠费）'!$A:$O,15,FALSE),0)</f>
        <v>31.349277288</v>
      </c>
      <c r="M723">
        <f>_xlfn.IFNA(VLOOKUP(D723,'[1]2020清欠预算'!$A:$H,8,FALSE),0)</f>
        <v>1.97102974073598</v>
      </c>
    </row>
    <row r="724" ht="14.25" spans="1:13">
      <c r="A724" s="1">
        <v>723</v>
      </c>
      <c r="B724" s="2" t="s">
        <v>22</v>
      </c>
      <c r="C724" s="1" t="s">
        <v>23</v>
      </c>
      <c r="D724" s="1" t="s">
        <v>24</v>
      </c>
      <c r="E724" s="1" t="s">
        <v>16</v>
      </c>
      <c r="F724" s="1" t="s">
        <v>25</v>
      </c>
      <c r="G724" s="1">
        <v>1</v>
      </c>
      <c r="H724" s="3" t="s">
        <v>370</v>
      </c>
      <c r="I724" s="5">
        <v>44013</v>
      </c>
      <c r="J724" s="1">
        <v>1</v>
      </c>
      <c r="K724" s="1">
        <v>0.5</v>
      </c>
      <c r="L724" s="1">
        <f>_xlfn.IFNA(VLOOKUP(D724,'[1]2020物业费金额预算（含欠费）'!$A:$O,15,FALSE),0)</f>
        <v>118.367006064</v>
      </c>
      <c r="M724">
        <f>_xlfn.IFNA(VLOOKUP(D724,'[1]2020清欠预算'!$A:$H,8,FALSE),0)</f>
        <v>5.04888792362314</v>
      </c>
    </row>
    <row r="725" ht="14.25" spans="1:13">
      <c r="A725" s="1">
        <v>724</v>
      </c>
      <c r="B725" s="4" t="s">
        <v>26</v>
      </c>
      <c r="C725" s="1" t="s">
        <v>27</v>
      </c>
      <c r="D725" s="1" t="s">
        <v>28</v>
      </c>
      <c r="E725" s="1" t="s">
        <v>16</v>
      </c>
      <c r="F725" s="1" t="s">
        <v>17</v>
      </c>
      <c r="G725" s="1">
        <v>1</v>
      </c>
      <c r="H725" s="3" t="s">
        <v>370</v>
      </c>
      <c r="I725" s="5">
        <v>44013</v>
      </c>
      <c r="J725" s="1">
        <v>1</v>
      </c>
      <c r="K725" s="1">
        <v>0.5</v>
      </c>
      <c r="L725" s="1">
        <f>_xlfn.IFNA(VLOOKUP(D725,'[1]2020物业费金额预算（含欠费）'!$A:$O,15,FALSE),0)</f>
        <v>119.52796515</v>
      </c>
      <c r="M725">
        <f>_xlfn.IFNA(VLOOKUP(D725,'[1]2020清欠预算'!$A:$H,8,FALSE),0)</f>
        <v>36.6407767621087</v>
      </c>
    </row>
    <row r="726" ht="14.25" spans="1:13">
      <c r="A726" s="1">
        <v>725</v>
      </c>
      <c r="B726" s="4" t="s">
        <v>29</v>
      </c>
      <c r="C726" s="1" t="s">
        <v>30</v>
      </c>
      <c r="D726" s="1" t="s">
        <v>31</v>
      </c>
      <c r="E726" s="1" t="s">
        <v>16</v>
      </c>
      <c r="F726" s="1" t="s">
        <v>25</v>
      </c>
      <c r="G726" s="1">
        <v>1</v>
      </c>
      <c r="H726" s="3" t="s">
        <v>370</v>
      </c>
      <c r="I726" s="5">
        <v>44013</v>
      </c>
      <c r="J726" s="1">
        <v>1</v>
      </c>
      <c r="K726" s="1">
        <v>0.4</v>
      </c>
      <c r="L726" s="1">
        <f>_xlfn.IFNA(VLOOKUP(D726,'[1]2020物业费金额预算（含欠费）'!$A:$O,15,FALSE),0)</f>
        <v>285.42234056</v>
      </c>
      <c r="M726">
        <f>_xlfn.IFNA(VLOOKUP(D726,'[1]2020清欠预算'!$A:$H,8,FALSE),0)</f>
        <v>122.684383455191</v>
      </c>
    </row>
    <row r="727" ht="14.25" spans="1:13">
      <c r="A727" s="1">
        <v>726</v>
      </c>
      <c r="B727" s="2" t="s">
        <v>32</v>
      </c>
      <c r="C727" s="1" t="s">
        <v>33</v>
      </c>
      <c r="D727" s="1" t="s">
        <v>34</v>
      </c>
      <c r="E727" s="1" t="s">
        <v>16</v>
      </c>
      <c r="F727" s="1" t="s">
        <v>25</v>
      </c>
      <c r="G727" s="1">
        <v>1</v>
      </c>
      <c r="H727" s="3" t="s">
        <v>370</v>
      </c>
      <c r="I727" s="5">
        <v>44013</v>
      </c>
      <c r="J727" s="1">
        <v>1</v>
      </c>
      <c r="K727" s="1">
        <v>0.5</v>
      </c>
      <c r="L727" s="1">
        <f>_xlfn.IFNA(VLOOKUP(D727,'[1]2020物业费金额预算（含欠费）'!$A:$O,15,FALSE),0)</f>
        <v>261.870585936</v>
      </c>
      <c r="M727">
        <f>_xlfn.IFNA(VLOOKUP(D727,'[1]2020清欠预算'!$A:$H,8,FALSE),0)</f>
        <v>17.4307735682225</v>
      </c>
    </row>
    <row r="728" ht="14.25" spans="1:13">
      <c r="A728" s="1">
        <v>727</v>
      </c>
      <c r="B728" s="2" t="s">
        <v>35</v>
      </c>
      <c r="D728" s="1" t="s">
        <v>36</v>
      </c>
      <c r="E728" s="1" t="s">
        <v>16</v>
      </c>
      <c r="F728" s="1" t="s">
        <v>25</v>
      </c>
      <c r="G728" s="1">
        <v>0</v>
      </c>
      <c r="H728" s="3" t="s">
        <v>370</v>
      </c>
      <c r="I728" s="5">
        <v>44013</v>
      </c>
      <c r="J728" s="1">
        <v>1</v>
      </c>
      <c r="K728" s="1">
        <v>0.5</v>
      </c>
      <c r="L728" s="1">
        <f>_xlfn.IFNA(VLOOKUP(D728,'[1]2020物业费金额预算（含欠费）'!$A:$O,15,FALSE),0)</f>
        <v>508.9073845548</v>
      </c>
      <c r="M728">
        <f>_xlfn.IFNA(VLOOKUP(D728,'[1]2020清欠预算'!$A:$H,8,FALSE),0)</f>
        <v>57.9767528410365</v>
      </c>
    </row>
    <row r="729" ht="14.25" spans="1:13">
      <c r="A729" s="1">
        <v>728</v>
      </c>
      <c r="B729" s="2" t="s">
        <v>37</v>
      </c>
      <c r="C729" s="1" t="s">
        <v>38</v>
      </c>
      <c r="D729" s="1" t="s">
        <v>39</v>
      </c>
      <c r="E729" s="1" t="s">
        <v>16</v>
      </c>
      <c r="F729" s="1" t="s">
        <v>17</v>
      </c>
      <c r="G729" s="1">
        <v>1</v>
      </c>
      <c r="H729" s="3" t="s">
        <v>370</v>
      </c>
      <c r="I729" s="5">
        <v>44013</v>
      </c>
      <c r="J729" s="1">
        <v>1</v>
      </c>
      <c r="K729" s="1">
        <v>0.8</v>
      </c>
      <c r="L729" s="1">
        <f>_xlfn.IFNA(VLOOKUP(D729,'[1]2020物业费金额预算（含欠费）'!$A:$O,15,FALSE),0)</f>
        <v>47.6455969949608</v>
      </c>
      <c r="M729">
        <f>_xlfn.IFNA(VLOOKUP(D729,'[1]2020清欠预算'!$A:$H,8,FALSE),0)</f>
        <v>0.730084631995622</v>
      </c>
    </row>
    <row r="730" ht="14.25" spans="1:13">
      <c r="A730" s="1">
        <v>729</v>
      </c>
      <c r="B730" s="2" t="s">
        <v>40</v>
      </c>
      <c r="D730" s="1" t="s">
        <v>41</v>
      </c>
      <c r="E730" s="1" t="s">
        <v>16</v>
      </c>
      <c r="F730" s="1" t="s">
        <v>25</v>
      </c>
      <c r="G730" s="1">
        <v>0</v>
      </c>
      <c r="H730" s="3" t="s">
        <v>370</v>
      </c>
      <c r="I730" s="5">
        <v>44013</v>
      </c>
      <c r="J730" s="1">
        <v>1</v>
      </c>
      <c r="K730" s="1">
        <v>0.45</v>
      </c>
      <c r="L730" s="1">
        <f>_xlfn.IFNA(VLOOKUP(D730,'[1]2020物业费金额预算（含欠费）'!$A:$O,15,FALSE),0)</f>
        <v>383.36472188</v>
      </c>
      <c r="M730">
        <f>_xlfn.IFNA(VLOOKUP(D730,'[1]2020清欠预算'!$A:$H,8,FALSE),0)</f>
        <v>75.76045003575</v>
      </c>
    </row>
    <row r="731" ht="14.25" spans="1:13">
      <c r="A731" s="1">
        <v>730</v>
      </c>
      <c r="B731" s="2" t="s">
        <v>42</v>
      </c>
      <c r="C731" s="1" t="s">
        <v>43</v>
      </c>
      <c r="D731" s="1" t="s">
        <v>44</v>
      </c>
      <c r="E731" s="1" t="s">
        <v>16</v>
      </c>
      <c r="F731" s="1" t="s">
        <v>25</v>
      </c>
      <c r="G731" s="1">
        <v>1</v>
      </c>
      <c r="H731" s="3" t="s">
        <v>370</v>
      </c>
      <c r="I731" s="5">
        <v>44013</v>
      </c>
      <c r="J731" s="1">
        <v>1</v>
      </c>
      <c r="K731" s="1">
        <v>0.5</v>
      </c>
      <c r="L731" s="1">
        <f>_xlfn.IFNA(VLOOKUP(D731,'[1]2020物业费金额预算（含欠费）'!$A:$O,15,FALSE),0)</f>
        <v>542.082603033</v>
      </c>
      <c r="M731">
        <f>_xlfn.IFNA(VLOOKUP(D731,'[1]2020清欠预算'!$A:$H,8,FALSE),0)</f>
        <v>111.671087356673</v>
      </c>
    </row>
    <row r="732" ht="14.25" spans="1:13">
      <c r="A732" s="1">
        <v>731</v>
      </c>
      <c r="B732" s="2" t="s">
        <v>45</v>
      </c>
      <c r="C732" s="1" t="s">
        <v>46</v>
      </c>
      <c r="D732" s="1" t="s">
        <v>47</v>
      </c>
      <c r="E732" s="1" t="s">
        <v>16</v>
      </c>
      <c r="F732" s="1" t="s">
        <v>25</v>
      </c>
      <c r="G732" s="1">
        <v>1</v>
      </c>
      <c r="H732" s="3" t="s">
        <v>370</v>
      </c>
      <c r="I732" s="5">
        <v>44013</v>
      </c>
      <c r="J732" s="1">
        <v>1</v>
      </c>
      <c r="K732" s="1">
        <v>0.5</v>
      </c>
      <c r="L732" s="1">
        <f>_xlfn.IFNA(VLOOKUP(D732,'[1]2020物业费金额预算（含欠费）'!$A:$O,15,FALSE),0)</f>
        <v>76.664015208</v>
      </c>
      <c r="M732">
        <f>_xlfn.IFNA(VLOOKUP(D732,'[1]2020清欠预算'!$A:$H,8,FALSE),0)</f>
        <v>0.648484963199997</v>
      </c>
    </row>
    <row r="733" ht="14.25" spans="1:13">
      <c r="A733" s="1">
        <v>732</v>
      </c>
      <c r="B733" s="2" t="s">
        <v>48</v>
      </c>
      <c r="C733" s="1" t="s">
        <v>49</v>
      </c>
      <c r="D733" s="1" t="s">
        <v>50</v>
      </c>
      <c r="E733" s="1" t="s">
        <v>16</v>
      </c>
      <c r="F733" s="1" t="s">
        <v>25</v>
      </c>
      <c r="G733" s="1">
        <v>1</v>
      </c>
      <c r="H733" s="3" t="s">
        <v>370</v>
      </c>
      <c r="I733" s="5">
        <v>44013</v>
      </c>
      <c r="J733" s="1">
        <v>1</v>
      </c>
      <c r="K733" s="1">
        <v>0.5</v>
      </c>
      <c r="L733" s="1">
        <f>_xlfn.IFNA(VLOOKUP(D733,'[1]2020物业费金额预算（含欠费）'!$A:$O,15,FALSE),0)</f>
        <v>54.89423472</v>
      </c>
      <c r="M733">
        <f>_xlfn.IFNA(VLOOKUP(D733,'[1]2020清欠预算'!$A:$H,8,FALSE),0)</f>
        <v>6.71969186134058</v>
      </c>
    </row>
    <row r="734" ht="14.25" spans="1:13">
      <c r="A734" s="1">
        <v>733</v>
      </c>
      <c r="B734" s="2" t="s">
        <v>51</v>
      </c>
      <c r="C734" s="1" t="s">
        <v>52</v>
      </c>
      <c r="D734" s="1" t="s">
        <v>53</v>
      </c>
      <c r="E734" s="1" t="s">
        <v>16</v>
      </c>
      <c r="F734" s="1" t="s">
        <v>17</v>
      </c>
      <c r="G734" s="1">
        <v>1</v>
      </c>
      <c r="H734" s="3" t="s">
        <v>370</v>
      </c>
      <c r="I734" s="5">
        <v>44013</v>
      </c>
      <c r="J734" s="1">
        <v>1</v>
      </c>
      <c r="K734" s="1">
        <v>0.8</v>
      </c>
      <c r="L734" s="1">
        <f>_xlfn.IFNA(VLOOKUP(D734,'[1]2020物业费金额预算（含欠费）'!$A:$O,15,FALSE),0)</f>
        <v>260.4929924</v>
      </c>
      <c r="M734">
        <f>_xlfn.IFNA(VLOOKUP(D734,'[1]2020清欠预算'!$A:$H,8,FALSE),0)</f>
        <v>29.6322419640333</v>
      </c>
    </row>
    <row r="735" ht="14.25" spans="1:13">
      <c r="A735" s="1">
        <v>734</v>
      </c>
      <c r="B735" s="2" t="s">
        <v>54</v>
      </c>
      <c r="C735" s="1" t="s">
        <v>55</v>
      </c>
      <c r="D735" s="1" t="s">
        <v>56</v>
      </c>
      <c r="E735" s="1" t="s">
        <v>16</v>
      </c>
      <c r="F735" s="1" t="s">
        <v>25</v>
      </c>
      <c r="G735" s="1">
        <v>1</v>
      </c>
      <c r="H735" s="3" t="s">
        <v>370</v>
      </c>
      <c r="I735" s="5">
        <v>44013</v>
      </c>
      <c r="J735" s="1">
        <v>1</v>
      </c>
      <c r="K735" s="1">
        <v>0.5</v>
      </c>
      <c r="L735" s="1">
        <f>_xlfn.IFNA(VLOOKUP(D735,'[1]2020物业费金额预算（含欠费）'!$A:$O,15,FALSE),0)</f>
        <v>82.8858235632</v>
      </c>
      <c r="M735">
        <f>_xlfn.IFNA(VLOOKUP(D735,'[1]2020清欠预算'!$A:$H,8,FALSE),0)</f>
        <v>3.90922914815775</v>
      </c>
    </row>
    <row r="736" ht="14.25" spans="1:13">
      <c r="A736" s="1">
        <v>735</v>
      </c>
      <c r="B736" s="2" t="s">
        <v>57</v>
      </c>
      <c r="C736" s="1" t="s">
        <v>58</v>
      </c>
      <c r="D736" s="1" t="s">
        <v>59</v>
      </c>
      <c r="E736" s="1" t="s">
        <v>16</v>
      </c>
      <c r="F736" s="1" t="s">
        <v>17</v>
      </c>
      <c r="G736" s="1">
        <v>1</v>
      </c>
      <c r="H736" s="3" t="s">
        <v>370</v>
      </c>
      <c r="I736" s="5">
        <v>44013</v>
      </c>
      <c r="J736" s="1">
        <v>1</v>
      </c>
      <c r="K736" s="1">
        <v>0.4</v>
      </c>
      <c r="L736" s="1">
        <f>_xlfn.IFNA(VLOOKUP(D736,'[1]2020物业费金额预算（含欠费）'!$A:$O,15,FALSE),0)</f>
        <v>32.6245338</v>
      </c>
      <c r="M736">
        <f>_xlfn.IFNA(VLOOKUP(D736,'[1]2020清欠预算'!$A:$H,8,FALSE),0)</f>
        <v>5.57803451072685</v>
      </c>
    </row>
    <row r="737" ht="14.25" spans="1:13">
      <c r="A737" s="1">
        <v>736</v>
      </c>
      <c r="B737" s="2" t="s">
        <v>60</v>
      </c>
      <c r="C737" s="1" t="s">
        <v>61</v>
      </c>
      <c r="D737" s="1" t="s">
        <v>62</v>
      </c>
      <c r="E737" s="1" t="s">
        <v>16</v>
      </c>
      <c r="F737" s="1" t="s">
        <v>17</v>
      </c>
      <c r="G737" s="1">
        <v>1</v>
      </c>
      <c r="H737" s="3" t="s">
        <v>370</v>
      </c>
      <c r="I737" s="5">
        <v>44013</v>
      </c>
      <c r="J737" s="1">
        <v>1</v>
      </c>
      <c r="K737" s="1">
        <v>0.7</v>
      </c>
      <c r="L737" s="1">
        <f>_xlfn.IFNA(VLOOKUP(D737,'[1]2020物业费金额预算（含欠费）'!$A:$O,15,FALSE),0)</f>
        <v>330.576690588</v>
      </c>
      <c r="M737">
        <f>_xlfn.IFNA(VLOOKUP(D737,'[1]2020清欠预算'!$A:$H,8,FALSE),0)</f>
        <v>28.4950402915264</v>
      </c>
    </row>
    <row r="738" ht="14.25" spans="1:13">
      <c r="A738" s="1">
        <v>737</v>
      </c>
      <c r="B738" s="2" t="s">
        <v>63</v>
      </c>
      <c r="C738" s="1" t="s">
        <v>64</v>
      </c>
      <c r="D738" s="1" t="s">
        <v>65</v>
      </c>
      <c r="E738" s="1" t="s">
        <v>16</v>
      </c>
      <c r="F738" s="1" t="s">
        <v>25</v>
      </c>
      <c r="G738" s="1">
        <v>1</v>
      </c>
      <c r="H738" s="3" t="s">
        <v>370</v>
      </c>
      <c r="I738" s="5">
        <v>44013</v>
      </c>
      <c r="J738" s="1">
        <v>1</v>
      </c>
      <c r="K738" s="1">
        <v>0.5</v>
      </c>
      <c r="L738" s="1">
        <f>_xlfn.IFNA(VLOOKUP(D738,'[1]2020物业费金额预算（含欠费）'!$A:$O,15,FALSE),0)</f>
        <v>373.867890704</v>
      </c>
      <c r="M738">
        <f>_xlfn.IFNA(VLOOKUP(D738,'[1]2020清欠预算'!$A:$H,8,FALSE),0)</f>
        <v>18.92987806065</v>
      </c>
    </row>
    <row r="739" ht="14.25" spans="1:13">
      <c r="A739" s="1">
        <v>738</v>
      </c>
      <c r="B739" s="2" t="s">
        <v>66</v>
      </c>
      <c r="C739" s="1" t="s">
        <v>67</v>
      </c>
      <c r="D739" s="1" t="s">
        <v>68</v>
      </c>
      <c r="E739" s="1" t="s">
        <v>16</v>
      </c>
      <c r="F739" s="1" t="s">
        <v>25</v>
      </c>
      <c r="G739" s="1">
        <v>1</v>
      </c>
      <c r="H739" s="3" t="s">
        <v>370</v>
      </c>
      <c r="I739" s="5">
        <v>44013</v>
      </c>
      <c r="J739" s="1">
        <v>1</v>
      </c>
      <c r="K739" s="1">
        <v>0.4</v>
      </c>
      <c r="L739" s="1">
        <f>_xlfn.IFNA(VLOOKUP(D739,'[1]2020物业费金额预算（含欠费）'!$A:$O,15,FALSE),0)</f>
        <v>272.33279082</v>
      </c>
      <c r="M739">
        <f>_xlfn.IFNA(VLOOKUP(D739,'[1]2020清欠预算'!$A:$H,8,FALSE),0)</f>
        <v>35.7230137898</v>
      </c>
    </row>
    <row r="740" ht="14.25" spans="1:13">
      <c r="A740" s="1">
        <v>739</v>
      </c>
      <c r="B740" s="2" t="s">
        <v>69</v>
      </c>
      <c r="C740" s="1" t="s">
        <v>70</v>
      </c>
      <c r="D740" s="1" t="s">
        <v>71</v>
      </c>
      <c r="E740" s="1" t="s">
        <v>16</v>
      </c>
      <c r="F740" s="1" t="s">
        <v>25</v>
      </c>
      <c r="G740" s="1">
        <v>1</v>
      </c>
      <c r="H740" s="3" t="s">
        <v>370</v>
      </c>
      <c r="I740" s="5">
        <v>44013</v>
      </c>
      <c r="J740" s="1">
        <v>1</v>
      </c>
      <c r="K740" s="1">
        <v>0.4</v>
      </c>
      <c r="L740" s="1">
        <f>_xlfn.IFNA(VLOOKUP(D740,'[1]2020物业费金额预算（含欠费）'!$A:$O,15,FALSE),0)</f>
        <v>222.9276246</v>
      </c>
      <c r="M740">
        <f>_xlfn.IFNA(VLOOKUP(D740,'[1]2020清欠预算'!$A:$H,8,FALSE),0)</f>
        <v>74.95619511615</v>
      </c>
    </row>
    <row r="741" ht="14.25" spans="1:13">
      <c r="A741" s="1">
        <v>740</v>
      </c>
      <c r="B741" s="2" t="s">
        <v>72</v>
      </c>
      <c r="C741" s="1" t="s">
        <v>73</v>
      </c>
      <c r="D741" s="1" t="s">
        <v>74</v>
      </c>
      <c r="E741" s="1" t="s">
        <v>16</v>
      </c>
      <c r="F741" s="1" t="s">
        <v>25</v>
      </c>
      <c r="G741" s="1">
        <v>1</v>
      </c>
      <c r="H741" s="3" t="s">
        <v>370</v>
      </c>
      <c r="I741" s="5">
        <v>44013</v>
      </c>
      <c r="J741" s="1">
        <v>1</v>
      </c>
      <c r="K741" s="1">
        <v>0.3</v>
      </c>
      <c r="L741" s="1">
        <f>_xlfn.IFNA(VLOOKUP(D741,'[1]2020物业费金额预算（含欠费）'!$A:$O,15,FALSE),0)</f>
        <v>566.14923904</v>
      </c>
      <c r="M741">
        <f>_xlfn.IFNA(VLOOKUP(D741,'[1]2020清欠预算'!$A:$H,8,FALSE),0)</f>
        <v>108.39270358555</v>
      </c>
    </row>
    <row r="742" ht="14.25" spans="1:13">
      <c r="A742" s="1">
        <v>741</v>
      </c>
      <c r="B742" s="2" t="s">
        <v>75</v>
      </c>
      <c r="C742" s="1" t="s">
        <v>76</v>
      </c>
      <c r="D742" s="1" t="s">
        <v>77</v>
      </c>
      <c r="E742" s="1" t="s">
        <v>16</v>
      </c>
      <c r="F742" s="1" t="s">
        <v>25</v>
      </c>
      <c r="G742" s="1">
        <v>1</v>
      </c>
      <c r="H742" s="3" t="s">
        <v>370</v>
      </c>
      <c r="I742" s="5">
        <v>44013</v>
      </c>
      <c r="J742" s="1">
        <v>1</v>
      </c>
      <c r="K742" s="1">
        <v>0.4</v>
      </c>
      <c r="L742" s="1">
        <f>_xlfn.IFNA(VLOOKUP(D742,'[1]2020物业费金额预算（含欠费）'!$A:$O,15,FALSE),0)</f>
        <v>287.56050336</v>
      </c>
      <c r="M742">
        <f>_xlfn.IFNA(VLOOKUP(D742,'[1]2020清欠预算'!$A:$H,8,FALSE),0)</f>
        <v>85.62063658705</v>
      </c>
    </row>
    <row r="743" ht="14.25" spans="1:13">
      <c r="A743" s="1">
        <v>742</v>
      </c>
      <c r="B743" s="2" t="s">
        <v>78</v>
      </c>
      <c r="D743" s="1" t="s">
        <v>79</v>
      </c>
      <c r="E743" s="1" t="s">
        <v>16</v>
      </c>
      <c r="F743" s="1" t="s">
        <v>25</v>
      </c>
      <c r="G743" s="1">
        <v>0</v>
      </c>
      <c r="H743" s="3" t="s">
        <v>370</v>
      </c>
      <c r="I743" s="5">
        <v>44013</v>
      </c>
      <c r="J743" s="1">
        <v>1</v>
      </c>
      <c r="K743" s="1">
        <v>0.4</v>
      </c>
      <c r="L743" s="1">
        <f>_xlfn.IFNA(VLOOKUP(D743,'[1]2020物业费金额预算（含欠费）'!$A:$O,15,FALSE),0)</f>
        <v>431.74007704</v>
      </c>
      <c r="M743">
        <f>_xlfn.IFNA(VLOOKUP(D743,'[1]2020清欠预算'!$A:$H,8,FALSE),0)</f>
        <v>58.32953413105</v>
      </c>
    </row>
    <row r="744" ht="14.25" spans="1:13">
      <c r="A744" s="1">
        <v>743</v>
      </c>
      <c r="B744" s="2" t="s">
        <v>80</v>
      </c>
      <c r="C744" s="1" t="s">
        <v>81</v>
      </c>
      <c r="D744" s="1" t="s">
        <v>82</v>
      </c>
      <c r="E744" s="1" t="s">
        <v>16</v>
      </c>
      <c r="F744" s="1" t="s">
        <v>25</v>
      </c>
      <c r="G744" s="1">
        <v>1</v>
      </c>
      <c r="H744" s="3" t="s">
        <v>370</v>
      </c>
      <c r="I744" s="5">
        <v>44013</v>
      </c>
      <c r="J744" s="1">
        <v>1</v>
      </c>
      <c r="K744" s="1">
        <v>0</v>
      </c>
      <c r="L744" s="1">
        <f>_xlfn.IFNA(VLOOKUP(D744,'[1]2020物业费金额预算（含欠费）'!$A:$O,15,FALSE),0)</f>
        <v>0</v>
      </c>
      <c r="M744">
        <f>_xlfn.IFNA(VLOOKUP(D744,'[1]2020清欠预算'!$A:$H,8,FALSE),0)</f>
        <v>0</v>
      </c>
    </row>
    <row r="745" ht="14.25" spans="1:13">
      <c r="A745" s="1">
        <v>744</v>
      </c>
      <c r="B745" s="2" t="s">
        <v>83</v>
      </c>
      <c r="C745" s="1" t="s">
        <v>84</v>
      </c>
      <c r="D745" s="1" t="s">
        <v>85</v>
      </c>
      <c r="E745" s="1" t="s">
        <v>16</v>
      </c>
      <c r="F745" s="1" t="s">
        <v>25</v>
      </c>
      <c r="G745" s="1">
        <v>1</v>
      </c>
      <c r="H745" s="3" t="s">
        <v>370</v>
      </c>
      <c r="I745" s="5">
        <v>44013</v>
      </c>
      <c r="J745" s="1">
        <v>1</v>
      </c>
      <c r="K745" s="1">
        <v>0.3</v>
      </c>
      <c r="L745" s="1">
        <f>_xlfn.IFNA(VLOOKUP(D745,'[1]2020物业费金额预算（含欠费）'!$A:$O,15,FALSE),0)</f>
        <v>630.530865162734</v>
      </c>
      <c r="M745">
        <f>_xlfn.IFNA(VLOOKUP(D745,'[1]2020清欠预算'!$A:$H,8,FALSE),0)</f>
        <v>15.56014434155</v>
      </c>
    </row>
    <row r="746" ht="14.25" spans="1:13">
      <c r="A746" s="1">
        <v>745</v>
      </c>
      <c r="B746" s="2" t="s">
        <v>86</v>
      </c>
      <c r="C746" s="1" t="s">
        <v>87</v>
      </c>
      <c r="D746" s="1" t="s">
        <v>88</v>
      </c>
      <c r="E746" s="1" t="s">
        <v>16</v>
      </c>
      <c r="F746" s="1" t="s">
        <v>25</v>
      </c>
      <c r="G746" s="1">
        <v>1</v>
      </c>
      <c r="H746" s="3" t="s">
        <v>370</v>
      </c>
      <c r="I746" s="5">
        <v>44013</v>
      </c>
      <c r="J746" s="1">
        <v>1</v>
      </c>
      <c r="K746" s="1">
        <v>0.3</v>
      </c>
      <c r="L746" s="1">
        <f>_xlfn.IFNA(VLOOKUP(D746,'[1]2020物业费金额预算（含欠费）'!$A:$O,15,FALSE),0)</f>
        <v>340.51525011</v>
      </c>
      <c r="M746">
        <f>_xlfn.IFNA(VLOOKUP(D746,'[1]2020清欠预算'!$A:$H,8,FALSE),0)</f>
        <v>0</v>
      </c>
    </row>
    <row r="747" ht="14.25" spans="1:13">
      <c r="A747" s="1">
        <v>746</v>
      </c>
      <c r="B747" s="2" t="s">
        <v>89</v>
      </c>
      <c r="C747" s="1" t="s">
        <v>90</v>
      </c>
      <c r="D747" s="1" t="s">
        <v>91</v>
      </c>
      <c r="E747" s="1" t="s">
        <v>16</v>
      </c>
      <c r="F747" s="1" t="s">
        <v>25</v>
      </c>
      <c r="G747" s="1">
        <v>1</v>
      </c>
      <c r="H747" s="3" t="s">
        <v>370</v>
      </c>
      <c r="I747" s="5">
        <v>44013</v>
      </c>
      <c r="J747" s="1">
        <v>1</v>
      </c>
      <c r="K747" s="1">
        <v>0</v>
      </c>
      <c r="L747" s="1">
        <f>_xlfn.IFNA(VLOOKUP(D747,'[1]2020物业费金额预算（含欠费）'!$A:$O,15,FALSE),0)</f>
        <v>459.745635006003</v>
      </c>
      <c r="M747">
        <f>_xlfn.IFNA(VLOOKUP(D747,'[1]2020清欠预算'!$A:$H,8,FALSE),0)</f>
        <v>0</v>
      </c>
    </row>
    <row r="748" ht="14.25" spans="1:13">
      <c r="A748" s="1">
        <v>747</v>
      </c>
      <c r="B748" s="2" t="s">
        <v>92</v>
      </c>
      <c r="C748" s="1" t="s">
        <v>93</v>
      </c>
      <c r="D748" s="1" t="s">
        <v>94</v>
      </c>
      <c r="E748" s="1" t="s">
        <v>16</v>
      </c>
      <c r="F748" s="1" t="s">
        <v>25</v>
      </c>
      <c r="G748" s="1">
        <v>1</v>
      </c>
      <c r="H748" s="3" t="s">
        <v>370</v>
      </c>
      <c r="I748" s="5">
        <v>44013</v>
      </c>
      <c r="J748" s="1">
        <v>1</v>
      </c>
      <c r="K748" s="1">
        <v>0</v>
      </c>
      <c r="L748" s="1">
        <f>_xlfn.IFNA(VLOOKUP(D748,'[1]2020物业费金额预算（含欠费）'!$A:$O,15,FALSE),0)</f>
        <v>0</v>
      </c>
      <c r="M748">
        <f>_xlfn.IFNA(VLOOKUP(D748,'[1]2020清欠预算'!$A:$H,8,FALSE),0)</f>
        <v>0</v>
      </c>
    </row>
    <row r="749" ht="14.25" spans="1:13">
      <c r="A749" s="1">
        <v>748</v>
      </c>
      <c r="B749" s="2" t="s">
        <v>95</v>
      </c>
      <c r="C749" s="1" t="s">
        <v>96</v>
      </c>
      <c r="D749" s="1" t="s">
        <v>97</v>
      </c>
      <c r="E749" s="1" t="s">
        <v>16</v>
      </c>
      <c r="F749" s="1" t="s">
        <v>17</v>
      </c>
      <c r="G749" s="1">
        <v>1</v>
      </c>
      <c r="H749" s="3" t="s">
        <v>370</v>
      </c>
      <c r="I749" s="5">
        <v>44013</v>
      </c>
      <c r="J749" s="1">
        <v>1</v>
      </c>
      <c r="K749" s="1">
        <v>0.7</v>
      </c>
      <c r="L749" s="1">
        <f>_xlfn.IFNA(VLOOKUP(D749,'[1]2020物业费金额预算（含欠费）'!$A:$O,15,FALSE),0)</f>
        <v>37.5134526504</v>
      </c>
      <c r="M749">
        <f>_xlfn.IFNA(VLOOKUP(D749,'[1]2020清欠预算'!$A:$H,8,FALSE),0)</f>
        <v>4.12894012339229</v>
      </c>
    </row>
    <row r="750" ht="14.25" spans="1:13">
      <c r="A750" s="1">
        <v>749</v>
      </c>
      <c r="B750" s="2" t="s">
        <v>98</v>
      </c>
      <c r="C750" s="1" t="s">
        <v>99</v>
      </c>
      <c r="D750" s="1" t="s">
        <v>100</v>
      </c>
      <c r="E750" s="1" t="s">
        <v>16</v>
      </c>
      <c r="F750" s="1" t="s">
        <v>25</v>
      </c>
      <c r="G750" s="1">
        <v>1</v>
      </c>
      <c r="H750" s="3" t="s">
        <v>370</v>
      </c>
      <c r="I750" s="5">
        <v>44013</v>
      </c>
      <c r="J750" s="1">
        <v>1</v>
      </c>
      <c r="K750" s="1">
        <v>0.5</v>
      </c>
      <c r="L750" s="1">
        <f>_xlfn.IFNA(VLOOKUP(D750,'[1]2020物业费金额预算（含欠费）'!$A:$O,15,FALSE),0)</f>
        <v>121.441107680448</v>
      </c>
      <c r="M750">
        <f>_xlfn.IFNA(VLOOKUP(D750,'[1]2020清欠预算'!$A:$H,8,FALSE),0)</f>
        <v>14.1153477424568</v>
      </c>
    </row>
    <row r="751" ht="14.25" spans="1:13">
      <c r="A751" s="1">
        <v>750</v>
      </c>
      <c r="B751" s="2" t="s">
        <v>101</v>
      </c>
      <c r="C751" s="1" t="s">
        <v>102</v>
      </c>
      <c r="D751" s="1" t="s">
        <v>103</v>
      </c>
      <c r="E751" s="1" t="s">
        <v>16</v>
      </c>
      <c r="F751" s="1" t="s">
        <v>25</v>
      </c>
      <c r="G751" s="1">
        <v>1</v>
      </c>
      <c r="H751" s="3" t="s">
        <v>370</v>
      </c>
      <c r="I751" s="5">
        <v>44013</v>
      </c>
      <c r="J751" s="1">
        <v>1</v>
      </c>
      <c r="K751" s="1">
        <v>0.5</v>
      </c>
      <c r="L751" s="1">
        <f>_xlfn.IFNA(VLOOKUP(D751,'[1]2020物业费金额预算（含欠费）'!$A:$O,15,FALSE),0)</f>
        <v>381.375098475</v>
      </c>
      <c r="M751">
        <f>_xlfn.IFNA(VLOOKUP(D751,'[1]2020清欠预算'!$A:$H,8,FALSE),0)</f>
        <v>32.3647864230267</v>
      </c>
    </row>
    <row r="752" ht="14.25" spans="1:13">
      <c r="A752" s="1">
        <v>751</v>
      </c>
      <c r="B752" s="2" t="s">
        <v>104</v>
      </c>
      <c r="C752" s="1" t="s">
        <v>105</v>
      </c>
      <c r="D752" s="1" t="s">
        <v>106</v>
      </c>
      <c r="E752" s="1" t="s">
        <v>16</v>
      </c>
      <c r="F752" s="1" t="s">
        <v>25</v>
      </c>
      <c r="G752" s="1">
        <v>1</v>
      </c>
      <c r="H752" s="3" t="s">
        <v>370</v>
      </c>
      <c r="I752" s="5">
        <v>44013</v>
      </c>
      <c r="J752" s="1">
        <v>1</v>
      </c>
      <c r="K752" s="1">
        <v>0.5</v>
      </c>
      <c r="L752" s="1">
        <f>_xlfn.IFNA(VLOOKUP(D752,'[1]2020物业费金额预算（含欠费）'!$A:$O,15,FALSE),0)</f>
        <v>341.6074069814</v>
      </c>
      <c r="M752">
        <f>_xlfn.IFNA(VLOOKUP(D752,'[1]2020清欠预算'!$A:$H,8,FALSE),0)</f>
        <v>82.9473060921</v>
      </c>
    </row>
    <row r="753" ht="14.25" spans="1:13">
      <c r="A753" s="1">
        <v>752</v>
      </c>
      <c r="B753" s="2" t="s">
        <v>107</v>
      </c>
      <c r="C753" s="1" t="s">
        <v>108</v>
      </c>
      <c r="D753" s="1" t="s">
        <v>109</v>
      </c>
      <c r="E753" s="1" t="s">
        <v>16</v>
      </c>
      <c r="F753" s="1" t="s">
        <v>25</v>
      </c>
      <c r="G753" s="1">
        <v>1</v>
      </c>
      <c r="H753" s="3" t="s">
        <v>370</v>
      </c>
      <c r="I753" s="5">
        <v>44013</v>
      </c>
      <c r="J753" s="1">
        <v>1</v>
      </c>
      <c r="K753" s="1">
        <v>0.5</v>
      </c>
      <c r="L753" s="1">
        <f>_xlfn.IFNA(VLOOKUP(D753,'[1]2020物业费金额预算（含欠费）'!$A:$O,15,FALSE),0)</f>
        <v>173.313360504</v>
      </c>
      <c r="M753">
        <f>_xlfn.IFNA(VLOOKUP(D753,'[1]2020清欠预算'!$A:$H,8,FALSE),0)</f>
        <v>36.8126461142667</v>
      </c>
    </row>
    <row r="754" ht="14.25" spans="1:13">
      <c r="A754" s="1">
        <v>753</v>
      </c>
      <c r="B754" s="2" t="s">
        <v>110</v>
      </c>
      <c r="C754" s="1" t="s">
        <v>111</v>
      </c>
      <c r="D754" s="1" t="s">
        <v>112</v>
      </c>
      <c r="E754" s="1" t="s">
        <v>16</v>
      </c>
      <c r="F754" s="1" t="s">
        <v>25</v>
      </c>
      <c r="G754" s="1">
        <v>1</v>
      </c>
      <c r="H754" s="3" t="s">
        <v>370</v>
      </c>
      <c r="I754" s="5">
        <v>44013</v>
      </c>
      <c r="J754" s="1">
        <v>1</v>
      </c>
      <c r="K754" s="1">
        <v>0.5</v>
      </c>
      <c r="L754" s="1">
        <f>_xlfn.IFNA(VLOOKUP(D754,'[1]2020物业费金额预算（含欠费）'!$A:$O,15,FALSE),0)</f>
        <v>216.5556275067</v>
      </c>
      <c r="M754">
        <f>_xlfn.IFNA(VLOOKUP(D754,'[1]2020清欠预算'!$A:$H,8,FALSE),0)</f>
        <v>32.9485049068</v>
      </c>
    </row>
    <row r="755" ht="14.25" spans="1:13">
      <c r="A755" s="1">
        <v>754</v>
      </c>
      <c r="B755" s="2" t="s">
        <v>113</v>
      </c>
      <c r="D755" s="1" t="s">
        <v>114</v>
      </c>
      <c r="E755" s="1" t="s">
        <v>16</v>
      </c>
      <c r="F755" s="1" t="s">
        <v>25</v>
      </c>
      <c r="G755" s="1">
        <v>0</v>
      </c>
      <c r="H755" s="3" t="s">
        <v>370</v>
      </c>
      <c r="I755" s="5">
        <v>44013</v>
      </c>
      <c r="J755" s="1">
        <v>1</v>
      </c>
      <c r="K755" s="1">
        <v>0.5</v>
      </c>
      <c r="L755" s="1">
        <f>_xlfn.IFNA(VLOOKUP(D755,'[1]2020物业费金额预算（含欠费）'!$A:$O,15,FALSE),0)</f>
        <v>632.9837698184</v>
      </c>
      <c r="M755">
        <f>_xlfn.IFNA(VLOOKUP(D755,'[1]2020清欠预算'!$A:$H,8,FALSE),0)</f>
        <v>19.0545038516</v>
      </c>
    </row>
    <row r="756" ht="14.25" spans="1:13">
      <c r="A756" s="1">
        <v>755</v>
      </c>
      <c r="B756" s="2" t="s">
        <v>115</v>
      </c>
      <c r="C756" s="1" t="s">
        <v>116</v>
      </c>
      <c r="D756" s="1" t="s">
        <v>117</v>
      </c>
      <c r="E756" s="1" t="s">
        <v>16</v>
      </c>
      <c r="F756" s="1" t="s">
        <v>25</v>
      </c>
      <c r="G756" s="1">
        <v>1</v>
      </c>
      <c r="H756" s="3" t="s">
        <v>370</v>
      </c>
      <c r="I756" s="5">
        <v>44013</v>
      </c>
      <c r="J756" s="1">
        <v>1</v>
      </c>
      <c r="K756" s="1">
        <v>0.5</v>
      </c>
      <c r="L756" s="1">
        <f>_xlfn.IFNA(VLOOKUP(D756,'[1]2020物业费金额预算（含欠费）'!$A:$O,15,FALSE),0)</f>
        <v>500.40882086392</v>
      </c>
      <c r="M756">
        <f>_xlfn.IFNA(VLOOKUP(D756,'[1]2020清欠预算'!$A:$H,8,FALSE),0)</f>
        <v>35.049817277</v>
      </c>
    </row>
    <row r="757" ht="14.25" spans="1:13">
      <c r="A757" s="1">
        <v>756</v>
      </c>
      <c r="B757" s="2" t="s">
        <v>118</v>
      </c>
      <c r="C757" s="1" t="s">
        <v>119</v>
      </c>
      <c r="D757" s="1" t="s">
        <v>120</v>
      </c>
      <c r="E757" s="1" t="s">
        <v>16</v>
      </c>
      <c r="F757" s="1" t="s">
        <v>25</v>
      </c>
      <c r="G757" s="1">
        <v>1</v>
      </c>
      <c r="H757" s="3" t="s">
        <v>370</v>
      </c>
      <c r="I757" s="5">
        <v>44013</v>
      </c>
      <c r="J757" s="1">
        <v>1</v>
      </c>
      <c r="K757" s="1">
        <v>0.4</v>
      </c>
      <c r="L757" s="1">
        <f>_xlfn.IFNA(VLOOKUP(D757,'[1]2020物业费金额预算（含欠费）'!$A:$O,15,FALSE),0)</f>
        <v>153.756882474</v>
      </c>
      <c r="M757">
        <f>_xlfn.IFNA(VLOOKUP(D757,'[1]2020清欠预算'!$A:$H,8,FALSE),0)</f>
        <v>67.23641309125</v>
      </c>
    </row>
    <row r="758" ht="14.25" spans="1:13">
      <c r="A758" s="1">
        <v>757</v>
      </c>
      <c r="B758" s="2" t="s">
        <v>121</v>
      </c>
      <c r="C758" s="1" t="s">
        <v>122</v>
      </c>
      <c r="D758" s="1" t="s">
        <v>123</v>
      </c>
      <c r="E758" s="1" t="s">
        <v>16</v>
      </c>
      <c r="F758" s="1" t="s">
        <v>25</v>
      </c>
      <c r="G758" s="1">
        <v>1</v>
      </c>
      <c r="H758" s="3" t="s">
        <v>370</v>
      </c>
      <c r="I758" s="5">
        <v>44013</v>
      </c>
      <c r="J758" s="1">
        <v>1</v>
      </c>
      <c r="K758" s="1">
        <v>0.4</v>
      </c>
      <c r="L758" s="1">
        <f>_xlfn.IFNA(VLOOKUP(D758,'[1]2020物业费金额预算（含欠费）'!$A:$O,15,FALSE),0)</f>
        <v>310.514820882</v>
      </c>
      <c r="M758">
        <f>_xlfn.IFNA(VLOOKUP(D758,'[1]2020清欠预算'!$A:$H,8,FALSE),0)</f>
        <v>58.69004300805</v>
      </c>
    </row>
    <row r="759" ht="14.25" spans="1:13">
      <c r="A759" s="1">
        <v>758</v>
      </c>
      <c r="B759" s="2" t="s">
        <v>124</v>
      </c>
      <c r="C759" s="1" t="s">
        <v>125</v>
      </c>
      <c r="D759" s="1" t="s">
        <v>126</v>
      </c>
      <c r="E759" s="1" t="s">
        <v>16</v>
      </c>
      <c r="F759" s="1" t="s">
        <v>25</v>
      </c>
      <c r="G759" s="1">
        <v>1</v>
      </c>
      <c r="H759" s="3" t="s">
        <v>370</v>
      </c>
      <c r="I759" s="5">
        <v>44013</v>
      </c>
      <c r="J759" s="1">
        <v>1</v>
      </c>
      <c r="K759" s="1">
        <v>0.4</v>
      </c>
      <c r="L759" s="1">
        <f>_xlfn.IFNA(VLOOKUP(D759,'[1]2020物业费金额预算（含欠费）'!$A:$O,15,FALSE),0)</f>
        <v>104.8883328</v>
      </c>
      <c r="M759">
        <f>_xlfn.IFNA(VLOOKUP(D759,'[1]2020清欠预算'!$A:$H,8,FALSE),0)</f>
        <v>55.5159932064</v>
      </c>
    </row>
    <row r="760" ht="14.25" spans="1:13">
      <c r="A760" s="1">
        <v>759</v>
      </c>
      <c r="B760" s="2" t="s">
        <v>127</v>
      </c>
      <c r="C760" s="1" t="s">
        <v>128</v>
      </c>
      <c r="D760" s="1" t="s">
        <v>129</v>
      </c>
      <c r="E760" s="1" t="s">
        <v>16</v>
      </c>
      <c r="F760" s="1" t="s">
        <v>25</v>
      </c>
      <c r="G760" s="1">
        <v>1</v>
      </c>
      <c r="H760" s="3" t="s">
        <v>370</v>
      </c>
      <c r="I760" s="5">
        <v>44013</v>
      </c>
      <c r="J760" s="1">
        <v>1</v>
      </c>
      <c r="K760" s="1">
        <v>0.4</v>
      </c>
      <c r="L760" s="1">
        <f>_xlfn.IFNA(VLOOKUP(D760,'[1]2020物业费金额预算（含欠费）'!$A:$O,15,FALSE),0)</f>
        <v>143.21921601</v>
      </c>
      <c r="M760">
        <f>_xlfn.IFNA(VLOOKUP(D760,'[1]2020清欠预算'!$A:$H,8,FALSE),0)</f>
        <v>20.5956643095333</v>
      </c>
    </row>
    <row r="761" ht="14.25" spans="1:13">
      <c r="A761" s="1">
        <v>760</v>
      </c>
      <c r="B761" s="2" t="s">
        <v>130</v>
      </c>
      <c r="D761" s="1" t="s">
        <v>131</v>
      </c>
      <c r="E761" s="1" t="s">
        <v>16</v>
      </c>
      <c r="F761" s="1" t="s">
        <v>25</v>
      </c>
      <c r="G761" s="1">
        <v>0</v>
      </c>
      <c r="H761" s="3" t="s">
        <v>370</v>
      </c>
      <c r="I761" s="5">
        <v>44013</v>
      </c>
      <c r="J761" s="1">
        <v>1</v>
      </c>
      <c r="K761" s="1">
        <v>0.4</v>
      </c>
      <c r="L761" s="1">
        <f>_xlfn.IFNA(VLOOKUP(D761,'[1]2020物业费金额预算（含欠费）'!$A:$O,15,FALSE),0)</f>
        <v>658.412316410256</v>
      </c>
      <c r="M761">
        <f>_xlfn.IFNA(VLOOKUP(D761,'[1]2020清欠预算'!$A:$H,8,FALSE),0)</f>
        <v>73.3415967386667</v>
      </c>
    </row>
    <row r="762" ht="14.25" spans="1:13">
      <c r="A762" s="1">
        <v>761</v>
      </c>
      <c r="B762" s="2" t="s">
        <v>132</v>
      </c>
      <c r="C762" s="1" t="s">
        <v>133</v>
      </c>
      <c r="D762" s="1" t="s">
        <v>134</v>
      </c>
      <c r="E762" s="1" t="s">
        <v>16</v>
      </c>
      <c r="F762" s="1" t="s">
        <v>25</v>
      </c>
      <c r="G762" s="1">
        <v>1</v>
      </c>
      <c r="H762" s="3" t="s">
        <v>370</v>
      </c>
      <c r="I762" s="5">
        <v>44013</v>
      </c>
      <c r="J762" s="1">
        <v>1</v>
      </c>
      <c r="K762" s="1">
        <v>0.5</v>
      </c>
      <c r="L762" s="1">
        <f>_xlfn.IFNA(VLOOKUP(D762,'[1]2020物业费金额预算（含欠费）'!$A:$O,15,FALSE),0)</f>
        <v>414.3025794</v>
      </c>
      <c r="M762">
        <f>_xlfn.IFNA(VLOOKUP(D762,'[1]2020清欠预算'!$A:$H,8,FALSE),0)</f>
        <v>16.0671665813334</v>
      </c>
    </row>
    <row r="763" ht="14.25" spans="1:13">
      <c r="A763" s="1">
        <v>762</v>
      </c>
      <c r="B763" s="2" t="s">
        <v>135</v>
      </c>
      <c r="C763" s="1" t="s">
        <v>136</v>
      </c>
      <c r="D763" s="1" t="s">
        <v>137</v>
      </c>
      <c r="E763" s="1" t="s">
        <v>16</v>
      </c>
      <c r="F763" s="1" t="s">
        <v>25</v>
      </c>
      <c r="G763" s="1">
        <v>1</v>
      </c>
      <c r="H763" s="3" t="s">
        <v>370</v>
      </c>
      <c r="I763" s="5">
        <v>44013</v>
      </c>
      <c r="J763" s="1">
        <v>1</v>
      </c>
      <c r="K763" s="1">
        <v>0.5</v>
      </c>
      <c r="L763" s="1">
        <f>_xlfn.IFNA(VLOOKUP(D763,'[1]2020物业费金额预算（含欠费）'!$A:$O,15,FALSE),0)</f>
        <v>187.9171832272</v>
      </c>
      <c r="M763">
        <f>_xlfn.IFNA(VLOOKUP(D763,'[1]2020清欠预算'!$A:$H,8,FALSE),0)</f>
        <v>25.1162608306667</v>
      </c>
    </row>
    <row r="764" ht="14.25" spans="1:13">
      <c r="A764" s="1">
        <v>763</v>
      </c>
      <c r="B764" s="2" t="s">
        <v>138</v>
      </c>
      <c r="C764" s="1" t="s">
        <v>139</v>
      </c>
      <c r="D764" s="1" t="s">
        <v>140</v>
      </c>
      <c r="E764" s="1" t="s">
        <v>16</v>
      </c>
      <c r="F764" s="1" t="s">
        <v>25</v>
      </c>
      <c r="G764" s="1">
        <v>1</v>
      </c>
      <c r="H764" s="3" t="s">
        <v>370</v>
      </c>
      <c r="I764" s="5">
        <v>44013</v>
      </c>
      <c r="J764" s="1">
        <v>1</v>
      </c>
      <c r="K764" s="1">
        <v>0.5</v>
      </c>
      <c r="L764" s="1">
        <f>_xlfn.IFNA(VLOOKUP(D764,'[1]2020物业费金额预算（含欠费）'!$A:$O,15,FALSE),0)</f>
        <v>78.5957256</v>
      </c>
      <c r="M764">
        <f>_xlfn.IFNA(VLOOKUP(D764,'[1]2020清欠预算'!$A:$H,8,FALSE),0)</f>
        <v>7.18462774933333</v>
      </c>
    </row>
    <row r="765" ht="14.25" spans="1:13">
      <c r="A765" s="1">
        <v>764</v>
      </c>
      <c r="B765" s="2" t="s">
        <v>141</v>
      </c>
      <c r="C765" s="1" t="s">
        <v>142</v>
      </c>
      <c r="D765" s="1" t="s">
        <v>143</v>
      </c>
      <c r="E765" s="1" t="s">
        <v>16</v>
      </c>
      <c r="F765" s="1" t="s">
        <v>25</v>
      </c>
      <c r="G765" s="1">
        <v>1</v>
      </c>
      <c r="H765" s="3" t="s">
        <v>370</v>
      </c>
      <c r="I765" s="5">
        <v>44013</v>
      </c>
      <c r="J765" s="1">
        <v>1</v>
      </c>
      <c r="K765" s="1">
        <v>0.5</v>
      </c>
      <c r="L765" s="1">
        <f>_xlfn.IFNA(VLOOKUP(D765,'[1]2020物业费金额预算（含欠费）'!$A:$O,15,FALSE),0)</f>
        <v>378.31425786</v>
      </c>
      <c r="M765">
        <f>_xlfn.IFNA(VLOOKUP(D765,'[1]2020清欠预算'!$A:$H,8,FALSE),0)</f>
        <v>27.1005854739665</v>
      </c>
    </row>
    <row r="766" ht="14.25" spans="1:13">
      <c r="A766" s="1">
        <v>765</v>
      </c>
      <c r="B766" s="2" t="s">
        <v>144</v>
      </c>
      <c r="C766" s="1" t="s">
        <v>145</v>
      </c>
      <c r="D766" s="1" t="s">
        <v>146</v>
      </c>
      <c r="E766" s="1" t="s">
        <v>16</v>
      </c>
      <c r="F766" s="1" t="s">
        <v>25</v>
      </c>
      <c r="G766" s="1">
        <v>1</v>
      </c>
      <c r="H766" s="3" t="s">
        <v>370</v>
      </c>
      <c r="I766" s="5">
        <v>44013</v>
      </c>
      <c r="J766" s="1">
        <v>1</v>
      </c>
      <c r="K766" s="1">
        <v>0.4</v>
      </c>
      <c r="L766" s="1">
        <f>_xlfn.IFNA(VLOOKUP(D766,'[1]2020物业费金额预算（含欠费）'!$A:$O,15,FALSE),0)</f>
        <v>202.064569512</v>
      </c>
      <c r="M766">
        <f>_xlfn.IFNA(VLOOKUP(D766,'[1]2020清欠预算'!$A:$H,8,FALSE),0)</f>
        <v>45.303166735</v>
      </c>
    </row>
    <row r="767" ht="14.25" spans="1:13">
      <c r="A767" s="1">
        <v>766</v>
      </c>
      <c r="B767" s="2" t="s">
        <v>147</v>
      </c>
      <c r="C767" s="1" t="s">
        <v>148</v>
      </c>
      <c r="D767" s="1" t="s">
        <v>149</v>
      </c>
      <c r="E767" s="1" t="s">
        <v>16</v>
      </c>
      <c r="F767" s="1" t="s">
        <v>25</v>
      </c>
      <c r="G767" s="1">
        <v>1</v>
      </c>
      <c r="H767" s="3" t="s">
        <v>370</v>
      </c>
      <c r="I767" s="5">
        <v>44013</v>
      </c>
      <c r="J767" s="1">
        <v>1</v>
      </c>
      <c r="K767" s="1">
        <v>0.5</v>
      </c>
      <c r="L767" s="1">
        <f>_xlfn.IFNA(VLOOKUP(D767,'[1]2020物业费金额预算（含欠费）'!$A:$O,15,FALSE),0)</f>
        <v>355.7655154656</v>
      </c>
      <c r="M767">
        <f>_xlfn.IFNA(VLOOKUP(D767,'[1]2020清欠预算'!$A:$H,8,FALSE),0)</f>
        <v>31.53656987945</v>
      </c>
    </row>
    <row r="768" ht="14.25" spans="1:13">
      <c r="A768" s="1">
        <v>767</v>
      </c>
      <c r="B768" s="2" t="s">
        <v>150</v>
      </c>
      <c r="C768" s="1" t="s">
        <v>151</v>
      </c>
      <c r="D768" s="1" t="s">
        <v>152</v>
      </c>
      <c r="E768" s="1" t="s">
        <v>16</v>
      </c>
      <c r="F768" s="1" t="s">
        <v>153</v>
      </c>
      <c r="G768" s="1">
        <v>1</v>
      </c>
      <c r="H768" s="3" t="s">
        <v>370</v>
      </c>
      <c r="I768" s="5">
        <v>44013</v>
      </c>
      <c r="J768" s="1">
        <v>1</v>
      </c>
      <c r="K768" s="1">
        <v>0</v>
      </c>
      <c r="L768" s="1">
        <f>_xlfn.IFNA(VLOOKUP(D768,'[1]2020物业费金额预算（含欠费）'!$A:$O,15,FALSE),0)</f>
        <v>0</v>
      </c>
      <c r="M768">
        <f>_xlfn.IFNA(VLOOKUP(D768,'[1]2020清欠预算'!$A:$H,8,FALSE),0)</f>
        <v>0</v>
      </c>
    </row>
    <row r="769" ht="14.25" spans="1:13">
      <c r="A769" s="1">
        <v>768</v>
      </c>
      <c r="B769" s="2" t="s">
        <v>154</v>
      </c>
      <c r="C769" s="1" t="s">
        <v>155</v>
      </c>
      <c r="D769" s="1" t="s">
        <v>156</v>
      </c>
      <c r="E769" s="1" t="s">
        <v>16</v>
      </c>
      <c r="F769" s="1" t="s">
        <v>25</v>
      </c>
      <c r="G769" s="1">
        <v>1</v>
      </c>
      <c r="H769" s="3" t="s">
        <v>370</v>
      </c>
      <c r="I769" s="5">
        <v>44013</v>
      </c>
      <c r="J769" s="1">
        <v>1</v>
      </c>
      <c r="K769" s="1">
        <v>0.5</v>
      </c>
      <c r="L769" s="1">
        <f>_xlfn.IFNA(VLOOKUP(D769,'[1]2020物业费金额预算（含欠费）'!$A:$O,15,FALSE),0)</f>
        <v>669.1319629728</v>
      </c>
      <c r="M769">
        <f>_xlfn.IFNA(VLOOKUP(D769,'[1]2020清欠预算'!$A:$H,8,FALSE),0)</f>
        <v>65.5507941985</v>
      </c>
    </row>
    <row r="770" ht="14.25" spans="1:13">
      <c r="A770" s="1">
        <v>769</v>
      </c>
      <c r="B770" s="2" t="s">
        <v>157</v>
      </c>
      <c r="C770" s="1" t="s">
        <v>158</v>
      </c>
      <c r="D770" s="1" t="s">
        <v>159</v>
      </c>
      <c r="E770" s="1" t="s">
        <v>16</v>
      </c>
      <c r="F770" s="1" t="s">
        <v>25</v>
      </c>
      <c r="G770" s="1">
        <v>1</v>
      </c>
      <c r="H770" s="3" t="s">
        <v>370</v>
      </c>
      <c r="I770" s="5">
        <v>44013</v>
      </c>
      <c r="J770" s="1">
        <v>1</v>
      </c>
      <c r="K770" s="1">
        <v>0.4</v>
      </c>
      <c r="L770" s="1">
        <f>_xlfn.IFNA(VLOOKUP(D770,'[1]2020物业费金额预算（含欠费）'!$A:$O,15,FALSE),0)</f>
        <v>472.539940992</v>
      </c>
      <c r="M770">
        <f>_xlfn.IFNA(VLOOKUP(D770,'[1]2020清欠预算'!$A:$H,8,FALSE),0)</f>
        <v>45.2544087049734</v>
      </c>
    </row>
    <row r="771" ht="14.25" spans="1:13">
      <c r="A771" s="1">
        <v>770</v>
      </c>
      <c r="B771" s="2" t="s">
        <v>160</v>
      </c>
      <c r="C771" s="1" t="s">
        <v>161</v>
      </c>
      <c r="D771" s="1" t="s">
        <v>162</v>
      </c>
      <c r="E771" s="1" t="s">
        <v>16</v>
      </c>
      <c r="F771" s="1" t="s">
        <v>25</v>
      </c>
      <c r="G771" s="1">
        <v>1</v>
      </c>
      <c r="H771" s="3" t="s">
        <v>370</v>
      </c>
      <c r="I771" s="5">
        <v>44013</v>
      </c>
      <c r="J771" s="1">
        <v>1</v>
      </c>
      <c r="K771" s="1">
        <v>0.4</v>
      </c>
      <c r="L771" s="1">
        <f>_xlfn.IFNA(VLOOKUP(D771,'[1]2020物业费金额预算（含欠费）'!$A:$O,15,FALSE),0)</f>
        <v>233.692478082</v>
      </c>
      <c r="M771">
        <f>_xlfn.IFNA(VLOOKUP(D771,'[1]2020清欠预算'!$A:$H,8,FALSE),0)</f>
        <v>7.43809974720001</v>
      </c>
    </row>
    <row r="772" ht="14.25" spans="1:13">
      <c r="A772" s="1">
        <v>771</v>
      </c>
      <c r="B772" s="2" t="s">
        <v>163</v>
      </c>
      <c r="C772" s="1" t="s">
        <v>164</v>
      </c>
      <c r="D772" s="1" t="s">
        <v>165</v>
      </c>
      <c r="E772" s="1" t="s">
        <v>16</v>
      </c>
      <c r="F772" s="1" t="s">
        <v>25</v>
      </c>
      <c r="G772" s="1">
        <v>1</v>
      </c>
      <c r="H772" s="3" t="s">
        <v>370</v>
      </c>
      <c r="I772" s="5">
        <v>44013</v>
      </c>
      <c r="J772" s="1">
        <v>1</v>
      </c>
      <c r="K772" s="1">
        <v>0.4</v>
      </c>
      <c r="L772" s="1">
        <f>_xlfn.IFNA(VLOOKUP(D772,'[1]2020物业费金额预算（含欠费）'!$A:$O,15,FALSE),0)</f>
        <v>108.71033355</v>
      </c>
      <c r="M772">
        <f>_xlfn.IFNA(VLOOKUP(D772,'[1]2020清欠预算'!$A:$H,8,FALSE),0)</f>
        <v>21.87915442615</v>
      </c>
    </row>
    <row r="773" ht="14.25" spans="1:13">
      <c r="A773" s="1">
        <v>772</v>
      </c>
      <c r="B773" s="2" t="s">
        <v>166</v>
      </c>
      <c r="C773" s="1" t="s">
        <v>167</v>
      </c>
      <c r="D773" s="1" t="s">
        <v>168</v>
      </c>
      <c r="E773" s="1" t="s">
        <v>16</v>
      </c>
      <c r="F773" s="1" t="s">
        <v>17</v>
      </c>
      <c r="G773" s="1">
        <v>1</v>
      </c>
      <c r="H773" s="3" t="s">
        <v>370</v>
      </c>
      <c r="I773" s="5">
        <v>44013</v>
      </c>
      <c r="J773" s="1">
        <v>1</v>
      </c>
      <c r="K773" s="1">
        <v>0.5</v>
      </c>
      <c r="L773" s="1">
        <f>_xlfn.IFNA(VLOOKUP(D773,'[1]2020物业费金额预算（含欠费）'!$A:$O,15,FALSE),0)</f>
        <v>157.886552538</v>
      </c>
      <c r="M773">
        <f>_xlfn.IFNA(VLOOKUP(D773,'[1]2020清欠预算'!$A:$H,8,FALSE),0)</f>
        <v>26.8981996830933</v>
      </c>
    </row>
    <row r="774" ht="14.25" spans="1:13">
      <c r="A774" s="1">
        <v>773</v>
      </c>
      <c r="B774" s="2" t="s">
        <v>169</v>
      </c>
      <c r="C774" s="1" t="s">
        <v>170</v>
      </c>
      <c r="D774" s="1" t="s">
        <v>171</v>
      </c>
      <c r="E774" s="1" t="s">
        <v>16</v>
      </c>
      <c r="F774" s="1" t="s">
        <v>25</v>
      </c>
      <c r="G774" s="1">
        <v>1</v>
      </c>
      <c r="H774" s="3" t="s">
        <v>370</v>
      </c>
      <c r="I774" s="5">
        <v>44013</v>
      </c>
      <c r="J774" s="1">
        <v>1</v>
      </c>
      <c r="K774" s="1">
        <v>0.35</v>
      </c>
      <c r="L774" s="1">
        <f>_xlfn.IFNA(VLOOKUP(D774,'[1]2020物业费金额预算（含欠费）'!$A:$O,15,FALSE),0)</f>
        <v>851.09158836</v>
      </c>
      <c r="M774">
        <f>_xlfn.IFNA(VLOOKUP(D774,'[1]2020清欠预算'!$A:$H,8,FALSE),0)</f>
        <v>90.27836184</v>
      </c>
    </row>
    <row r="775" ht="14.25" spans="1:13">
      <c r="A775" s="1">
        <v>774</v>
      </c>
      <c r="B775" s="2" t="s">
        <v>172</v>
      </c>
      <c r="C775" s="1" t="s">
        <v>173</v>
      </c>
      <c r="D775" s="1" t="s">
        <v>174</v>
      </c>
      <c r="E775" s="1" t="s">
        <v>16</v>
      </c>
      <c r="F775" s="1" t="s">
        <v>25</v>
      </c>
      <c r="G775" s="1">
        <v>1</v>
      </c>
      <c r="H775" s="3" t="s">
        <v>370</v>
      </c>
      <c r="I775" s="5">
        <v>44013</v>
      </c>
      <c r="J775" s="1">
        <v>1</v>
      </c>
      <c r="K775" s="1">
        <v>0.3</v>
      </c>
      <c r="L775" s="1">
        <f>_xlfn.IFNA(VLOOKUP(D775,'[1]2020物业费金额预算（含欠费）'!$A:$O,15,FALSE),0)</f>
        <v>425.41615716</v>
      </c>
      <c r="M775">
        <f>_xlfn.IFNA(VLOOKUP(D775,'[1]2020清欠预算'!$A:$H,8,FALSE),0)</f>
        <v>112.603529136467</v>
      </c>
    </row>
    <row r="776" ht="14.25" spans="1:13">
      <c r="A776" s="1">
        <v>775</v>
      </c>
      <c r="B776" s="2" t="s">
        <v>175</v>
      </c>
      <c r="C776" s="1" t="s">
        <v>176</v>
      </c>
      <c r="D776" s="1" t="s">
        <v>177</v>
      </c>
      <c r="E776" s="1" t="s">
        <v>16</v>
      </c>
      <c r="F776" s="1" t="s">
        <v>25</v>
      </c>
      <c r="G776" s="1">
        <v>1</v>
      </c>
      <c r="H776" s="3" t="s">
        <v>370</v>
      </c>
      <c r="I776" s="5">
        <v>44013</v>
      </c>
      <c r="J776" s="1">
        <v>1</v>
      </c>
      <c r="K776" s="1">
        <v>0.3</v>
      </c>
      <c r="L776" s="1">
        <f>_xlfn.IFNA(VLOOKUP(D776,'[1]2020物业费金额预算（含欠费）'!$A:$O,15,FALSE),0)</f>
        <v>138.9853609815</v>
      </c>
      <c r="M776">
        <f>_xlfn.IFNA(VLOOKUP(D776,'[1]2020清欠预算'!$A:$H,8,FALSE),0)</f>
        <v>22.6932072575167</v>
      </c>
    </row>
    <row r="777" ht="14.25" spans="1:13">
      <c r="A777" s="1">
        <v>776</v>
      </c>
      <c r="B777" s="2" t="s">
        <v>178</v>
      </c>
      <c r="C777" s="1" t="s">
        <v>179</v>
      </c>
      <c r="D777" s="1" t="s">
        <v>180</v>
      </c>
      <c r="E777" s="1" t="s">
        <v>16</v>
      </c>
      <c r="F777" s="1" t="s">
        <v>25</v>
      </c>
      <c r="G777" s="1">
        <v>1</v>
      </c>
      <c r="H777" s="3" t="s">
        <v>370</v>
      </c>
      <c r="I777" s="5">
        <v>44013</v>
      </c>
      <c r="J777" s="1">
        <v>1</v>
      </c>
      <c r="K777" s="1">
        <v>0.6</v>
      </c>
      <c r="L777" s="1">
        <f>_xlfn.IFNA(VLOOKUP(D777,'[1]2020物业费金额预算（含欠费）'!$A:$O,15,FALSE),0)</f>
        <v>16.77511</v>
      </c>
      <c r="M777">
        <f>_xlfn.IFNA(VLOOKUP(D777,'[1]2020清欠预算'!$A:$H,8,FALSE),0)</f>
        <v>0</v>
      </c>
    </row>
    <row r="778" ht="14.25" spans="1:13">
      <c r="A778" s="1">
        <v>777</v>
      </c>
      <c r="B778" s="2" t="s">
        <v>181</v>
      </c>
      <c r="C778" s="1" t="s">
        <v>182</v>
      </c>
      <c r="D778" s="1" t="s">
        <v>183</v>
      </c>
      <c r="E778" s="1" t="s">
        <v>16</v>
      </c>
      <c r="F778" s="1" t="s">
        <v>25</v>
      </c>
      <c r="G778" s="1">
        <v>1</v>
      </c>
      <c r="H778" s="3" t="s">
        <v>370</v>
      </c>
      <c r="I778" s="5">
        <v>44013</v>
      </c>
      <c r="J778" s="1">
        <v>1</v>
      </c>
      <c r="K778" s="1">
        <v>0.45</v>
      </c>
      <c r="L778" s="1">
        <f>_xlfn.IFNA(VLOOKUP(D778,'[1]2020物业费金额预算（含欠费）'!$A:$O,15,FALSE),0)</f>
        <v>406.9243251528</v>
      </c>
      <c r="M778">
        <f>_xlfn.IFNA(VLOOKUP(D778,'[1]2020清欠预算'!$A:$H,8,FALSE),0)</f>
        <v>19.5380374573333</v>
      </c>
    </row>
    <row r="779" ht="14.25" spans="1:13">
      <c r="A779" s="1">
        <v>778</v>
      </c>
      <c r="B779" s="2" t="s">
        <v>184</v>
      </c>
      <c r="C779" s="1" t="s">
        <v>185</v>
      </c>
      <c r="D779" s="1" t="s">
        <v>186</v>
      </c>
      <c r="E779" s="1" t="s">
        <v>16</v>
      </c>
      <c r="F779" s="1" t="s">
        <v>25</v>
      </c>
      <c r="G779" s="1">
        <v>1</v>
      </c>
      <c r="H779" s="3" t="s">
        <v>370</v>
      </c>
      <c r="I779" s="5">
        <v>44013</v>
      </c>
      <c r="J779" s="1">
        <v>1</v>
      </c>
      <c r="K779" s="1">
        <v>0.5</v>
      </c>
      <c r="L779" s="1">
        <f>_xlfn.IFNA(VLOOKUP(D779,'[1]2020物业费金额预算（含欠费）'!$A:$O,15,FALSE),0)</f>
        <v>365.0093871936</v>
      </c>
      <c r="M779">
        <f>_xlfn.IFNA(VLOOKUP(D779,'[1]2020清欠预算'!$A:$H,8,FALSE),0)</f>
        <v>8.56603874184999</v>
      </c>
    </row>
    <row r="780" ht="14.25" spans="1:13">
      <c r="A780" s="1">
        <v>779</v>
      </c>
      <c r="B780" s="2" t="s">
        <v>187</v>
      </c>
      <c r="C780" s="1" t="s">
        <v>188</v>
      </c>
      <c r="D780" s="1" t="s">
        <v>189</v>
      </c>
      <c r="E780" s="1" t="s">
        <v>16</v>
      </c>
      <c r="F780" s="1" t="s">
        <v>25</v>
      </c>
      <c r="G780" s="1">
        <v>1</v>
      </c>
      <c r="H780" s="3" t="s">
        <v>370</v>
      </c>
      <c r="I780" s="5">
        <v>44013</v>
      </c>
      <c r="J780" s="1">
        <v>1</v>
      </c>
      <c r="K780" s="1">
        <v>0.5</v>
      </c>
      <c r="L780" s="1">
        <f>_xlfn.IFNA(VLOOKUP(D780,'[1]2020物业费金额预算（含欠费）'!$A:$O,15,FALSE),0)</f>
        <v>344.09926544</v>
      </c>
      <c r="M780">
        <f>_xlfn.IFNA(VLOOKUP(D780,'[1]2020清欠预算'!$A:$H,8,FALSE),0)</f>
        <v>5.75770275476667</v>
      </c>
    </row>
    <row r="781" ht="14.25" spans="1:13">
      <c r="A781" s="1">
        <v>780</v>
      </c>
      <c r="B781" s="2" t="s">
        <v>190</v>
      </c>
      <c r="D781" s="1" t="s">
        <v>191</v>
      </c>
      <c r="E781" s="1" t="s">
        <v>16</v>
      </c>
      <c r="F781" s="1" t="s">
        <v>153</v>
      </c>
      <c r="G781" s="1" t="s">
        <v>153</v>
      </c>
      <c r="H781" s="3" t="s">
        <v>370</v>
      </c>
      <c r="I781" s="5">
        <v>44013</v>
      </c>
      <c r="J781" s="1">
        <v>1</v>
      </c>
      <c r="K781" s="1">
        <v>0</v>
      </c>
      <c r="L781" s="1">
        <f>_xlfn.IFNA(VLOOKUP(D781,'[1]2020物业费金额预算（含欠费）'!$A:$O,15,FALSE),0)</f>
        <v>0</v>
      </c>
      <c r="M781">
        <f>_xlfn.IFNA(VLOOKUP(D781,'[1]2020清欠预算'!$A:$H,8,FALSE),0)</f>
        <v>0</v>
      </c>
    </row>
    <row r="782" ht="14.25" spans="1:13">
      <c r="A782" s="1">
        <v>781</v>
      </c>
      <c r="B782" s="2" t="s">
        <v>192</v>
      </c>
      <c r="D782" s="1" t="s">
        <v>193</v>
      </c>
      <c r="E782" s="1" t="s">
        <v>16</v>
      </c>
      <c r="F782" s="1" t="s">
        <v>153</v>
      </c>
      <c r="G782" s="1" t="s">
        <v>153</v>
      </c>
      <c r="H782" s="3" t="s">
        <v>370</v>
      </c>
      <c r="I782" s="5">
        <v>44013</v>
      </c>
      <c r="J782" s="1">
        <v>1</v>
      </c>
      <c r="K782" s="1">
        <v>0</v>
      </c>
      <c r="L782" s="1">
        <f>_xlfn.IFNA(VLOOKUP(D782,'[1]2020物业费金额预算（含欠费）'!$A:$O,15,FALSE),0)</f>
        <v>0</v>
      </c>
      <c r="M782">
        <f>_xlfn.IFNA(VLOOKUP(D782,'[1]2020清欠预算'!$A:$H,8,FALSE),0)</f>
        <v>0</v>
      </c>
    </row>
    <row r="783" ht="14.25" spans="1:13">
      <c r="A783" s="1">
        <v>782</v>
      </c>
      <c r="B783" s="2" t="s">
        <v>194</v>
      </c>
      <c r="D783" s="1" t="s">
        <v>195</v>
      </c>
      <c r="E783" s="1" t="s">
        <v>16</v>
      </c>
      <c r="F783" s="1" t="s">
        <v>153</v>
      </c>
      <c r="G783" s="1" t="s">
        <v>153</v>
      </c>
      <c r="H783" s="3" t="s">
        <v>370</v>
      </c>
      <c r="I783" s="5">
        <v>44013</v>
      </c>
      <c r="J783" s="1">
        <v>1</v>
      </c>
      <c r="K783" s="1">
        <v>0</v>
      </c>
      <c r="L783" s="1">
        <f>_xlfn.IFNA(VLOOKUP(D783,'[1]2020物业费金额预算（含欠费）'!$A:$O,15,FALSE),0)</f>
        <v>0</v>
      </c>
      <c r="M783">
        <f>_xlfn.IFNA(VLOOKUP(D783,'[1]2020清欠预算'!$A:$H,8,FALSE),0)</f>
        <v>0</v>
      </c>
    </row>
    <row r="784" ht="14.25" spans="1:13">
      <c r="A784" s="1">
        <v>783</v>
      </c>
      <c r="B784" s="2" t="s">
        <v>196</v>
      </c>
      <c r="C784" s="1" t="s">
        <v>197</v>
      </c>
      <c r="D784" s="1" t="s">
        <v>198</v>
      </c>
      <c r="E784" s="1" t="s">
        <v>16</v>
      </c>
      <c r="F784" s="1" t="s">
        <v>25</v>
      </c>
      <c r="G784" s="1">
        <v>1</v>
      </c>
      <c r="H784" s="3" t="s">
        <v>370</v>
      </c>
      <c r="I784" s="5">
        <v>44013</v>
      </c>
      <c r="J784" s="1">
        <v>1</v>
      </c>
      <c r="K784" s="1">
        <v>0.25</v>
      </c>
      <c r="L784" s="1">
        <f>_xlfn.IFNA(VLOOKUP(D784,'[1]2020物业费金额预算（含欠费）'!$A:$O,15,FALSE),0)</f>
        <v>107.80119888</v>
      </c>
      <c r="M784">
        <f>_xlfn.IFNA(VLOOKUP(D784,'[1]2020清欠预算'!$A:$H,8,FALSE),0)</f>
        <v>66.5889756459792</v>
      </c>
    </row>
    <row r="785" ht="14.25" spans="1:13">
      <c r="A785" s="1">
        <v>784</v>
      </c>
      <c r="B785" s="2" t="s">
        <v>199</v>
      </c>
      <c r="C785" s="1" t="s">
        <v>200</v>
      </c>
      <c r="D785" s="1" t="s">
        <v>201</v>
      </c>
      <c r="E785" s="1" t="s">
        <v>16</v>
      </c>
      <c r="F785" s="1" t="s">
        <v>25</v>
      </c>
      <c r="G785" s="1">
        <v>1</v>
      </c>
      <c r="H785" s="3" t="s">
        <v>370</v>
      </c>
      <c r="I785" s="5">
        <v>44013</v>
      </c>
      <c r="J785" s="1">
        <v>1</v>
      </c>
      <c r="K785" s="1">
        <v>0.25</v>
      </c>
      <c r="L785" s="1">
        <f>_xlfn.IFNA(VLOOKUP(D785,'[1]2020物业费金额预算（含欠费）'!$A:$O,15,FALSE),0)</f>
        <v>84.635717232</v>
      </c>
      <c r="M785">
        <f>_xlfn.IFNA(VLOOKUP(D785,'[1]2020清欠预算'!$A:$H,8,FALSE),0)</f>
        <v>42.4823292246962</v>
      </c>
    </row>
    <row r="786" ht="14.25" spans="1:13">
      <c r="A786" s="1">
        <v>785</v>
      </c>
      <c r="B786" s="2" t="s">
        <v>202</v>
      </c>
      <c r="C786" s="1" t="s">
        <v>203</v>
      </c>
      <c r="D786" s="1" t="s">
        <v>204</v>
      </c>
      <c r="E786" s="1" t="s">
        <v>16</v>
      </c>
      <c r="F786" s="1" t="s">
        <v>25</v>
      </c>
      <c r="G786" s="1">
        <v>1</v>
      </c>
      <c r="H786" s="3" t="s">
        <v>370</v>
      </c>
      <c r="I786" s="5">
        <v>44013</v>
      </c>
      <c r="J786" s="1">
        <v>1</v>
      </c>
      <c r="K786" s="1">
        <v>0.4</v>
      </c>
      <c r="L786" s="1">
        <f>_xlfn.IFNA(VLOOKUP(D786,'[1]2020物业费金额预算（含欠费）'!$A:$O,15,FALSE),0)</f>
        <v>207.177165468</v>
      </c>
      <c r="M786">
        <f>_xlfn.IFNA(VLOOKUP(D786,'[1]2020清欠预算'!$A:$H,8,FALSE),0)</f>
        <v>21.8230602887123</v>
      </c>
    </row>
    <row r="787" ht="14.25" spans="1:13">
      <c r="A787" s="1">
        <v>786</v>
      </c>
      <c r="B787" s="2" t="s">
        <v>205</v>
      </c>
      <c r="C787" s="1" t="s">
        <v>206</v>
      </c>
      <c r="D787" s="1" t="s">
        <v>207</v>
      </c>
      <c r="E787" s="1" t="s">
        <v>16</v>
      </c>
      <c r="F787" s="1" t="s">
        <v>25</v>
      </c>
      <c r="G787" s="1">
        <v>1</v>
      </c>
      <c r="H787" s="3" t="s">
        <v>370</v>
      </c>
      <c r="I787" s="5">
        <v>44013</v>
      </c>
      <c r="J787" s="1">
        <v>1</v>
      </c>
      <c r="K787" s="1">
        <v>0.4</v>
      </c>
      <c r="L787" s="1">
        <f>_xlfn.IFNA(VLOOKUP(D787,'[1]2020物业费金额预算（含欠费）'!$A:$O,15,FALSE),0)</f>
        <v>106.34963157</v>
      </c>
      <c r="M787">
        <f>_xlfn.IFNA(VLOOKUP(D787,'[1]2020清欠预算'!$A:$H,8,FALSE),0)</f>
        <v>4.83836096296773</v>
      </c>
    </row>
    <row r="788" ht="14.25" spans="1:13">
      <c r="A788" s="1">
        <v>787</v>
      </c>
      <c r="B788" s="2" t="s">
        <v>208</v>
      </c>
      <c r="C788" s="1" t="s">
        <v>209</v>
      </c>
      <c r="D788" s="1" t="s">
        <v>210</v>
      </c>
      <c r="E788" s="1" t="s">
        <v>16</v>
      </c>
      <c r="F788" s="1" t="s">
        <v>25</v>
      </c>
      <c r="G788" s="1">
        <v>1</v>
      </c>
      <c r="H788" s="3" t="s">
        <v>370</v>
      </c>
      <c r="I788" s="5">
        <v>44013</v>
      </c>
      <c r="J788" s="1">
        <v>1</v>
      </c>
      <c r="K788" s="1">
        <v>0.2</v>
      </c>
      <c r="L788" s="1">
        <f>_xlfn.IFNA(VLOOKUP(D788,'[1]2020物业费金额预算（含欠费）'!$A:$O,15,FALSE),0)</f>
        <v>95.664303726</v>
      </c>
      <c r="M788">
        <f>_xlfn.IFNA(VLOOKUP(D788,'[1]2020清欠预算'!$A:$H,8,FALSE),0)</f>
        <v>30.3754800973127</v>
      </c>
    </row>
    <row r="789" ht="14.25" spans="1:13">
      <c r="A789" s="1">
        <v>788</v>
      </c>
      <c r="B789" s="2" t="s">
        <v>211</v>
      </c>
      <c r="C789" s="1" t="s">
        <v>212</v>
      </c>
      <c r="D789" s="1" t="s">
        <v>213</v>
      </c>
      <c r="E789" s="1" t="s">
        <v>16</v>
      </c>
      <c r="F789" s="1" t="s">
        <v>25</v>
      </c>
      <c r="G789" s="1">
        <v>1</v>
      </c>
      <c r="H789" s="3" t="s">
        <v>370</v>
      </c>
      <c r="I789" s="5">
        <v>44013</v>
      </c>
      <c r="J789" s="1">
        <v>1</v>
      </c>
      <c r="K789" s="1">
        <v>0.4</v>
      </c>
      <c r="L789" s="1">
        <f>_xlfn.IFNA(VLOOKUP(D789,'[1]2020物业费金额预算（含欠费）'!$A:$O,15,FALSE),0)</f>
        <v>116.9185854</v>
      </c>
      <c r="M789">
        <f>_xlfn.IFNA(VLOOKUP(D789,'[1]2020清欠预算'!$A:$H,8,FALSE),0)</f>
        <v>19.5024658159781</v>
      </c>
    </row>
    <row r="790" ht="14.25" spans="1:13">
      <c r="A790" s="1">
        <v>789</v>
      </c>
      <c r="B790" s="2" t="s">
        <v>214</v>
      </c>
      <c r="C790" s="1" t="s">
        <v>215</v>
      </c>
      <c r="D790" s="1" t="s">
        <v>216</v>
      </c>
      <c r="E790" s="1" t="s">
        <v>16</v>
      </c>
      <c r="F790" s="1" t="s">
        <v>25</v>
      </c>
      <c r="G790" s="1">
        <v>1</v>
      </c>
      <c r="H790" s="3" t="s">
        <v>370</v>
      </c>
      <c r="I790" s="5">
        <v>44013</v>
      </c>
      <c r="J790" s="1">
        <v>1</v>
      </c>
      <c r="K790" s="1">
        <v>0.3</v>
      </c>
      <c r="L790" s="1">
        <f>_xlfn.IFNA(VLOOKUP(D790,'[1]2020物业费金额预算（含欠费）'!$A:$O,15,FALSE),0)</f>
        <v>175.29635358</v>
      </c>
      <c r="M790">
        <f>_xlfn.IFNA(VLOOKUP(D790,'[1]2020清欠预算'!$A:$H,8,FALSE),0)</f>
        <v>35.9678344976587</v>
      </c>
    </row>
    <row r="791" ht="14.25" spans="1:13">
      <c r="A791" s="1">
        <v>790</v>
      </c>
      <c r="B791" s="2" t="s">
        <v>217</v>
      </c>
      <c r="C791" s="1" t="s">
        <v>218</v>
      </c>
      <c r="D791" s="1" t="s">
        <v>219</v>
      </c>
      <c r="E791" s="1" t="s">
        <v>16</v>
      </c>
      <c r="F791" s="1" t="s">
        <v>25</v>
      </c>
      <c r="G791" s="1">
        <v>1</v>
      </c>
      <c r="H791" s="3" t="s">
        <v>370</v>
      </c>
      <c r="I791" s="5">
        <v>44013</v>
      </c>
      <c r="J791" s="1">
        <v>1</v>
      </c>
      <c r="K791" s="1">
        <v>0.3</v>
      </c>
      <c r="L791" s="1">
        <f>_xlfn.IFNA(VLOOKUP(D791,'[1]2020物业费金额预算（含欠费）'!$A:$O,15,FALSE),0)</f>
        <v>23.182686</v>
      </c>
      <c r="M791">
        <f>_xlfn.IFNA(VLOOKUP(D791,'[1]2020清欠预算'!$A:$H,8,FALSE),0)</f>
        <v>2.70934126238432</v>
      </c>
    </row>
    <row r="792" ht="14.25" spans="1:13">
      <c r="A792" s="1">
        <v>791</v>
      </c>
      <c r="B792" s="2" t="s">
        <v>220</v>
      </c>
      <c r="D792" s="1" t="s">
        <v>221</v>
      </c>
      <c r="E792" s="1" t="s">
        <v>16</v>
      </c>
      <c r="F792" s="1" t="s">
        <v>153</v>
      </c>
      <c r="G792" s="1" t="s">
        <v>153</v>
      </c>
      <c r="H792" s="3" t="s">
        <v>370</v>
      </c>
      <c r="I792" s="5">
        <v>44013</v>
      </c>
      <c r="J792" s="1">
        <v>1</v>
      </c>
      <c r="K792" s="1">
        <v>0</v>
      </c>
      <c r="L792" s="1">
        <f>_xlfn.IFNA(VLOOKUP(D792,'[1]2020物业费金额预算（含欠费）'!$A:$O,15,FALSE),0)</f>
        <v>0</v>
      </c>
      <c r="M792">
        <f>_xlfn.IFNA(VLOOKUP(D792,'[1]2020清欠预算'!$A:$H,8,FALSE),0)</f>
        <v>0</v>
      </c>
    </row>
    <row r="793" ht="14.25" spans="1:13">
      <c r="A793" s="1">
        <v>792</v>
      </c>
      <c r="B793" s="2" t="s">
        <v>222</v>
      </c>
      <c r="C793" s="1" t="s">
        <v>223</v>
      </c>
      <c r="D793" s="1" t="s">
        <v>224</v>
      </c>
      <c r="E793" s="1" t="s">
        <v>16</v>
      </c>
      <c r="F793" s="1" t="s">
        <v>25</v>
      </c>
      <c r="G793" s="1">
        <v>1</v>
      </c>
      <c r="H793" s="3" t="s">
        <v>370</v>
      </c>
      <c r="I793" s="5">
        <v>44013</v>
      </c>
      <c r="J793" s="1">
        <v>1</v>
      </c>
      <c r="K793" s="1">
        <v>0.4</v>
      </c>
      <c r="L793" s="1">
        <f>_xlfn.IFNA(VLOOKUP(D793,'[1]2020物业费金额预算（含欠费）'!$A:$O,15,FALSE),0)</f>
        <v>199.18426905</v>
      </c>
      <c r="M793">
        <f>_xlfn.IFNA(VLOOKUP(D793,'[1]2020清欠预算'!$A:$H,8,FALSE),0)</f>
        <v>17.6020128934167</v>
      </c>
    </row>
    <row r="794" ht="14.25" spans="1:13">
      <c r="A794" s="1">
        <v>793</v>
      </c>
      <c r="B794" s="2" t="s">
        <v>225</v>
      </c>
      <c r="C794" s="1" t="s">
        <v>226</v>
      </c>
      <c r="D794" s="1" t="s">
        <v>227</v>
      </c>
      <c r="E794" s="1" t="s">
        <v>16</v>
      </c>
      <c r="F794" s="1" t="s">
        <v>25</v>
      </c>
      <c r="G794" s="1">
        <v>1</v>
      </c>
      <c r="H794" s="3" t="s">
        <v>370</v>
      </c>
      <c r="I794" s="5">
        <v>44013</v>
      </c>
      <c r="J794" s="1">
        <v>1</v>
      </c>
      <c r="K794" s="1">
        <v>0.4</v>
      </c>
      <c r="L794" s="1">
        <f>_xlfn.IFNA(VLOOKUP(D794,'[1]2020物业费金额预算（含欠费）'!$A:$O,15,FALSE),0)</f>
        <v>170.32275901838</v>
      </c>
      <c r="M794">
        <f>_xlfn.IFNA(VLOOKUP(D794,'[1]2020清欠预算'!$A:$H,8,FALSE),0)</f>
        <v>13.6511622663667</v>
      </c>
    </row>
    <row r="795" ht="14.25" spans="1:13">
      <c r="A795" s="1">
        <v>794</v>
      </c>
      <c r="B795" s="2" t="s">
        <v>228</v>
      </c>
      <c r="C795" s="1" t="s">
        <v>229</v>
      </c>
      <c r="D795" s="1" t="s">
        <v>230</v>
      </c>
      <c r="E795" s="1" t="s">
        <v>16</v>
      </c>
      <c r="F795" s="1" t="s">
        <v>25</v>
      </c>
      <c r="G795" s="1">
        <v>1</v>
      </c>
      <c r="H795" s="3" t="s">
        <v>370</v>
      </c>
      <c r="I795" s="5">
        <v>44013</v>
      </c>
      <c r="J795" s="1">
        <v>1</v>
      </c>
      <c r="K795" s="1">
        <v>0.4</v>
      </c>
      <c r="L795" s="1">
        <f>_xlfn.IFNA(VLOOKUP(D795,'[1]2020物业费金额预算（含欠费）'!$A:$O,15,FALSE),0)</f>
        <v>348.347496375</v>
      </c>
      <c r="M795">
        <f>_xlfn.IFNA(VLOOKUP(D795,'[1]2020清欠预算'!$A:$H,8,FALSE),0)</f>
        <v>55.22951151155</v>
      </c>
    </row>
    <row r="796" ht="14.25" spans="1:13">
      <c r="A796" s="1">
        <v>795</v>
      </c>
      <c r="B796" s="2" t="s">
        <v>231</v>
      </c>
      <c r="C796" s="1" t="s">
        <v>232</v>
      </c>
      <c r="D796" s="1" t="s">
        <v>233</v>
      </c>
      <c r="E796" s="1" t="s">
        <v>16</v>
      </c>
      <c r="F796" s="1" t="s">
        <v>25</v>
      </c>
      <c r="G796" s="1">
        <v>1</v>
      </c>
      <c r="H796" s="3" t="s">
        <v>370</v>
      </c>
      <c r="I796" s="5">
        <v>44013</v>
      </c>
      <c r="J796" s="1">
        <v>1</v>
      </c>
      <c r="K796" s="1">
        <v>0.3</v>
      </c>
      <c r="L796" s="1">
        <f>_xlfn.IFNA(VLOOKUP(D796,'[1]2020物业费金额预算（含欠费）'!$A:$O,15,FALSE),0)</f>
        <v>92.546685</v>
      </c>
      <c r="M796">
        <f>_xlfn.IFNA(VLOOKUP(D796,'[1]2020清欠预算'!$A:$H,8,FALSE),0)</f>
        <v>51.0836671864333</v>
      </c>
    </row>
    <row r="797" ht="14.25" spans="1:13">
      <c r="A797" s="1">
        <v>796</v>
      </c>
      <c r="B797" s="2" t="s">
        <v>234</v>
      </c>
      <c r="C797" s="1" t="s">
        <v>235</v>
      </c>
      <c r="D797" s="1" t="s">
        <v>236</v>
      </c>
      <c r="E797" s="1" t="s">
        <v>16</v>
      </c>
      <c r="F797" s="1" t="s">
        <v>25</v>
      </c>
      <c r="G797" s="1">
        <v>1</v>
      </c>
      <c r="H797" s="3" t="s">
        <v>370</v>
      </c>
      <c r="I797" s="5">
        <v>44013</v>
      </c>
      <c r="J797" s="1">
        <v>1</v>
      </c>
      <c r="K797" s="1">
        <v>0.25</v>
      </c>
      <c r="L797" s="1">
        <f>_xlfn.IFNA(VLOOKUP(D797,'[1]2020物业费金额预算（含欠费）'!$A:$O,15,FALSE),0)</f>
        <v>28.6161465</v>
      </c>
      <c r="M797">
        <f>_xlfn.IFNA(VLOOKUP(D797,'[1]2020清欠预算'!$A:$H,8,FALSE),0)</f>
        <v>16.1528056962667</v>
      </c>
    </row>
    <row r="798" ht="14.25" spans="1:13">
      <c r="A798" s="1">
        <v>797</v>
      </c>
      <c r="B798" s="2" t="s">
        <v>237</v>
      </c>
      <c r="C798" s="1" t="s">
        <v>238</v>
      </c>
      <c r="D798" s="1" t="s">
        <v>239</v>
      </c>
      <c r="E798" s="1" t="s">
        <v>16</v>
      </c>
      <c r="F798" s="1" t="s">
        <v>25</v>
      </c>
      <c r="G798" s="1">
        <v>1</v>
      </c>
      <c r="H798" s="3" t="s">
        <v>370</v>
      </c>
      <c r="I798" s="5">
        <v>44013</v>
      </c>
      <c r="J798" s="1">
        <v>1</v>
      </c>
      <c r="K798" s="1">
        <v>0.3</v>
      </c>
      <c r="L798" s="1">
        <f>_xlfn.IFNA(VLOOKUP(D798,'[1]2020物业费金额预算（含欠费）'!$A:$O,15,FALSE),0)</f>
        <v>83.08871142</v>
      </c>
      <c r="M798">
        <f>_xlfn.IFNA(VLOOKUP(D798,'[1]2020清欠预算'!$A:$H,8,FALSE),0)</f>
        <v>23.1381660559667</v>
      </c>
    </row>
    <row r="799" ht="14.25" spans="1:13">
      <c r="A799" s="1">
        <v>798</v>
      </c>
      <c r="B799" s="2" t="s">
        <v>240</v>
      </c>
      <c r="C799" s="1" t="s">
        <v>241</v>
      </c>
      <c r="D799" s="1" t="s">
        <v>242</v>
      </c>
      <c r="E799" s="1" t="s">
        <v>16</v>
      </c>
      <c r="F799" s="1" t="s">
        <v>25</v>
      </c>
      <c r="G799" s="1">
        <v>1</v>
      </c>
      <c r="H799" s="3" t="s">
        <v>370</v>
      </c>
      <c r="I799" s="5">
        <v>44013</v>
      </c>
      <c r="J799" s="1">
        <v>1</v>
      </c>
      <c r="K799" s="1">
        <v>0.4</v>
      </c>
      <c r="L799" s="1">
        <f>_xlfn.IFNA(VLOOKUP(D799,'[1]2020物业费金额预算（含欠费）'!$A:$O,15,FALSE),0)</f>
        <v>161.644559544</v>
      </c>
      <c r="M799">
        <f>_xlfn.IFNA(VLOOKUP(D799,'[1]2020清欠预算'!$A:$H,8,FALSE),0)</f>
        <v>18.6015114528667</v>
      </c>
    </row>
    <row r="800" ht="14.25" spans="1:13">
      <c r="A800" s="1">
        <v>799</v>
      </c>
      <c r="B800" s="2" t="s">
        <v>243</v>
      </c>
      <c r="C800" s="1" t="s">
        <v>244</v>
      </c>
      <c r="D800" s="1" t="s">
        <v>245</v>
      </c>
      <c r="E800" s="1" t="s">
        <v>16</v>
      </c>
      <c r="F800" s="1" t="s">
        <v>25</v>
      </c>
      <c r="G800" s="1">
        <v>1</v>
      </c>
      <c r="H800" s="3" t="s">
        <v>370</v>
      </c>
      <c r="I800" s="5">
        <v>44013</v>
      </c>
      <c r="J800" s="1">
        <v>1</v>
      </c>
      <c r="K800" s="1">
        <v>0.3</v>
      </c>
      <c r="L800" s="1">
        <f>_xlfn.IFNA(VLOOKUP(D800,'[1]2020物业费金额预算（含欠费）'!$A:$O,15,FALSE),0)</f>
        <v>97.335076425</v>
      </c>
      <c r="M800">
        <f>_xlfn.IFNA(VLOOKUP(D800,'[1]2020清欠预算'!$A:$H,8,FALSE),0)</f>
        <v>18.2592328471667</v>
      </c>
    </row>
    <row r="801" ht="14.25" spans="1:13">
      <c r="A801" s="1">
        <v>800</v>
      </c>
      <c r="B801" s="2" t="s">
        <v>246</v>
      </c>
      <c r="C801" s="1" t="s">
        <v>247</v>
      </c>
      <c r="D801" s="1" t="s">
        <v>248</v>
      </c>
      <c r="E801" s="1" t="s">
        <v>16</v>
      </c>
      <c r="F801" s="1" t="s">
        <v>25</v>
      </c>
      <c r="G801" s="1">
        <v>1</v>
      </c>
      <c r="H801" s="3" t="s">
        <v>370</v>
      </c>
      <c r="I801" s="5">
        <v>44013</v>
      </c>
      <c r="J801" s="1">
        <v>1</v>
      </c>
      <c r="K801" s="1">
        <v>0</v>
      </c>
      <c r="L801" s="1">
        <f>_xlfn.IFNA(VLOOKUP(D801,'[1]2020物业费金额预算（含欠费）'!$A:$O,15,FALSE),0)</f>
        <v>180.139302498462</v>
      </c>
      <c r="M801">
        <f>_xlfn.IFNA(VLOOKUP(D801,'[1]2020清欠预算'!$A:$H,8,FALSE),0)</f>
        <v>3.00199398975</v>
      </c>
    </row>
    <row r="802" ht="14.25" spans="1:13">
      <c r="A802" s="1">
        <v>801</v>
      </c>
      <c r="B802" s="2" t="s">
        <v>249</v>
      </c>
      <c r="C802" s="1" t="s">
        <v>250</v>
      </c>
      <c r="D802" s="1" t="s">
        <v>251</v>
      </c>
      <c r="E802" s="1" t="s">
        <v>16</v>
      </c>
      <c r="F802" s="1" t="s">
        <v>25</v>
      </c>
      <c r="G802" s="1">
        <v>1</v>
      </c>
      <c r="H802" s="3" t="s">
        <v>370</v>
      </c>
      <c r="I802" s="5">
        <v>44013</v>
      </c>
      <c r="J802" s="1">
        <v>1</v>
      </c>
      <c r="K802" s="1">
        <v>0.4</v>
      </c>
      <c r="L802" s="1">
        <f>_xlfn.IFNA(VLOOKUP(D802,'[1]2020物业费金额预算（含欠费）'!$A:$O,15,FALSE),0)</f>
        <v>85.678159104</v>
      </c>
      <c r="M802">
        <f>_xlfn.IFNA(VLOOKUP(D802,'[1]2020清欠预算'!$A:$H,8,FALSE),0)</f>
        <v>8.190085272</v>
      </c>
    </row>
    <row r="803" ht="14.25" spans="1:13">
      <c r="A803" s="1">
        <v>802</v>
      </c>
      <c r="B803" s="2" t="s">
        <v>252</v>
      </c>
      <c r="C803" s="1" t="s">
        <v>253</v>
      </c>
      <c r="D803" s="1" t="s">
        <v>254</v>
      </c>
      <c r="E803" s="1" t="s">
        <v>16</v>
      </c>
      <c r="F803" s="1" t="s">
        <v>25</v>
      </c>
      <c r="G803" s="1">
        <v>1</v>
      </c>
      <c r="H803" s="3" t="s">
        <v>370</v>
      </c>
      <c r="I803" s="5">
        <v>44013</v>
      </c>
      <c r="J803" s="1">
        <v>1</v>
      </c>
      <c r="K803" s="1">
        <v>0.5</v>
      </c>
      <c r="L803" s="1">
        <f>_xlfn.IFNA(VLOOKUP(D803,'[1]2020物业费金额预算（含欠费）'!$A:$O,15,FALSE),0)</f>
        <v>34.9293124639828</v>
      </c>
      <c r="M803">
        <f>_xlfn.IFNA(VLOOKUP(D803,'[1]2020清欠预算'!$A:$H,8,FALSE),0)</f>
        <v>6.34959295355</v>
      </c>
    </row>
    <row r="804" ht="14.25" spans="1:13">
      <c r="A804" s="1">
        <v>803</v>
      </c>
      <c r="B804" s="2" t="s">
        <v>255</v>
      </c>
      <c r="C804" s="1" t="s">
        <v>256</v>
      </c>
      <c r="D804" s="1" t="s">
        <v>257</v>
      </c>
      <c r="E804" s="1" t="s">
        <v>16</v>
      </c>
      <c r="F804" s="1" t="s">
        <v>25</v>
      </c>
      <c r="G804" s="1">
        <v>1</v>
      </c>
      <c r="H804" s="3" t="s">
        <v>370</v>
      </c>
      <c r="I804" s="5">
        <v>44013</v>
      </c>
      <c r="J804" s="1">
        <v>1</v>
      </c>
      <c r="K804" s="1">
        <v>0.5</v>
      </c>
      <c r="L804" s="1">
        <f>_xlfn.IFNA(VLOOKUP(D804,'[1]2020物业费金额预算（含欠费）'!$A:$O,15,FALSE),0)</f>
        <v>178.178580795292</v>
      </c>
      <c r="M804">
        <f>_xlfn.IFNA(VLOOKUP(D804,'[1]2020清欠预算'!$A:$H,8,FALSE),0)</f>
        <v>8.5349273172</v>
      </c>
    </row>
    <row r="805" ht="14.25" spans="1:13">
      <c r="A805" s="1">
        <v>804</v>
      </c>
      <c r="B805" s="2" t="s">
        <v>258</v>
      </c>
      <c r="C805" s="1" t="s">
        <v>259</v>
      </c>
      <c r="D805" s="1" t="s">
        <v>260</v>
      </c>
      <c r="E805" s="1" t="s">
        <v>16</v>
      </c>
      <c r="F805" s="1" t="s">
        <v>25</v>
      </c>
      <c r="G805" s="1">
        <v>1</v>
      </c>
      <c r="H805" s="3" t="s">
        <v>370</v>
      </c>
      <c r="I805" s="5">
        <v>44013</v>
      </c>
      <c r="J805" s="1">
        <v>1</v>
      </c>
      <c r="K805" s="1">
        <v>0</v>
      </c>
      <c r="L805" s="1">
        <f>_xlfn.IFNA(VLOOKUP(D805,'[1]2020物业费金额预算（含欠费）'!$A:$O,15,FALSE),0)</f>
        <v>49.28</v>
      </c>
      <c r="M805">
        <f>_xlfn.IFNA(VLOOKUP(D805,'[1]2020清欠预算'!$A:$H,8,FALSE),0)</f>
        <v>0</v>
      </c>
    </row>
    <row r="806" ht="14.25" spans="1:13">
      <c r="A806" s="1">
        <v>805</v>
      </c>
      <c r="B806" s="2" t="s">
        <v>261</v>
      </c>
      <c r="C806" s="1" t="s">
        <v>262</v>
      </c>
      <c r="D806" s="1" t="s">
        <v>263</v>
      </c>
      <c r="E806" s="1" t="s">
        <v>16</v>
      </c>
      <c r="F806" s="1" t="s">
        <v>25</v>
      </c>
      <c r="G806" s="1">
        <v>1</v>
      </c>
      <c r="H806" s="3" t="s">
        <v>370</v>
      </c>
      <c r="I806" s="5">
        <v>44013</v>
      </c>
      <c r="J806" s="1">
        <v>1</v>
      </c>
      <c r="K806" s="1">
        <v>0</v>
      </c>
      <c r="L806" s="1">
        <f>_xlfn.IFNA(VLOOKUP(D806,'[1]2020物业费金额预算（含欠费）'!$A:$O,15,FALSE),0)</f>
        <v>0</v>
      </c>
      <c r="M806">
        <f>_xlfn.IFNA(VLOOKUP(D806,'[1]2020清欠预算'!$A:$H,8,FALSE),0)</f>
        <v>0</v>
      </c>
    </row>
    <row r="807" ht="14.25" spans="1:13">
      <c r="A807" s="1">
        <v>806</v>
      </c>
      <c r="B807" s="2" t="s">
        <v>264</v>
      </c>
      <c r="C807" s="1" t="s">
        <v>265</v>
      </c>
      <c r="D807" s="1" t="s">
        <v>266</v>
      </c>
      <c r="E807" s="1" t="s">
        <v>16</v>
      </c>
      <c r="F807" s="1" t="s">
        <v>25</v>
      </c>
      <c r="G807" s="1">
        <v>1</v>
      </c>
      <c r="H807" s="3" t="s">
        <v>370</v>
      </c>
      <c r="I807" s="5">
        <v>44013</v>
      </c>
      <c r="J807" s="1">
        <v>1</v>
      </c>
      <c r="K807" s="1">
        <v>0</v>
      </c>
      <c r="L807" s="1">
        <f>_xlfn.IFNA(VLOOKUP(D807,'[1]2020物业费金额预算（含欠费）'!$A:$O,15,FALSE),0)</f>
        <v>169.663032</v>
      </c>
      <c r="M807">
        <f>_xlfn.IFNA(VLOOKUP(D807,'[1]2020清欠预算'!$A:$H,8,FALSE),0)</f>
        <v>0</v>
      </c>
    </row>
    <row r="808" ht="14.25" spans="1:13">
      <c r="A808" s="1">
        <v>807</v>
      </c>
      <c r="B808" s="2" t="s">
        <v>267</v>
      </c>
      <c r="C808" s="1" t="s">
        <v>268</v>
      </c>
      <c r="D808" s="1" t="s">
        <v>269</v>
      </c>
      <c r="E808" s="1" t="s">
        <v>16</v>
      </c>
      <c r="F808" s="1" t="s">
        <v>25</v>
      </c>
      <c r="G808" s="1">
        <v>1</v>
      </c>
      <c r="H808" s="3" t="s">
        <v>370</v>
      </c>
      <c r="I808" s="5">
        <v>44013</v>
      </c>
      <c r="J808" s="1">
        <v>1</v>
      </c>
      <c r="K808" s="1">
        <v>0.5</v>
      </c>
      <c r="L808" s="1">
        <f>_xlfn.IFNA(VLOOKUP(D808,'[1]2020物业费金额预算（含欠费）'!$A:$O,15,FALSE),0)</f>
        <v>120.431392944</v>
      </c>
      <c r="M808">
        <f>_xlfn.IFNA(VLOOKUP(D808,'[1]2020清欠预算'!$A:$H,8,FALSE),0)</f>
        <v>4.76768221415001</v>
      </c>
    </row>
    <row r="809" ht="14.25" spans="1:13">
      <c r="A809" s="1">
        <v>808</v>
      </c>
      <c r="B809" s="2" t="s">
        <v>270</v>
      </c>
      <c r="C809" s="1" t="s">
        <v>271</v>
      </c>
      <c r="D809" s="1" t="s">
        <v>272</v>
      </c>
      <c r="E809" s="1" t="s">
        <v>16</v>
      </c>
      <c r="F809" s="1" t="s">
        <v>25</v>
      </c>
      <c r="G809" s="1">
        <v>1</v>
      </c>
      <c r="H809" s="3" t="s">
        <v>370</v>
      </c>
      <c r="I809" s="5">
        <v>44013</v>
      </c>
      <c r="J809" s="1">
        <v>1</v>
      </c>
      <c r="K809" s="1">
        <v>0.5</v>
      </c>
      <c r="L809" s="1">
        <f>_xlfn.IFNA(VLOOKUP(D809,'[1]2020物业费金额预算（含欠费）'!$A:$O,15,FALSE),0)</f>
        <v>38.1587129875121</v>
      </c>
      <c r="M809">
        <f>_xlfn.IFNA(VLOOKUP(D809,'[1]2020清欠预算'!$A:$H,8,FALSE),0)</f>
        <v>0</v>
      </c>
    </row>
    <row r="810" ht="14.25" spans="1:13">
      <c r="A810" s="1">
        <v>809</v>
      </c>
      <c r="B810" s="2" t="s">
        <v>273</v>
      </c>
      <c r="C810" s="1" t="s">
        <v>274</v>
      </c>
      <c r="D810" s="1" t="s">
        <v>275</v>
      </c>
      <c r="E810" s="1" t="s">
        <v>16</v>
      </c>
      <c r="F810" s="1" t="s">
        <v>25</v>
      </c>
      <c r="G810" s="1">
        <v>1</v>
      </c>
      <c r="H810" s="3" t="s">
        <v>370</v>
      </c>
      <c r="I810" s="5">
        <v>44013</v>
      </c>
      <c r="J810" s="1">
        <v>1</v>
      </c>
      <c r="K810" s="1">
        <v>0.4</v>
      </c>
      <c r="L810" s="1">
        <f>_xlfn.IFNA(VLOOKUP(D810,'[1]2020物业费金额预算（含欠费）'!$A:$O,15,FALSE),0)</f>
        <v>67.5699969696</v>
      </c>
      <c r="M810">
        <f>_xlfn.IFNA(VLOOKUP(D810,'[1]2020清欠预算'!$A:$H,8,FALSE),0)</f>
        <v>8.9744066448</v>
      </c>
    </row>
    <row r="811" ht="14.25" spans="1:13">
      <c r="A811" s="1">
        <v>810</v>
      </c>
      <c r="B811" s="6" t="s">
        <v>276</v>
      </c>
      <c r="C811" s="1" t="s">
        <v>277</v>
      </c>
      <c r="D811" s="1" t="s">
        <v>278</v>
      </c>
      <c r="E811" s="1" t="s">
        <v>16</v>
      </c>
      <c r="F811" s="1" t="s">
        <v>279</v>
      </c>
      <c r="G811" s="1">
        <v>1</v>
      </c>
      <c r="H811" s="3" t="s">
        <v>370</v>
      </c>
      <c r="I811" s="5">
        <v>44013</v>
      </c>
      <c r="J811" s="1">
        <v>1</v>
      </c>
      <c r="K811" s="1">
        <v>0.6</v>
      </c>
      <c r="L811" s="1">
        <f>_xlfn.IFNA(VLOOKUP(D811,'[1]2020物业费金额预算（含欠费）'!$A:$O,15,FALSE),0)</f>
        <v>36.165659985</v>
      </c>
      <c r="M811">
        <f>_xlfn.IFNA(VLOOKUP(D811,'[1]2020清欠预算'!$A:$H,8,FALSE),0)</f>
        <v>1.09159517774176</v>
      </c>
    </row>
    <row r="812" ht="14.25" spans="1:13">
      <c r="A812" s="1">
        <v>811</v>
      </c>
      <c r="B812" s="6" t="s">
        <v>280</v>
      </c>
      <c r="C812" s="1" t="s">
        <v>281</v>
      </c>
      <c r="D812" s="1" t="s">
        <v>282</v>
      </c>
      <c r="E812" s="1" t="s">
        <v>16</v>
      </c>
      <c r="F812" s="1" t="s">
        <v>279</v>
      </c>
      <c r="G812" s="1">
        <v>1</v>
      </c>
      <c r="H812" s="3" t="s">
        <v>370</v>
      </c>
      <c r="I812" s="5">
        <v>44013</v>
      </c>
      <c r="J812" s="1">
        <v>1</v>
      </c>
      <c r="K812" s="1">
        <v>0.5</v>
      </c>
      <c r="L812" s="1">
        <f>_xlfn.IFNA(VLOOKUP(D812,'[1]2020物业费金额预算（含欠费）'!$A:$O,15,FALSE),0)</f>
        <v>136.52236468</v>
      </c>
      <c r="M812">
        <f>_xlfn.IFNA(VLOOKUP(D812,'[1]2020清欠预算'!$A:$H,8,FALSE),0)</f>
        <v>32.55937520355</v>
      </c>
    </row>
    <row r="813" ht="14.25" spans="1:13">
      <c r="A813" s="1">
        <v>812</v>
      </c>
      <c r="B813" s="2" t="s">
        <v>283</v>
      </c>
      <c r="C813" s="1" t="s">
        <v>284</v>
      </c>
      <c r="D813" s="1" t="s">
        <v>285</v>
      </c>
      <c r="E813" s="1" t="s">
        <v>16</v>
      </c>
      <c r="F813" s="1" t="s">
        <v>25</v>
      </c>
      <c r="G813" s="1">
        <v>1</v>
      </c>
      <c r="H813" s="3" t="s">
        <v>370</v>
      </c>
      <c r="I813" s="5">
        <v>44013</v>
      </c>
      <c r="J813" s="1">
        <v>1</v>
      </c>
      <c r="K813" s="1">
        <v>0.4</v>
      </c>
      <c r="L813" s="1">
        <f>_xlfn.IFNA(VLOOKUP(D813,'[1]2020物业费金额预算（含欠费）'!$A:$O,15,FALSE),0)</f>
        <v>131.43382668</v>
      </c>
      <c r="M813">
        <f>_xlfn.IFNA(VLOOKUP(D813,'[1]2020清欠预算'!$A:$H,8,FALSE),0)</f>
        <v>15.2074280083</v>
      </c>
    </row>
    <row r="814" ht="14.25" spans="1:13">
      <c r="A814" s="1">
        <v>813</v>
      </c>
      <c r="B814" s="2" t="s">
        <v>286</v>
      </c>
      <c r="C814" s="1" t="s">
        <v>287</v>
      </c>
      <c r="D814" s="1" t="s">
        <v>288</v>
      </c>
      <c r="E814" s="1" t="s">
        <v>16</v>
      </c>
      <c r="F814" s="1" t="s">
        <v>25</v>
      </c>
      <c r="G814" s="1">
        <v>1</v>
      </c>
      <c r="H814" s="3" t="s">
        <v>370</v>
      </c>
      <c r="I814" s="5">
        <v>44013</v>
      </c>
      <c r="J814" s="1">
        <v>1</v>
      </c>
      <c r="K814" s="1">
        <v>0</v>
      </c>
      <c r="L814" s="1">
        <f>_xlfn.IFNA(VLOOKUP(D814,'[1]2020物业费金额预算（含欠费）'!$A:$O,15,FALSE),0)</f>
        <v>43.2</v>
      </c>
      <c r="M814">
        <f>_xlfn.IFNA(VLOOKUP(D814,'[1]2020清欠预算'!$A:$H,8,FALSE),0)</f>
        <v>0</v>
      </c>
    </row>
    <row r="815" ht="14.25" spans="1:13">
      <c r="A815" s="1">
        <v>814</v>
      </c>
      <c r="B815" s="2" t="s">
        <v>289</v>
      </c>
      <c r="D815" s="1" t="s">
        <v>290</v>
      </c>
      <c r="E815" s="1" t="s">
        <v>16</v>
      </c>
      <c r="F815" s="1" t="s">
        <v>153</v>
      </c>
      <c r="G815" s="1" t="s">
        <v>153</v>
      </c>
      <c r="H815" s="3" t="s">
        <v>370</v>
      </c>
      <c r="I815" s="5">
        <v>44013</v>
      </c>
      <c r="J815" s="1">
        <v>1</v>
      </c>
      <c r="K815" s="1">
        <v>0</v>
      </c>
      <c r="L815" s="1">
        <f>_xlfn.IFNA(VLOOKUP(D815,'[1]2020物业费金额预算（含欠费）'!$A:$O,15,FALSE),0)</f>
        <v>0</v>
      </c>
      <c r="M815">
        <f>_xlfn.IFNA(VLOOKUP(D815,'[1]2020清欠预算'!$A:$H,8,FALSE),0)</f>
        <v>0</v>
      </c>
    </row>
    <row r="816" ht="14.25" spans="1:13">
      <c r="A816" s="1">
        <v>815</v>
      </c>
      <c r="B816" s="2" t="s">
        <v>291</v>
      </c>
      <c r="C816" s="1" t="s">
        <v>292</v>
      </c>
      <c r="D816" s="1" t="s">
        <v>293</v>
      </c>
      <c r="E816" s="1" t="s">
        <v>16</v>
      </c>
      <c r="F816" s="1" t="s">
        <v>25</v>
      </c>
      <c r="G816" s="1">
        <v>1</v>
      </c>
      <c r="H816" s="3" t="s">
        <v>370</v>
      </c>
      <c r="I816" s="5">
        <v>44013</v>
      </c>
      <c r="J816" s="1">
        <v>1</v>
      </c>
      <c r="K816" s="1">
        <v>0.15</v>
      </c>
      <c r="L816" s="1">
        <f>_xlfn.IFNA(VLOOKUP(D816,'[1]2020物业费金额预算（含欠费）'!$A:$O,15,FALSE),0)</f>
        <v>40.406662296</v>
      </c>
      <c r="M816">
        <f>_xlfn.IFNA(VLOOKUP(D816,'[1]2020清欠预算'!$A:$H,8,FALSE),0)</f>
        <v>1.7556528461</v>
      </c>
    </row>
    <row r="817" ht="14.25" spans="1:13">
      <c r="A817" s="1">
        <v>816</v>
      </c>
      <c r="B817" s="2" t="s">
        <v>294</v>
      </c>
      <c r="C817" s="1" t="s">
        <v>295</v>
      </c>
      <c r="D817" s="1" t="s">
        <v>296</v>
      </c>
      <c r="E817" s="1" t="s">
        <v>16</v>
      </c>
      <c r="F817" s="1" t="s">
        <v>25</v>
      </c>
      <c r="G817" s="1">
        <v>1</v>
      </c>
      <c r="H817" s="3" t="s">
        <v>370</v>
      </c>
      <c r="I817" s="5">
        <v>44013</v>
      </c>
      <c r="J817" s="1">
        <v>1</v>
      </c>
      <c r="K817" s="1">
        <v>0.3</v>
      </c>
      <c r="L817" s="1">
        <f>_xlfn.IFNA(VLOOKUP(D817,'[1]2020物业费金额预算（含欠费）'!$A:$O,15,FALSE),0)</f>
        <v>58.51190259</v>
      </c>
      <c r="M817">
        <f>_xlfn.IFNA(VLOOKUP(D817,'[1]2020清欠预算'!$A:$H,8,FALSE),0)</f>
        <v>15.5873118281</v>
      </c>
    </row>
    <row r="818" ht="14.25" spans="1:13">
      <c r="A818" s="1">
        <v>817</v>
      </c>
      <c r="B818" s="2" t="s">
        <v>297</v>
      </c>
      <c r="C818" s="1" t="s">
        <v>298</v>
      </c>
      <c r="D818" s="1" t="s">
        <v>299</v>
      </c>
      <c r="E818" s="1" t="s">
        <v>16</v>
      </c>
      <c r="F818" s="1" t="s">
        <v>25</v>
      </c>
      <c r="G818" s="1">
        <v>1</v>
      </c>
      <c r="H818" s="3" t="s">
        <v>370</v>
      </c>
      <c r="I818" s="5">
        <v>44013</v>
      </c>
      <c r="J818" s="1">
        <v>1</v>
      </c>
      <c r="K818" s="1">
        <v>0</v>
      </c>
      <c r="L818" s="1">
        <f>_xlfn.IFNA(VLOOKUP(D818,'[1]2020物业费金额预算（含欠费）'!$A:$O,15,FALSE),0)</f>
        <v>60.602347218</v>
      </c>
      <c r="M818">
        <f>_xlfn.IFNA(VLOOKUP(D818,'[1]2020清欠预算'!$A:$H,8,FALSE),0)</f>
        <v>10.7490210751167</v>
      </c>
    </row>
    <row r="819" ht="14.25" spans="1:13">
      <c r="A819" s="1">
        <v>818</v>
      </c>
      <c r="B819" s="2" t="s">
        <v>300</v>
      </c>
      <c r="C819" s="1" t="s">
        <v>301</v>
      </c>
      <c r="D819" s="1" t="s">
        <v>302</v>
      </c>
      <c r="E819" s="1" t="s">
        <v>16</v>
      </c>
      <c r="F819" s="1" t="s">
        <v>25</v>
      </c>
      <c r="G819" s="1">
        <v>1</v>
      </c>
      <c r="H819" s="3" t="s">
        <v>370</v>
      </c>
      <c r="I819" s="5">
        <v>44013</v>
      </c>
      <c r="J819" s="1">
        <v>1</v>
      </c>
      <c r="K819" s="1">
        <v>0</v>
      </c>
      <c r="L819" s="1">
        <f>_xlfn.IFNA(VLOOKUP(D819,'[1]2020物业费金额预算（含欠费）'!$A:$O,15,FALSE),0)</f>
        <v>46.049802084</v>
      </c>
      <c r="M819">
        <f>_xlfn.IFNA(VLOOKUP(D819,'[1]2020清欠预算'!$A:$H,8,FALSE),0)</f>
        <v>1.65125769838333</v>
      </c>
    </row>
    <row r="820" ht="14.25" spans="1:13">
      <c r="A820" s="1">
        <v>819</v>
      </c>
      <c r="B820" s="2" t="s">
        <v>303</v>
      </c>
      <c r="C820" s="1" t="s">
        <v>304</v>
      </c>
      <c r="D820" s="1" t="s">
        <v>305</v>
      </c>
      <c r="E820" s="1" t="s">
        <v>16</v>
      </c>
      <c r="F820" s="1" t="s">
        <v>17</v>
      </c>
      <c r="G820" s="1">
        <v>1</v>
      </c>
      <c r="H820" s="3" t="s">
        <v>370</v>
      </c>
      <c r="I820" s="5">
        <v>44013</v>
      </c>
      <c r="J820" s="1">
        <v>1</v>
      </c>
      <c r="K820" s="1">
        <v>0.5</v>
      </c>
      <c r="L820" s="1">
        <f>_xlfn.IFNA(VLOOKUP(D820,'[1]2020物业费金额预算（含欠费）'!$A:$O,15,FALSE),0)</f>
        <v>97.851803847168</v>
      </c>
      <c r="M820">
        <f>_xlfn.IFNA(VLOOKUP(D820,'[1]2020清欠预算'!$A:$H,8,FALSE),0)</f>
        <v>0</v>
      </c>
    </row>
    <row r="821" ht="14.25" spans="1:13">
      <c r="A821" s="1">
        <v>820</v>
      </c>
      <c r="B821" s="2" t="s">
        <v>306</v>
      </c>
      <c r="C821" s="1" t="s">
        <v>307</v>
      </c>
      <c r="D821" s="1" t="s">
        <v>308</v>
      </c>
      <c r="E821" s="1" t="s">
        <v>16</v>
      </c>
      <c r="F821" s="1" t="s">
        <v>25</v>
      </c>
      <c r="G821" s="1">
        <v>1</v>
      </c>
      <c r="H821" s="3" t="s">
        <v>370</v>
      </c>
      <c r="I821" s="5">
        <v>44013</v>
      </c>
      <c r="J821" s="1">
        <v>1</v>
      </c>
      <c r="K821" s="1">
        <v>0.9</v>
      </c>
      <c r="L821" s="1">
        <f>_xlfn.IFNA(VLOOKUP(D821,'[1]2020物业费金额预算（含欠费）'!$A:$O,15,FALSE),0)</f>
        <v>0</v>
      </c>
      <c r="M821">
        <f>_xlfn.IFNA(VLOOKUP(D821,'[1]2020清欠预算'!$A:$H,8,FALSE),0)</f>
        <v>0</v>
      </c>
    </row>
    <row r="822" ht="14.25" spans="1:13">
      <c r="A822" s="1">
        <v>821</v>
      </c>
      <c r="B822" s="2" t="s">
        <v>309</v>
      </c>
      <c r="C822" s="1" t="s">
        <v>310</v>
      </c>
      <c r="D822" s="1" t="s">
        <v>311</v>
      </c>
      <c r="E822" s="1" t="s">
        <v>16</v>
      </c>
      <c r="F822" s="1" t="s">
        <v>153</v>
      </c>
      <c r="G822" s="1" t="s">
        <v>153</v>
      </c>
      <c r="H822" s="3" t="s">
        <v>370</v>
      </c>
      <c r="I822" s="5">
        <v>44013</v>
      </c>
      <c r="J822" s="1">
        <v>1</v>
      </c>
      <c r="K822" s="1">
        <v>0</v>
      </c>
      <c r="L822" s="1">
        <f>_xlfn.IFNA(VLOOKUP(D822,'[1]2020物业费金额预算（含欠费）'!$A:$O,15,FALSE),0)</f>
        <v>0</v>
      </c>
      <c r="M822">
        <f>_xlfn.IFNA(VLOOKUP(D822,'[1]2020清欠预算'!$A:$H,8,FALSE),0)</f>
        <v>0</v>
      </c>
    </row>
    <row r="823" ht="14.25" spans="1:13">
      <c r="A823" s="1">
        <v>822</v>
      </c>
      <c r="B823" s="2" t="s">
        <v>312</v>
      </c>
      <c r="D823" s="1" t="s">
        <v>313</v>
      </c>
      <c r="E823" s="1" t="s">
        <v>16</v>
      </c>
      <c r="F823" s="1" t="s">
        <v>153</v>
      </c>
      <c r="G823" s="1" t="s">
        <v>153</v>
      </c>
      <c r="H823" s="3" t="s">
        <v>370</v>
      </c>
      <c r="I823" s="5">
        <v>44013</v>
      </c>
      <c r="J823" s="1">
        <v>1</v>
      </c>
      <c r="K823" s="1">
        <v>0</v>
      </c>
      <c r="L823" s="1">
        <f>_xlfn.IFNA(VLOOKUP(D823,'[1]2020物业费金额预算（含欠费）'!$A:$O,15,FALSE),0)</f>
        <v>0</v>
      </c>
      <c r="M823">
        <f>_xlfn.IFNA(VLOOKUP(D823,'[1]2020清欠预算'!$A:$H,8,FALSE),0)</f>
        <v>0</v>
      </c>
    </row>
    <row r="824" ht="14.25" spans="1:13">
      <c r="A824" s="1">
        <v>823</v>
      </c>
      <c r="B824" s="2" t="s">
        <v>314</v>
      </c>
      <c r="C824" s="1" t="s">
        <v>315</v>
      </c>
      <c r="D824" s="1" t="s">
        <v>316</v>
      </c>
      <c r="E824" s="1" t="s">
        <v>16</v>
      </c>
      <c r="F824" s="1" t="s">
        <v>25</v>
      </c>
      <c r="G824" s="1">
        <v>1</v>
      </c>
      <c r="H824" s="3" t="s">
        <v>370</v>
      </c>
      <c r="I824" s="5">
        <v>44013</v>
      </c>
      <c r="J824" s="1">
        <v>1</v>
      </c>
      <c r="K824" s="1">
        <v>0</v>
      </c>
      <c r="L824" s="1">
        <f>_xlfn.IFNA(VLOOKUP(D824,'[1]2020物业费金额预算（含欠费）'!$A:$O,15,FALSE),0)</f>
        <v>0</v>
      </c>
      <c r="M824">
        <f>_xlfn.IFNA(VLOOKUP(D824,'[1]2020清欠预算'!$A:$H,8,FALSE),0)</f>
        <v>0</v>
      </c>
    </row>
    <row r="825" ht="14.25" spans="1:13">
      <c r="A825" s="1">
        <v>824</v>
      </c>
      <c r="B825" s="2" t="s">
        <v>317</v>
      </c>
      <c r="C825" s="1" t="s">
        <v>318</v>
      </c>
      <c r="D825" s="1" t="s">
        <v>319</v>
      </c>
      <c r="E825" s="1" t="s">
        <v>16</v>
      </c>
      <c r="F825" s="1" t="s">
        <v>25</v>
      </c>
      <c r="G825" s="1">
        <v>1</v>
      </c>
      <c r="H825" s="3" t="s">
        <v>370</v>
      </c>
      <c r="I825" s="5">
        <v>44013</v>
      </c>
      <c r="J825" s="1">
        <v>1</v>
      </c>
      <c r="K825" s="1">
        <v>0.4</v>
      </c>
      <c r="L825" s="1">
        <f>_xlfn.IFNA(VLOOKUP(D825,'[1]2020物业费金额预算（含欠费）'!$A:$O,15,FALSE),0)</f>
        <v>29.1826890543847</v>
      </c>
      <c r="M825">
        <f>_xlfn.IFNA(VLOOKUP(D825,'[1]2020清欠预算'!$A:$H,8,FALSE),0)</f>
        <v>4.80665834155</v>
      </c>
    </row>
    <row r="826" ht="14.25" spans="1:13">
      <c r="A826" s="1">
        <v>825</v>
      </c>
      <c r="B826" s="2" t="s">
        <v>320</v>
      </c>
      <c r="C826" s="1" t="s">
        <v>321</v>
      </c>
      <c r="D826" s="1" t="s">
        <v>322</v>
      </c>
      <c r="E826" s="1" t="s">
        <v>16</v>
      </c>
      <c r="F826" s="1" t="s">
        <v>25</v>
      </c>
      <c r="G826" s="1">
        <v>1</v>
      </c>
      <c r="H826" s="3" t="s">
        <v>370</v>
      </c>
      <c r="I826" s="5">
        <v>44013</v>
      </c>
      <c r="J826" s="1">
        <v>1</v>
      </c>
      <c r="K826" s="1">
        <v>0.4</v>
      </c>
      <c r="L826" s="1">
        <f>_xlfn.IFNA(VLOOKUP(D826,'[1]2020物业费金额预算（含欠费）'!$A:$O,15,FALSE),0)</f>
        <v>35.66092725</v>
      </c>
      <c r="M826">
        <f>_xlfn.IFNA(VLOOKUP(D826,'[1]2020清欠预算'!$A:$H,8,FALSE),0)</f>
        <v>4.30041302563333</v>
      </c>
    </row>
    <row r="827" ht="14.25" spans="1:13">
      <c r="A827" s="1">
        <v>826</v>
      </c>
      <c r="B827" s="2" t="s">
        <v>323</v>
      </c>
      <c r="D827" s="1" t="s">
        <v>324</v>
      </c>
      <c r="E827" s="1" t="s">
        <v>16</v>
      </c>
      <c r="F827" s="1" t="s">
        <v>153</v>
      </c>
      <c r="G827" s="1" t="s">
        <v>153</v>
      </c>
      <c r="H827" s="3" t="s">
        <v>370</v>
      </c>
      <c r="I827" s="5">
        <v>44013</v>
      </c>
      <c r="J827" s="1">
        <v>1</v>
      </c>
      <c r="K827" s="1">
        <v>0</v>
      </c>
      <c r="L827" s="1">
        <f>_xlfn.IFNA(VLOOKUP(D827,'[1]2020物业费金额预算（含欠费）'!$A:$O,15,FALSE),0)</f>
        <v>0</v>
      </c>
      <c r="M827">
        <f>_xlfn.IFNA(VLOOKUP(D827,'[1]2020清欠预算'!$A:$H,8,FALSE),0)</f>
        <v>0</v>
      </c>
    </row>
    <row r="828" ht="14.25" spans="1:13">
      <c r="A828" s="1">
        <v>827</v>
      </c>
      <c r="B828" s="2" t="s">
        <v>325</v>
      </c>
      <c r="D828" s="1" t="s">
        <v>326</v>
      </c>
      <c r="E828" s="1" t="s">
        <v>16</v>
      </c>
      <c r="F828" s="1" t="s">
        <v>153</v>
      </c>
      <c r="G828" s="1" t="s">
        <v>153</v>
      </c>
      <c r="H828" s="3" t="s">
        <v>370</v>
      </c>
      <c r="I828" s="5">
        <v>44013</v>
      </c>
      <c r="J828" s="1">
        <v>1</v>
      </c>
      <c r="K828" s="1">
        <v>0</v>
      </c>
      <c r="L828" s="1">
        <f>_xlfn.IFNA(VLOOKUP(D828,'[1]2020物业费金额预算（含欠费）'!$A:$O,15,FALSE),0)</f>
        <v>0</v>
      </c>
      <c r="M828">
        <f>_xlfn.IFNA(VLOOKUP(D828,'[1]2020清欠预算'!$A:$H,8,FALSE),0)</f>
        <v>0</v>
      </c>
    </row>
    <row r="829" ht="14.25" spans="1:13">
      <c r="A829" s="1">
        <v>828</v>
      </c>
      <c r="B829" s="2" t="s">
        <v>327</v>
      </c>
      <c r="C829" s="1" t="s">
        <v>328</v>
      </c>
      <c r="D829" s="1" t="s">
        <v>329</v>
      </c>
      <c r="E829" s="1" t="s">
        <v>16</v>
      </c>
      <c r="F829" s="1" t="s">
        <v>25</v>
      </c>
      <c r="G829" s="1">
        <v>1</v>
      </c>
      <c r="H829" s="3" t="s">
        <v>370</v>
      </c>
      <c r="I829" s="5">
        <v>44013</v>
      </c>
      <c r="J829" s="1">
        <v>1</v>
      </c>
      <c r="K829" s="1">
        <v>0</v>
      </c>
      <c r="L829" s="1">
        <f>_xlfn.IFNA(VLOOKUP(D829,'[1]2020物业费金额预算（含欠费）'!$A:$O,15,FALSE),0)</f>
        <v>26.21168277</v>
      </c>
      <c r="M829">
        <f>_xlfn.IFNA(VLOOKUP(D829,'[1]2020清欠预算'!$A:$H,8,FALSE),0)</f>
        <v>0</v>
      </c>
    </row>
    <row r="830" ht="14.25" spans="1:13">
      <c r="A830" s="1">
        <v>829</v>
      </c>
      <c r="B830" s="2" t="s">
        <v>330</v>
      </c>
      <c r="C830" s="1" t="s">
        <v>331</v>
      </c>
      <c r="D830" s="1" t="s">
        <v>332</v>
      </c>
      <c r="E830" s="1" t="s">
        <v>16</v>
      </c>
      <c r="F830" s="1" t="s">
        <v>153</v>
      </c>
      <c r="G830" s="1">
        <v>1</v>
      </c>
      <c r="H830" s="3" t="s">
        <v>370</v>
      </c>
      <c r="I830" s="5">
        <v>44013</v>
      </c>
      <c r="J830" s="1">
        <v>1</v>
      </c>
      <c r="K830" s="1">
        <v>0</v>
      </c>
      <c r="L830" s="1">
        <f>_xlfn.IFNA(VLOOKUP(D830,'[1]2020物业费金额预算（含欠费）'!$A:$O,15,FALSE),0)</f>
        <v>0</v>
      </c>
      <c r="M830">
        <f>_xlfn.IFNA(VLOOKUP(D830,'[1]2020清欠预算'!$A:$H,8,FALSE),0)</f>
        <v>0</v>
      </c>
    </row>
    <row r="831" ht="14.25" spans="1:13">
      <c r="A831" s="1">
        <v>830</v>
      </c>
      <c r="B831" s="2" t="s">
        <v>333</v>
      </c>
      <c r="C831" s="1" t="s">
        <v>334</v>
      </c>
      <c r="D831" s="1" t="s">
        <v>335</v>
      </c>
      <c r="E831" s="1" t="s">
        <v>16</v>
      </c>
      <c r="F831" s="1" t="s">
        <v>153</v>
      </c>
      <c r="G831" s="1">
        <v>1</v>
      </c>
      <c r="H831" s="3" t="s">
        <v>370</v>
      </c>
      <c r="I831" s="5">
        <v>44013</v>
      </c>
      <c r="J831" s="1">
        <v>1</v>
      </c>
      <c r="K831" s="1">
        <v>0</v>
      </c>
      <c r="L831" s="1">
        <f>_xlfn.IFNA(VLOOKUP(D831,'[1]2020物业费金额预算（含欠费）'!$A:$O,15,FALSE),0)</f>
        <v>0</v>
      </c>
      <c r="M831">
        <f>_xlfn.IFNA(VLOOKUP(D831,'[1]2020清欠预算'!$A:$H,8,FALSE),0)</f>
        <v>0</v>
      </c>
    </row>
    <row r="832" ht="14.25" spans="1:13">
      <c r="A832" s="1">
        <v>831</v>
      </c>
      <c r="B832" s="2" t="s">
        <v>336</v>
      </c>
      <c r="D832" s="1" t="s">
        <v>337</v>
      </c>
      <c r="E832" s="1" t="s">
        <v>16</v>
      </c>
      <c r="F832" s="1" t="s">
        <v>153</v>
      </c>
      <c r="G832" s="1" t="s">
        <v>153</v>
      </c>
      <c r="H832" s="3" t="s">
        <v>370</v>
      </c>
      <c r="I832" s="5">
        <v>44013</v>
      </c>
      <c r="J832" s="1">
        <v>1</v>
      </c>
      <c r="K832" s="1">
        <v>0</v>
      </c>
      <c r="L832" s="1">
        <f>_xlfn.IFNA(VLOOKUP(D832,'[1]2020物业费金额预算（含欠费）'!$A:$O,15,FALSE),0)</f>
        <v>0</v>
      </c>
      <c r="M832">
        <f>_xlfn.IFNA(VLOOKUP(D832,'[1]2020清欠预算'!$A:$H,8,FALSE),0)</f>
        <v>0</v>
      </c>
    </row>
    <row r="833" ht="14.25" spans="1:13">
      <c r="A833" s="1">
        <v>832</v>
      </c>
      <c r="B833" s="2" t="s">
        <v>338</v>
      </c>
      <c r="C833" s="1" t="s">
        <v>339</v>
      </c>
      <c r="D833" s="1" t="s">
        <v>340</v>
      </c>
      <c r="E833" s="1" t="s">
        <v>16</v>
      </c>
      <c r="F833" s="1" t="s">
        <v>153</v>
      </c>
      <c r="G833" s="1">
        <v>1</v>
      </c>
      <c r="H833" s="3" t="s">
        <v>370</v>
      </c>
      <c r="I833" s="5">
        <v>44013</v>
      </c>
      <c r="J833" s="1">
        <v>1</v>
      </c>
      <c r="K833" s="1">
        <v>0.4</v>
      </c>
      <c r="L833" s="1">
        <f>_xlfn.IFNA(VLOOKUP(D833,'[1]2020物业费金额预算（含欠费）'!$A:$O,15,FALSE),0)</f>
        <v>0</v>
      </c>
      <c r="M833">
        <f>_xlfn.IFNA(VLOOKUP(D833,'[1]2020清欠预算'!$A:$H,8,FALSE),0)</f>
        <v>0</v>
      </c>
    </row>
    <row r="834" ht="14.25" spans="1:13">
      <c r="A834" s="1">
        <v>833</v>
      </c>
      <c r="B834" s="2" t="s">
        <v>341</v>
      </c>
      <c r="C834" s="1" t="s">
        <v>342</v>
      </c>
      <c r="D834" s="1" t="s">
        <v>343</v>
      </c>
      <c r="E834" s="1" t="s">
        <v>16</v>
      </c>
      <c r="F834" s="1" t="s">
        <v>25</v>
      </c>
      <c r="G834" s="1">
        <v>1</v>
      </c>
      <c r="H834" s="3" t="s">
        <v>370</v>
      </c>
      <c r="I834" s="5">
        <v>44013</v>
      </c>
      <c r="J834" s="1">
        <v>1</v>
      </c>
      <c r="K834" s="1">
        <v>0.4</v>
      </c>
      <c r="L834" s="1">
        <f>_xlfn.IFNA(VLOOKUP(D834,'[1]2020物业费金额预算（含欠费）'!$A:$O,15,FALSE),0)</f>
        <v>95.259195</v>
      </c>
      <c r="M834">
        <f>_xlfn.IFNA(VLOOKUP(D834,'[1]2020清欠预算'!$A:$H,8,FALSE),0)</f>
        <v>3.6162</v>
      </c>
    </row>
    <row r="835" ht="14.25" spans="1:13">
      <c r="A835" s="1">
        <v>834</v>
      </c>
      <c r="B835" s="7" t="s">
        <v>344</v>
      </c>
      <c r="C835" s="1" t="s">
        <v>345</v>
      </c>
      <c r="D835" s="1" t="s">
        <v>346</v>
      </c>
      <c r="E835" s="1" t="s">
        <v>16</v>
      </c>
      <c r="F835" s="1" t="s">
        <v>25</v>
      </c>
      <c r="G835" s="1">
        <v>1</v>
      </c>
      <c r="H835" s="3" t="s">
        <v>370</v>
      </c>
      <c r="I835" s="5">
        <v>44013</v>
      </c>
      <c r="J835" s="1">
        <v>1</v>
      </c>
      <c r="K835" s="1">
        <v>0.35</v>
      </c>
      <c r="L835" s="1">
        <f>_xlfn.IFNA(VLOOKUP(D835,'[1]2020物业费金额预算（含欠费）'!$A:$O,15,FALSE),0)</f>
        <v>0</v>
      </c>
      <c r="M835">
        <f>_xlfn.IFNA(VLOOKUP(D835,'[1]2020清欠预算'!$A:$H,8,FALSE),0)</f>
        <v>0</v>
      </c>
    </row>
    <row r="836" ht="14.25" spans="1:13">
      <c r="A836" s="1">
        <v>835</v>
      </c>
      <c r="B836" s="7" t="s">
        <v>347</v>
      </c>
      <c r="C836" s="1" t="s">
        <v>348</v>
      </c>
      <c r="D836" s="1" t="s">
        <v>349</v>
      </c>
      <c r="E836" s="1" t="s">
        <v>16</v>
      </c>
      <c r="F836" s="1" t="s">
        <v>25</v>
      </c>
      <c r="G836" s="1">
        <v>1</v>
      </c>
      <c r="H836" s="3" t="s">
        <v>370</v>
      </c>
      <c r="I836" s="5">
        <v>44013</v>
      </c>
      <c r="J836" s="1">
        <v>1</v>
      </c>
      <c r="K836" s="1">
        <v>0.4</v>
      </c>
      <c r="L836" s="1">
        <f>_xlfn.IFNA(VLOOKUP(D836,'[1]2020物业费金额预算（含欠费）'!$A:$O,15,FALSE),0)</f>
        <v>0</v>
      </c>
      <c r="M836">
        <f>_xlfn.IFNA(VLOOKUP(D836,'[1]2020清欠预算'!$A:$H,8,FALSE),0)</f>
        <v>0</v>
      </c>
    </row>
    <row r="837" ht="14.25" spans="1:13">
      <c r="A837" s="1">
        <v>836</v>
      </c>
      <c r="B837" s="7" t="s">
        <v>350</v>
      </c>
      <c r="C837" s="1" t="s">
        <v>351</v>
      </c>
      <c r="D837" s="1" t="s">
        <v>352</v>
      </c>
      <c r="E837" s="1" t="s">
        <v>16</v>
      </c>
      <c r="F837" s="1" t="s">
        <v>25</v>
      </c>
      <c r="G837" s="1">
        <v>1</v>
      </c>
      <c r="H837" s="3" t="s">
        <v>370</v>
      </c>
      <c r="I837" s="5">
        <v>44013</v>
      </c>
      <c r="J837" s="1">
        <v>1</v>
      </c>
      <c r="K837" s="1">
        <v>0.35</v>
      </c>
      <c r="L837" s="1">
        <f>_xlfn.IFNA(VLOOKUP(D837,'[1]2020物业费金额预算（含欠费）'!$A:$O,15,FALSE),0)</f>
        <v>0</v>
      </c>
      <c r="M837">
        <f>_xlfn.IFNA(VLOOKUP(D837,'[1]2020清欠预算'!$A:$H,8,FALSE),0)</f>
        <v>0</v>
      </c>
    </row>
    <row r="838" ht="14.25" spans="1:13">
      <c r="A838" s="1">
        <v>837</v>
      </c>
      <c r="B838" s="7" t="s">
        <v>353</v>
      </c>
      <c r="C838" s="1" t="s">
        <v>354</v>
      </c>
      <c r="D838" s="1" t="s">
        <v>355</v>
      </c>
      <c r="E838" s="1" t="s">
        <v>16</v>
      </c>
      <c r="F838" s="1" t="s">
        <v>25</v>
      </c>
      <c r="G838" s="1">
        <v>1</v>
      </c>
      <c r="H838" s="3" t="s">
        <v>370</v>
      </c>
      <c r="I838" s="5">
        <v>44013</v>
      </c>
      <c r="J838" s="1">
        <v>1</v>
      </c>
      <c r="K838" s="1">
        <v>0.3</v>
      </c>
      <c r="L838" s="1">
        <f>_xlfn.IFNA(VLOOKUP(D838,'[1]2020物业费金额预算（含欠费）'!$A:$O,15,FALSE),0)</f>
        <v>0</v>
      </c>
      <c r="M838">
        <f>_xlfn.IFNA(VLOOKUP(D838,'[1]2020清欠预算'!$A:$H,8,FALSE),0)</f>
        <v>0</v>
      </c>
    </row>
    <row r="839" ht="14.25" spans="1:13">
      <c r="A839" s="1">
        <v>838</v>
      </c>
      <c r="B839" s="7" t="s">
        <v>356</v>
      </c>
      <c r="C839" s="1" t="s">
        <v>357</v>
      </c>
      <c r="D839" s="1" t="s">
        <v>358</v>
      </c>
      <c r="E839" s="1" t="s">
        <v>16</v>
      </c>
      <c r="F839" s="1" t="s">
        <v>25</v>
      </c>
      <c r="G839" s="1">
        <v>1</v>
      </c>
      <c r="H839" s="3" t="s">
        <v>370</v>
      </c>
      <c r="I839" s="5">
        <v>44013</v>
      </c>
      <c r="J839" s="1">
        <v>1</v>
      </c>
      <c r="K839" s="1">
        <v>0.35</v>
      </c>
      <c r="L839" s="1">
        <f>_xlfn.IFNA(VLOOKUP(D839,'[1]2020物业费金额预算（含欠费）'!$A:$O,15,FALSE),0)</f>
        <v>0</v>
      </c>
      <c r="M839">
        <f>_xlfn.IFNA(VLOOKUP(D839,'[1]2020清欠预算'!$A:$H,8,FALSE),0)</f>
        <v>0</v>
      </c>
    </row>
    <row r="840" ht="14.25" spans="1:13">
      <c r="A840" s="1">
        <v>839</v>
      </c>
      <c r="B840" s="7" t="s">
        <v>359</v>
      </c>
      <c r="C840" s="1" t="s">
        <v>360</v>
      </c>
      <c r="D840" s="1" t="s">
        <v>361</v>
      </c>
      <c r="E840" s="1" t="s">
        <v>16</v>
      </c>
      <c r="F840" s="1" t="s">
        <v>25</v>
      </c>
      <c r="G840" s="1">
        <v>1</v>
      </c>
      <c r="H840" s="3" t="s">
        <v>370</v>
      </c>
      <c r="I840" s="5">
        <v>44013</v>
      </c>
      <c r="J840" s="1">
        <v>1</v>
      </c>
      <c r="K840" s="1">
        <v>0.35</v>
      </c>
      <c r="L840" s="1">
        <f>_xlfn.IFNA(VLOOKUP(D840,'[1]2020物业费金额预算（含欠费）'!$A:$O,15,FALSE),0)</f>
        <v>0</v>
      </c>
      <c r="M840">
        <f>_xlfn.IFNA(VLOOKUP(D840,'[1]2020清欠预算'!$A:$H,8,FALSE),0)</f>
        <v>0</v>
      </c>
    </row>
    <row r="841" ht="14.25" spans="1:13">
      <c r="A841" s="1">
        <v>840</v>
      </c>
      <c r="B841" s="7" t="s">
        <v>362</v>
      </c>
      <c r="C841" s="1" t="s">
        <v>363</v>
      </c>
      <c r="D841" s="1" t="s">
        <v>364</v>
      </c>
      <c r="E841" s="1" t="s">
        <v>16</v>
      </c>
      <c r="F841" s="1" t="s">
        <v>25</v>
      </c>
      <c r="G841" s="1">
        <v>1</v>
      </c>
      <c r="H841" s="3" t="s">
        <v>370</v>
      </c>
      <c r="I841" s="5">
        <v>44013</v>
      </c>
      <c r="J841" s="1">
        <v>1</v>
      </c>
      <c r="K841" s="1">
        <v>0.3</v>
      </c>
      <c r="L841" s="1">
        <f>_xlfn.IFNA(VLOOKUP(D841,'[1]2020物业费金额预算（含欠费）'!$A:$O,15,FALSE),0)</f>
        <v>0</v>
      </c>
      <c r="M841">
        <f>_xlfn.IFNA(VLOOKUP(D841,'[1]2020清欠预算'!$A:$H,8,FALSE),0)</f>
        <v>0</v>
      </c>
    </row>
    <row r="842" ht="14.25" spans="1:13">
      <c r="A842" s="1">
        <v>841</v>
      </c>
      <c r="B842" s="2" t="s">
        <v>13</v>
      </c>
      <c r="C842" s="1" t="s">
        <v>14</v>
      </c>
      <c r="D842" s="1" t="s">
        <v>15</v>
      </c>
      <c r="E842" s="1" t="s">
        <v>16</v>
      </c>
      <c r="F842" s="1" t="s">
        <v>17</v>
      </c>
      <c r="G842" s="1">
        <v>1</v>
      </c>
      <c r="H842" s="3" t="s">
        <v>371</v>
      </c>
      <c r="I842" s="5">
        <v>44044</v>
      </c>
      <c r="J842" s="1">
        <v>1</v>
      </c>
      <c r="K842" s="1">
        <v>0.85</v>
      </c>
      <c r="L842" s="1">
        <f>_xlfn.IFNA(VLOOKUP(D842,'[1]2020物业费金额预算（含欠费）'!$A:$Q,17,FALSE),0)</f>
        <v>358.5742974345</v>
      </c>
      <c r="M842">
        <f>_xlfn.IFNA(VLOOKUP(D842,'[1]2020清欠预算'!$A:$I,9,FALSE),0)</f>
        <v>30.4007386433483</v>
      </c>
    </row>
    <row r="843" ht="14.25" spans="1:13">
      <c r="A843" s="1">
        <v>842</v>
      </c>
      <c r="B843" s="2" t="s">
        <v>19</v>
      </c>
      <c r="C843" s="1" t="s">
        <v>20</v>
      </c>
      <c r="D843" s="1" t="s">
        <v>21</v>
      </c>
      <c r="E843" s="1" t="s">
        <v>16</v>
      </c>
      <c r="F843" s="1" t="s">
        <v>17</v>
      </c>
      <c r="G843" s="1">
        <v>1</v>
      </c>
      <c r="H843" s="3" t="s">
        <v>371</v>
      </c>
      <c r="I843" s="5">
        <v>44044</v>
      </c>
      <c r="J843" s="1">
        <v>1</v>
      </c>
      <c r="K843" s="1">
        <v>0.9</v>
      </c>
      <c r="L843" s="1">
        <f>_xlfn.IFNA(VLOOKUP(D843,'[1]2020物业费金额预算（含欠费）'!$A:$Q,17,FALSE),0)</f>
        <v>32.485120668</v>
      </c>
      <c r="M843">
        <f>_xlfn.IFNA(VLOOKUP(D843,'[1]2020清欠预算'!$A:$I,9,FALSE),0)</f>
        <v>2.2345657506394</v>
      </c>
    </row>
    <row r="844" ht="14.25" spans="1:13">
      <c r="A844" s="1">
        <v>843</v>
      </c>
      <c r="B844" s="2" t="s">
        <v>22</v>
      </c>
      <c r="C844" s="1" t="s">
        <v>23</v>
      </c>
      <c r="D844" s="1" t="s">
        <v>24</v>
      </c>
      <c r="E844" s="1" t="s">
        <v>16</v>
      </c>
      <c r="F844" s="1" t="s">
        <v>25</v>
      </c>
      <c r="G844" s="1">
        <v>1</v>
      </c>
      <c r="H844" s="3" t="s">
        <v>371</v>
      </c>
      <c r="I844" s="5">
        <v>44044</v>
      </c>
      <c r="J844" s="1">
        <v>1</v>
      </c>
      <c r="K844" s="1">
        <v>0.7</v>
      </c>
      <c r="L844" s="1">
        <f>_xlfn.IFNA(VLOOKUP(D844,'[1]2020物业费金额预算（含欠费）'!$A:$Q,17,FALSE),0)</f>
        <v>134.362547424</v>
      </c>
      <c r="M844">
        <f>_xlfn.IFNA(VLOOKUP(D844,'[1]2020清欠预算'!$A:$I,9,FALSE),0)</f>
        <v>5.72394814739448</v>
      </c>
    </row>
    <row r="845" ht="14.25" spans="1:13">
      <c r="A845" s="1">
        <v>844</v>
      </c>
      <c r="B845" s="4" t="s">
        <v>26</v>
      </c>
      <c r="C845" s="1" t="s">
        <v>27</v>
      </c>
      <c r="D845" s="1" t="s">
        <v>28</v>
      </c>
      <c r="E845" s="1" t="s">
        <v>16</v>
      </c>
      <c r="F845" s="1" t="s">
        <v>17</v>
      </c>
      <c r="G845" s="1">
        <v>1</v>
      </c>
      <c r="H845" s="3" t="s">
        <v>371</v>
      </c>
      <c r="I845" s="5">
        <v>44044</v>
      </c>
      <c r="J845" s="1">
        <v>1</v>
      </c>
      <c r="K845" s="1">
        <v>0.7</v>
      </c>
      <c r="L845" s="1">
        <f>_xlfn.IFNA(VLOOKUP(D845,'[1]2020物业费金额预算（含欠费）'!$A:$Q,17,FALSE),0)</f>
        <v>129.92170125</v>
      </c>
      <c r="M845">
        <f>_xlfn.IFNA(VLOOKUP(D845,'[1]2020清欠预算'!$A:$I,9,FALSE),0)</f>
        <v>41.5398221230592</v>
      </c>
    </row>
    <row r="846" ht="14.25" spans="1:13">
      <c r="A846" s="1">
        <v>845</v>
      </c>
      <c r="B846" s="4" t="s">
        <v>29</v>
      </c>
      <c r="C846" s="1" t="s">
        <v>30</v>
      </c>
      <c r="D846" s="1" t="s">
        <v>31</v>
      </c>
      <c r="E846" s="1" t="s">
        <v>16</v>
      </c>
      <c r="F846" s="1" t="s">
        <v>25</v>
      </c>
      <c r="G846" s="1">
        <v>1</v>
      </c>
      <c r="H846" s="3" t="s">
        <v>371</v>
      </c>
      <c r="I846" s="5">
        <v>44044</v>
      </c>
      <c r="J846" s="1">
        <v>1</v>
      </c>
      <c r="K846" s="1">
        <v>0.5</v>
      </c>
      <c r="L846" s="1">
        <f>_xlfn.IFNA(VLOOKUP(D846,'[1]2020物业费金额预算（含欠费）'!$A:$Q,17,FALSE),0)</f>
        <v>307.62987568</v>
      </c>
      <c r="M846">
        <f>_xlfn.IFNA(VLOOKUP(D846,'[1]2020清欠预算'!$A:$I,9,FALSE),0)</f>
        <v>139.087866479841</v>
      </c>
    </row>
    <row r="847" ht="14.25" spans="1:13">
      <c r="A847" s="1">
        <v>846</v>
      </c>
      <c r="B847" s="2" t="s">
        <v>32</v>
      </c>
      <c r="C847" s="1" t="s">
        <v>33</v>
      </c>
      <c r="D847" s="1" t="s">
        <v>34</v>
      </c>
      <c r="E847" s="1" t="s">
        <v>16</v>
      </c>
      <c r="F847" s="1" t="s">
        <v>25</v>
      </c>
      <c r="G847" s="1">
        <v>1</v>
      </c>
      <c r="H847" s="3" t="s">
        <v>371</v>
      </c>
      <c r="I847" s="5">
        <v>44044</v>
      </c>
      <c r="J847" s="1">
        <v>1</v>
      </c>
      <c r="K847" s="1">
        <v>0.7</v>
      </c>
      <c r="L847" s="1">
        <f>_xlfn.IFNA(VLOOKUP(D847,'[1]2020物业费金额预算（含欠费）'!$A:$Q,17,FALSE),0)</f>
        <v>297.277344576</v>
      </c>
      <c r="M847">
        <f>_xlfn.IFNA(VLOOKUP(D847,'[1]2020清欠预算'!$A:$I,9,FALSE),0)</f>
        <v>19.7613505355614</v>
      </c>
    </row>
    <row r="848" ht="14.25" spans="1:13">
      <c r="A848" s="1">
        <v>847</v>
      </c>
      <c r="B848" s="2" t="s">
        <v>35</v>
      </c>
      <c r="D848" s="1" t="s">
        <v>36</v>
      </c>
      <c r="E848" s="1" t="s">
        <v>16</v>
      </c>
      <c r="F848" s="1" t="s">
        <v>25</v>
      </c>
      <c r="G848" s="1">
        <v>0</v>
      </c>
      <c r="H848" s="3" t="s">
        <v>371</v>
      </c>
      <c r="I848" s="5">
        <v>44044</v>
      </c>
      <c r="J848" s="1">
        <v>1</v>
      </c>
      <c r="K848" s="1">
        <v>0.6</v>
      </c>
      <c r="L848" s="1">
        <f>_xlfn.IFNA(VLOOKUP(D848,'[1]2020物业费金额预算（含欠费）'!$A:$Q,17,FALSE),0)</f>
        <v>544.0014245928</v>
      </c>
      <c r="M848">
        <f>_xlfn.IFNA(VLOOKUP(D848,'[1]2020清欠预算'!$A:$I,9,FALSE),0)</f>
        <v>65.7285192376096</v>
      </c>
    </row>
    <row r="849" ht="14.25" spans="1:13">
      <c r="A849" s="1">
        <v>848</v>
      </c>
      <c r="B849" s="2" t="s">
        <v>37</v>
      </c>
      <c r="C849" s="1" t="s">
        <v>38</v>
      </c>
      <c r="D849" s="1" t="s">
        <v>39</v>
      </c>
      <c r="E849" s="1" t="s">
        <v>16</v>
      </c>
      <c r="F849" s="1" t="s">
        <v>17</v>
      </c>
      <c r="G849" s="1">
        <v>1</v>
      </c>
      <c r="H849" s="3" t="s">
        <v>371</v>
      </c>
      <c r="I849" s="5">
        <v>44044</v>
      </c>
      <c r="J849" s="1">
        <v>1</v>
      </c>
      <c r="K849" s="1">
        <v>0.9</v>
      </c>
      <c r="L849" s="1">
        <f>_xlfn.IFNA(VLOOKUP(D849,'[1]2020物业费金额预算（含欠费）'!$A:$Q,17,FALSE),0)</f>
        <v>49.0576972109608</v>
      </c>
      <c r="M849">
        <f>_xlfn.IFNA(VLOOKUP(D849,'[1]2020清欠预算'!$A:$I,9,FALSE),0)</f>
        <v>0.827700404518714</v>
      </c>
    </row>
    <row r="850" ht="14.25" spans="1:13">
      <c r="A850" s="1">
        <v>849</v>
      </c>
      <c r="B850" s="2" t="s">
        <v>40</v>
      </c>
      <c r="D850" s="1" t="s">
        <v>41</v>
      </c>
      <c r="E850" s="1" t="s">
        <v>16</v>
      </c>
      <c r="F850" s="1" t="s">
        <v>25</v>
      </c>
      <c r="G850" s="1">
        <v>0</v>
      </c>
      <c r="H850" s="3" t="s">
        <v>371</v>
      </c>
      <c r="I850" s="5">
        <v>44044</v>
      </c>
      <c r="J850" s="1">
        <v>1</v>
      </c>
      <c r="K850" s="1">
        <v>0.55</v>
      </c>
      <c r="L850" s="1">
        <f>_xlfn.IFNA(VLOOKUP(D850,'[1]2020物业费金额预算（含欠费）'!$A:$Q,17,FALSE),0)</f>
        <v>412.12429612</v>
      </c>
      <c r="M850">
        <f>_xlfn.IFNA(VLOOKUP(D850,'[1]2020清欠预算'!$A:$I,9,FALSE),0)</f>
        <v>85.88998095975</v>
      </c>
    </row>
    <row r="851" ht="14.25" spans="1:13">
      <c r="A851" s="1">
        <v>850</v>
      </c>
      <c r="B851" s="2" t="s">
        <v>42</v>
      </c>
      <c r="C851" s="1" t="s">
        <v>43</v>
      </c>
      <c r="D851" s="1" t="s">
        <v>44</v>
      </c>
      <c r="E851" s="1" t="s">
        <v>16</v>
      </c>
      <c r="F851" s="1" t="s">
        <v>25</v>
      </c>
      <c r="G851" s="1">
        <v>1</v>
      </c>
      <c r="H851" s="3" t="s">
        <v>371</v>
      </c>
      <c r="I851" s="5">
        <v>44044</v>
      </c>
      <c r="J851" s="1">
        <v>1</v>
      </c>
      <c r="K851" s="1">
        <v>0.6</v>
      </c>
      <c r="L851" s="1">
        <f>_xlfn.IFNA(VLOOKUP(D851,'[1]2020物业费金额预算（含欠费）'!$A:$Q,17,FALSE),0)</f>
        <v>580.172713587</v>
      </c>
      <c r="M851">
        <f>_xlfn.IFNA(VLOOKUP(D851,'[1]2020清欠预算'!$A:$I,9,FALSE),0)</f>
        <v>126.602040540852</v>
      </c>
    </row>
    <row r="852" ht="14.25" spans="1:13">
      <c r="A852" s="1">
        <v>851</v>
      </c>
      <c r="B852" s="2" t="s">
        <v>45</v>
      </c>
      <c r="C852" s="1" t="s">
        <v>46</v>
      </c>
      <c r="D852" s="1" t="s">
        <v>47</v>
      </c>
      <c r="E852" s="1" t="s">
        <v>16</v>
      </c>
      <c r="F852" s="1" t="s">
        <v>25</v>
      </c>
      <c r="G852" s="1">
        <v>1</v>
      </c>
      <c r="H852" s="3" t="s">
        <v>371</v>
      </c>
      <c r="I852" s="5">
        <v>44044</v>
      </c>
      <c r="J852" s="1">
        <v>1</v>
      </c>
      <c r="K852" s="1">
        <v>0.7</v>
      </c>
      <c r="L852" s="1">
        <f>_xlfn.IFNA(VLOOKUP(D852,'[1]2020物业费金额预算（含欠费）'!$A:$Q,17,FALSE),0)</f>
        <v>86.954487048</v>
      </c>
      <c r="M852">
        <f>_xlfn.IFNA(VLOOKUP(D852,'[1]2020清欠预算'!$A:$I,9,FALSE),0)</f>
        <v>0.735190473599996</v>
      </c>
    </row>
    <row r="853" ht="14.25" spans="1:13">
      <c r="A853" s="1">
        <v>852</v>
      </c>
      <c r="B853" s="2" t="s">
        <v>48</v>
      </c>
      <c r="C853" s="1" t="s">
        <v>49</v>
      </c>
      <c r="D853" s="1" t="s">
        <v>50</v>
      </c>
      <c r="E853" s="1" t="s">
        <v>16</v>
      </c>
      <c r="F853" s="1" t="s">
        <v>25</v>
      </c>
      <c r="G853" s="1">
        <v>1</v>
      </c>
      <c r="H853" s="3" t="s">
        <v>371</v>
      </c>
      <c r="I853" s="5">
        <v>44044</v>
      </c>
      <c r="J853" s="1">
        <v>1</v>
      </c>
      <c r="K853" s="1">
        <v>0.7</v>
      </c>
      <c r="L853" s="1">
        <f>_xlfn.IFNA(VLOOKUP(D853,'[1]2020物业费金额预算（含欠费）'!$A:$Q,17,FALSE),0)</f>
        <v>62.32324752</v>
      </c>
      <c r="M853">
        <f>_xlfn.IFNA(VLOOKUP(D853,'[1]2020清欠预算'!$A:$I,9,FALSE),0)</f>
        <v>7.61814648346969</v>
      </c>
    </row>
    <row r="854" ht="14.25" spans="1:13">
      <c r="A854" s="1">
        <v>853</v>
      </c>
      <c r="B854" s="2" t="s">
        <v>51</v>
      </c>
      <c r="C854" s="1" t="s">
        <v>52</v>
      </c>
      <c r="D854" s="1" t="s">
        <v>53</v>
      </c>
      <c r="E854" s="1" t="s">
        <v>16</v>
      </c>
      <c r="F854" s="1" t="s">
        <v>17</v>
      </c>
      <c r="G854" s="1">
        <v>1</v>
      </c>
      <c r="H854" s="3" t="s">
        <v>371</v>
      </c>
      <c r="I854" s="5">
        <v>44044</v>
      </c>
      <c r="J854" s="1">
        <v>1</v>
      </c>
      <c r="K854" s="1">
        <v>0.9</v>
      </c>
      <c r="L854" s="1">
        <f>_xlfn.IFNA(VLOOKUP(D854,'[1]2020物业费金额预算（含欠费）'!$A:$Q,17,FALSE),0)</f>
        <v>270.5465344</v>
      </c>
      <c r="M854">
        <f>_xlfn.IFNA(VLOOKUP(D854,'[1]2020清欠预算'!$A:$I,9,FALSE),0)</f>
        <v>33.5942130344333</v>
      </c>
    </row>
    <row r="855" ht="14.25" spans="1:13">
      <c r="A855" s="1">
        <v>854</v>
      </c>
      <c r="B855" s="2" t="s">
        <v>54</v>
      </c>
      <c r="C855" s="1" t="s">
        <v>55</v>
      </c>
      <c r="D855" s="1" t="s">
        <v>56</v>
      </c>
      <c r="E855" s="1" t="s">
        <v>16</v>
      </c>
      <c r="F855" s="1" t="s">
        <v>25</v>
      </c>
      <c r="G855" s="1">
        <v>1</v>
      </c>
      <c r="H855" s="3" t="s">
        <v>371</v>
      </c>
      <c r="I855" s="5">
        <v>44044</v>
      </c>
      <c r="J855" s="1">
        <v>1</v>
      </c>
      <c r="K855" s="1">
        <v>0.6</v>
      </c>
      <c r="L855" s="1">
        <f>_xlfn.IFNA(VLOOKUP(D855,'[1]2020物业费金额预算（含欠费）'!$A:$Q,17,FALSE),0)</f>
        <v>88.4862170472</v>
      </c>
      <c r="M855">
        <f>_xlfn.IFNA(VLOOKUP(D855,'[1]2020清欠预算'!$A:$I,9,FALSE),0)</f>
        <v>4.4319115969365</v>
      </c>
    </row>
    <row r="856" ht="14.25" spans="1:13">
      <c r="A856" s="1">
        <v>855</v>
      </c>
      <c r="B856" s="2" t="s">
        <v>57</v>
      </c>
      <c r="C856" s="1" t="s">
        <v>58</v>
      </c>
      <c r="D856" s="1" t="s">
        <v>59</v>
      </c>
      <c r="E856" s="1" t="s">
        <v>16</v>
      </c>
      <c r="F856" s="1" t="s">
        <v>17</v>
      </c>
      <c r="G856" s="1">
        <v>1</v>
      </c>
      <c r="H856" s="3" t="s">
        <v>371</v>
      </c>
      <c r="I856" s="5">
        <v>44044</v>
      </c>
      <c r="J856" s="1">
        <v>1</v>
      </c>
      <c r="K856" s="1">
        <v>0.9</v>
      </c>
      <c r="L856" s="1">
        <f>_xlfn.IFNA(VLOOKUP(D856,'[1]2020物业费金额预算（含欠费）'!$A:$Q,17,FALSE),0)</f>
        <v>39.5365113</v>
      </c>
      <c r="M856">
        <f>_xlfn.IFNA(VLOOKUP(D856,'[1]2020清欠预算'!$A:$I,9,FALSE),0)</f>
        <v>6.32384413890202</v>
      </c>
    </row>
    <row r="857" ht="14.25" spans="1:13">
      <c r="A857" s="1">
        <v>856</v>
      </c>
      <c r="B857" s="2" t="s">
        <v>60</v>
      </c>
      <c r="C857" s="1" t="s">
        <v>61</v>
      </c>
      <c r="D857" s="1" t="s">
        <v>62</v>
      </c>
      <c r="E857" s="1" t="s">
        <v>16</v>
      </c>
      <c r="F857" s="1" t="s">
        <v>17</v>
      </c>
      <c r="G857" s="1">
        <v>1</v>
      </c>
      <c r="H857" s="3" t="s">
        <v>371</v>
      </c>
      <c r="I857" s="5">
        <v>44044</v>
      </c>
      <c r="J857" s="1">
        <v>1</v>
      </c>
      <c r="K857" s="1">
        <v>0.86</v>
      </c>
      <c r="L857" s="1">
        <f>_xlfn.IFNA(VLOOKUP(D857,'[1]2020物业费金额预算（含欠费）'!$A:$Q,17,FALSE),0)</f>
        <v>350.926803372</v>
      </c>
      <c r="M857">
        <f>_xlfn.IFNA(VLOOKUP(D857,'[1]2020清欠预算'!$A:$I,9,FALSE),0)</f>
        <v>32.3049621132347</v>
      </c>
    </row>
    <row r="858" ht="14.25" spans="1:13">
      <c r="A858" s="1">
        <v>857</v>
      </c>
      <c r="B858" s="2" t="s">
        <v>63</v>
      </c>
      <c r="C858" s="1" t="s">
        <v>64</v>
      </c>
      <c r="D858" s="1" t="s">
        <v>65</v>
      </c>
      <c r="E858" s="1" t="s">
        <v>16</v>
      </c>
      <c r="F858" s="1" t="s">
        <v>25</v>
      </c>
      <c r="G858" s="1">
        <v>1</v>
      </c>
      <c r="H858" s="3" t="s">
        <v>371</v>
      </c>
      <c r="I858" s="5">
        <v>44044</v>
      </c>
      <c r="J858" s="1">
        <v>1</v>
      </c>
      <c r="K858" s="1">
        <v>0.7</v>
      </c>
      <c r="L858" s="1">
        <f>_xlfn.IFNA(VLOOKUP(D858,'[1]2020物业费金额预算（含欠费）'!$A:$Q,17,FALSE),0)</f>
        <v>424.761161344</v>
      </c>
      <c r="M858">
        <f>_xlfn.IFNA(VLOOKUP(D858,'[1]2020清欠预算'!$A:$I,9,FALSE),0)</f>
        <v>21.46089239745</v>
      </c>
    </row>
    <row r="859" ht="14.25" spans="1:13">
      <c r="A859" s="1">
        <v>858</v>
      </c>
      <c r="B859" s="2" t="s">
        <v>66</v>
      </c>
      <c r="C859" s="1" t="s">
        <v>67</v>
      </c>
      <c r="D859" s="1" t="s">
        <v>68</v>
      </c>
      <c r="E859" s="1" t="s">
        <v>16</v>
      </c>
      <c r="F859" s="1" t="s">
        <v>25</v>
      </c>
      <c r="G859" s="1">
        <v>1</v>
      </c>
      <c r="H859" s="3" t="s">
        <v>371</v>
      </c>
      <c r="I859" s="5">
        <v>44044</v>
      </c>
      <c r="J859" s="1">
        <v>1</v>
      </c>
      <c r="K859" s="1">
        <v>0.6</v>
      </c>
      <c r="L859" s="1">
        <f>_xlfn.IFNA(VLOOKUP(D859,'[1]2020物业费金额预算（含欠费）'!$A:$Q,17,FALSE),0)</f>
        <v>312.67838946</v>
      </c>
      <c r="M859">
        <f>_xlfn.IFNA(VLOOKUP(D859,'[1]2020清欠预算'!$A:$I,9,FALSE),0)</f>
        <v>40.4993498954</v>
      </c>
    </row>
    <row r="860" ht="14.25" spans="1:13">
      <c r="A860" s="1">
        <v>859</v>
      </c>
      <c r="B860" s="2" t="s">
        <v>69</v>
      </c>
      <c r="C860" s="1" t="s">
        <v>70</v>
      </c>
      <c r="D860" s="1" t="s">
        <v>71</v>
      </c>
      <c r="E860" s="1" t="s">
        <v>16</v>
      </c>
      <c r="F860" s="1" t="s">
        <v>25</v>
      </c>
      <c r="G860" s="1">
        <v>1</v>
      </c>
      <c r="H860" s="3" t="s">
        <v>371</v>
      </c>
      <c r="I860" s="5">
        <v>44044</v>
      </c>
      <c r="J860" s="1">
        <v>1</v>
      </c>
      <c r="K860" s="1">
        <v>0.55</v>
      </c>
      <c r="L860" s="1">
        <f>_xlfn.IFNA(VLOOKUP(D860,'[1]2020物业费金额预算（含欠费）'!$A:$Q,17,FALSE),0)</f>
        <v>248.8003128</v>
      </c>
      <c r="M860">
        <f>_xlfn.IFNA(VLOOKUP(D860,'[1]2020清欠预算'!$A:$I,9,FALSE),0)</f>
        <v>84.97819334895</v>
      </c>
    </row>
    <row r="861" ht="14.25" spans="1:13">
      <c r="A861" s="1">
        <v>860</v>
      </c>
      <c r="B861" s="2" t="s">
        <v>72</v>
      </c>
      <c r="C861" s="1" t="s">
        <v>73</v>
      </c>
      <c r="D861" s="1" t="s">
        <v>74</v>
      </c>
      <c r="E861" s="1" t="s">
        <v>16</v>
      </c>
      <c r="F861" s="1" t="s">
        <v>25</v>
      </c>
      <c r="G861" s="1">
        <v>1</v>
      </c>
      <c r="H861" s="3" t="s">
        <v>371</v>
      </c>
      <c r="I861" s="5">
        <v>44044</v>
      </c>
      <c r="J861" s="1">
        <v>1</v>
      </c>
      <c r="K861" s="1">
        <v>0.45</v>
      </c>
      <c r="L861" s="1">
        <f>_xlfn.IFNA(VLOOKUP(D861,'[1]2020物业费金额预算（含欠费）'!$A:$Q,17,FALSE),0)</f>
        <v>637.15586744</v>
      </c>
      <c r="M861">
        <f>_xlfn.IFNA(VLOOKUP(D861,'[1]2020清欠预算'!$A:$I,9,FALSE),0)</f>
        <v>122.88532133515</v>
      </c>
    </row>
    <row r="862" ht="14.25" spans="1:13">
      <c r="A862" s="1">
        <v>861</v>
      </c>
      <c r="B862" s="2" t="s">
        <v>75</v>
      </c>
      <c r="C862" s="1" t="s">
        <v>76</v>
      </c>
      <c r="D862" s="1" t="s">
        <v>77</v>
      </c>
      <c r="E862" s="1" t="s">
        <v>16</v>
      </c>
      <c r="F862" s="1" t="s">
        <v>25</v>
      </c>
      <c r="G862" s="1">
        <v>1</v>
      </c>
      <c r="H862" s="3" t="s">
        <v>371</v>
      </c>
      <c r="I862" s="5">
        <v>44044</v>
      </c>
      <c r="J862" s="1">
        <v>1</v>
      </c>
      <c r="K862" s="1">
        <v>0.55</v>
      </c>
      <c r="L862" s="1">
        <f>_xlfn.IFNA(VLOOKUP(D862,'[1]2020物业费金额预算（含欠费）'!$A:$Q,17,FALSE),0)</f>
        <v>320.74056144</v>
      </c>
      <c r="M862">
        <f>_xlfn.IFNA(VLOOKUP(D862,'[1]2020清欠预算'!$A:$I,9,FALSE),0)</f>
        <v>97.06852114465</v>
      </c>
    </row>
    <row r="863" ht="14.25" spans="1:13">
      <c r="A863" s="1">
        <v>862</v>
      </c>
      <c r="B863" s="2" t="s">
        <v>78</v>
      </c>
      <c r="D863" s="1" t="s">
        <v>79</v>
      </c>
      <c r="E863" s="1" t="s">
        <v>16</v>
      </c>
      <c r="F863" s="1" t="s">
        <v>25</v>
      </c>
      <c r="G863" s="1">
        <v>0</v>
      </c>
      <c r="H863" s="3" t="s">
        <v>371</v>
      </c>
      <c r="I863" s="5">
        <v>44044</v>
      </c>
      <c r="J863" s="1">
        <v>1</v>
      </c>
      <c r="K863" s="1">
        <v>0.55</v>
      </c>
      <c r="L863" s="1">
        <f>_xlfn.IFNA(VLOOKUP(D863,'[1]2020物业费金额预算（含欠费）'!$A:$Q,17,FALSE),0)</f>
        <v>481.01409734</v>
      </c>
      <c r="M863">
        <f>_xlfn.IFNA(VLOOKUP(D863,'[1]2020清欠预算'!$A:$I,9,FALSE),0)</f>
        <v>66.12846905665</v>
      </c>
    </row>
    <row r="864" ht="14.25" spans="1:13">
      <c r="A864" s="1">
        <v>863</v>
      </c>
      <c r="B864" s="2" t="s">
        <v>80</v>
      </c>
      <c r="C864" s="1" t="s">
        <v>81</v>
      </c>
      <c r="D864" s="1" t="s">
        <v>82</v>
      </c>
      <c r="E864" s="1" t="s">
        <v>16</v>
      </c>
      <c r="F864" s="1" t="s">
        <v>25</v>
      </c>
      <c r="G864" s="1">
        <v>1</v>
      </c>
      <c r="H864" s="3" t="s">
        <v>371</v>
      </c>
      <c r="I864" s="5">
        <v>44044</v>
      </c>
      <c r="J864" s="1">
        <v>1</v>
      </c>
      <c r="K864" s="1">
        <v>0</v>
      </c>
      <c r="L864" s="1">
        <f>_xlfn.IFNA(VLOOKUP(D864,'[1]2020物业费金额预算（含欠费）'!$A:$Q,17,FALSE),0)</f>
        <v>0</v>
      </c>
      <c r="M864">
        <f>_xlfn.IFNA(VLOOKUP(D864,'[1]2020清欠预算'!$A:$I,9,FALSE),0)</f>
        <v>0</v>
      </c>
    </row>
    <row r="865" ht="14.25" spans="1:13">
      <c r="A865" s="1">
        <v>864</v>
      </c>
      <c r="B865" s="2" t="s">
        <v>83</v>
      </c>
      <c r="C865" s="1" t="s">
        <v>84</v>
      </c>
      <c r="D865" s="1" t="s">
        <v>85</v>
      </c>
      <c r="E865" s="1" t="s">
        <v>16</v>
      </c>
      <c r="F865" s="1" t="s">
        <v>25</v>
      </c>
      <c r="G865" s="1">
        <v>1</v>
      </c>
      <c r="H865" s="3" t="s">
        <v>371</v>
      </c>
      <c r="I865" s="5">
        <v>44044</v>
      </c>
      <c r="J865" s="1">
        <v>1</v>
      </c>
      <c r="K865" s="1">
        <v>0.47</v>
      </c>
      <c r="L865" s="1">
        <f>_xlfn.IFNA(VLOOKUP(D865,'[1]2020物业费金额预算（含欠费）'!$A:$Q,17,FALSE),0)</f>
        <v>722.098349022734</v>
      </c>
      <c r="M865">
        <f>_xlfn.IFNA(VLOOKUP(D865,'[1]2020清欠预算'!$A:$I,9,FALSE),0)</f>
        <v>17.64060932315</v>
      </c>
    </row>
    <row r="866" ht="14.25" spans="1:13">
      <c r="A866" s="1">
        <v>865</v>
      </c>
      <c r="B866" s="2" t="s">
        <v>86</v>
      </c>
      <c r="C866" s="1" t="s">
        <v>87</v>
      </c>
      <c r="D866" s="1" t="s">
        <v>88</v>
      </c>
      <c r="E866" s="1" t="s">
        <v>16</v>
      </c>
      <c r="F866" s="1" t="s">
        <v>25</v>
      </c>
      <c r="G866" s="1">
        <v>1</v>
      </c>
      <c r="H866" s="3" t="s">
        <v>371</v>
      </c>
      <c r="I866" s="5">
        <v>44044</v>
      </c>
      <c r="J866" s="1">
        <v>1</v>
      </c>
      <c r="K866" s="1">
        <v>0.4</v>
      </c>
      <c r="L866" s="1">
        <f>_xlfn.IFNA(VLOOKUP(D866,'[1]2020物业费金额预算（含欠费）'!$A:$Q,17,FALSE),0)</f>
        <v>374.84818593</v>
      </c>
      <c r="M866">
        <f>_xlfn.IFNA(VLOOKUP(D866,'[1]2020清欠预算'!$A:$I,9,FALSE),0)</f>
        <v>0</v>
      </c>
    </row>
    <row r="867" ht="14.25" spans="1:13">
      <c r="A867" s="1">
        <v>866</v>
      </c>
      <c r="B867" s="2" t="s">
        <v>89</v>
      </c>
      <c r="C867" s="1" t="s">
        <v>90</v>
      </c>
      <c r="D867" s="1" t="s">
        <v>91</v>
      </c>
      <c r="E867" s="1" t="s">
        <v>16</v>
      </c>
      <c r="F867" s="1" t="s">
        <v>25</v>
      </c>
      <c r="G867" s="1">
        <v>1</v>
      </c>
      <c r="H867" s="3" t="s">
        <v>371</v>
      </c>
      <c r="I867" s="5">
        <v>44044</v>
      </c>
      <c r="J867" s="1">
        <v>1</v>
      </c>
      <c r="K867" s="1">
        <v>0</v>
      </c>
      <c r="L867" s="1">
        <f>_xlfn.IFNA(VLOOKUP(D867,'[1]2020物业费金额预算（含欠费）'!$A:$Q,17,FALSE),0)</f>
        <v>471.509653032003</v>
      </c>
      <c r="M867">
        <f>_xlfn.IFNA(VLOOKUP(D867,'[1]2020清欠预算'!$A:$I,9,FALSE),0)</f>
        <v>0</v>
      </c>
    </row>
    <row r="868" ht="14.25" spans="1:13">
      <c r="A868" s="1">
        <v>867</v>
      </c>
      <c r="B868" s="2" t="s">
        <v>92</v>
      </c>
      <c r="C868" s="1" t="s">
        <v>93</v>
      </c>
      <c r="D868" s="1" t="s">
        <v>94</v>
      </c>
      <c r="E868" s="1" t="s">
        <v>16</v>
      </c>
      <c r="F868" s="1" t="s">
        <v>25</v>
      </c>
      <c r="G868" s="1">
        <v>1</v>
      </c>
      <c r="H868" s="3" t="s">
        <v>371</v>
      </c>
      <c r="I868" s="5">
        <v>44044</v>
      </c>
      <c r="J868" s="1">
        <v>1</v>
      </c>
      <c r="K868" s="1">
        <v>0</v>
      </c>
      <c r="L868" s="1">
        <f>_xlfn.IFNA(VLOOKUP(D868,'[1]2020物业费金额预算（含欠费）'!$A:$Q,17,FALSE),0)</f>
        <v>0</v>
      </c>
      <c r="M868">
        <f>_xlfn.IFNA(VLOOKUP(D868,'[1]2020清欠预算'!$A:$I,9,FALSE),0)</f>
        <v>0</v>
      </c>
    </row>
    <row r="869" ht="14.25" spans="1:13">
      <c r="A869" s="1">
        <v>868</v>
      </c>
      <c r="B869" s="2" t="s">
        <v>95</v>
      </c>
      <c r="C869" s="1" t="s">
        <v>96</v>
      </c>
      <c r="D869" s="1" t="s">
        <v>97</v>
      </c>
      <c r="E869" s="1" t="s">
        <v>16</v>
      </c>
      <c r="F869" s="1" t="s">
        <v>17</v>
      </c>
      <c r="G869" s="1">
        <v>1</v>
      </c>
      <c r="H869" s="3" t="s">
        <v>371</v>
      </c>
      <c r="I869" s="5">
        <v>44044</v>
      </c>
      <c r="J869" s="1">
        <v>1</v>
      </c>
      <c r="K869" s="1">
        <v>0.87</v>
      </c>
      <c r="L869" s="1">
        <f>_xlfn.IFNA(VLOOKUP(D869,'[1]2020物业费金额预算（含欠费）'!$A:$Q,17,FALSE),0)</f>
        <v>40.0032393741</v>
      </c>
      <c r="M869">
        <f>_xlfn.IFNA(VLOOKUP(D869,'[1]2020清欠预算'!$A:$I,9,FALSE),0)</f>
        <v>4.68099896997399</v>
      </c>
    </row>
    <row r="870" ht="14.25" spans="1:13">
      <c r="A870" s="1">
        <v>869</v>
      </c>
      <c r="B870" s="2" t="s">
        <v>98</v>
      </c>
      <c r="C870" s="1" t="s">
        <v>99</v>
      </c>
      <c r="D870" s="1" t="s">
        <v>100</v>
      </c>
      <c r="E870" s="1" t="s">
        <v>16</v>
      </c>
      <c r="F870" s="1" t="s">
        <v>25</v>
      </c>
      <c r="G870" s="1">
        <v>1</v>
      </c>
      <c r="H870" s="3" t="s">
        <v>371</v>
      </c>
      <c r="I870" s="5">
        <v>44044</v>
      </c>
      <c r="J870" s="1">
        <v>1</v>
      </c>
      <c r="K870" s="1">
        <v>0.7</v>
      </c>
      <c r="L870" s="1">
        <f>_xlfn.IFNA(VLOOKUP(D870,'[1]2020物业费金额预算（含欠费）'!$A:$Q,17,FALSE),0)</f>
        <v>138.081502694208</v>
      </c>
      <c r="M870">
        <f>_xlfn.IFNA(VLOOKUP(D870,'[1]2020清欠预算'!$A:$I,9,FALSE),0)</f>
        <v>16.0026365771028</v>
      </c>
    </row>
    <row r="871" ht="14.25" spans="1:13">
      <c r="A871" s="1">
        <v>870</v>
      </c>
      <c r="B871" s="2" t="s">
        <v>101</v>
      </c>
      <c r="C871" s="1" t="s">
        <v>102</v>
      </c>
      <c r="D871" s="1" t="s">
        <v>103</v>
      </c>
      <c r="E871" s="1" t="s">
        <v>16</v>
      </c>
      <c r="F871" s="1" t="s">
        <v>25</v>
      </c>
      <c r="G871" s="1">
        <v>1</v>
      </c>
      <c r="H871" s="3" t="s">
        <v>371</v>
      </c>
      <c r="I871" s="5">
        <v>44044</v>
      </c>
      <c r="J871" s="1">
        <v>1</v>
      </c>
      <c r="K871" s="1">
        <v>0.7</v>
      </c>
      <c r="L871" s="1">
        <f>_xlfn.IFNA(VLOOKUP(D871,'[1]2020物业费金额预算（含欠费）'!$A:$Q,17,FALSE),0)</f>
        <v>433.278516225</v>
      </c>
      <c r="M871">
        <f>_xlfn.IFNA(VLOOKUP(D871,'[1]2020清欠预算'!$A:$I,9,FALSE),0)</f>
        <v>36.6921116272197</v>
      </c>
    </row>
    <row r="872" ht="14.25" spans="1:13">
      <c r="A872" s="1">
        <v>871</v>
      </c>
      <c r="B872" s="2" t="s">
        <v>104</v>
      </c>
      <c r="C872" s="1" t="s">
        <v>105</v>
      </c>
      <c r="D872" s="1" t="s">
        <v>106</v>
      </c>
      <c r="E872" s="1" t="s">
        <v>16</v>
      </c>
      <c r="F872" s="1" t="s">
        <v>25</v>
      </c>
      <c r="G872" s="1">
        <v>1</v>
      </c>
      <c r="H872" s="3" t="s">
        <v>371</v>
      </c>
      <c r="I872" s="5">
        <v>44044</v>
      </c>
      <c r="J872" s="1">
        <v>1</v>
      </c>
      <c r="K872" s="1">
        <v>0.6</v>
      </c>
      <c r="L872" s="1">
        <f>_xlfn.IFNA(VLOOKUP(D872,'[1]2020物业费金额预算（含欠费）'!$A:$Q,17,FALSE),0)</f>
        <v>365.8147243684</v>
      </c>
      <c r="M872">
        <f>_xlfn.IFNA(VLOOKUP(D872,'[1]2020清欠预算'!$A:$I,9,FALSE),0)</f>
        <v>94.0377537033</v>
      </c>
    </row>
    <row r="873" ht="14.25" spans="1:13">
      <c r="A873" s="1">
        <v>872</v>
      </c>
      <c r="B873" s="2" t="s">
        <v>107</v>
      </c>
      <c r="C873" s="1" t="s">
        <v>108</v>
      </c>
      <c r="D873" s="1" t="s">
        <v>109</v>
      </c>
      <c r="E873" s="1" t="s">
        <v>16</v>
      </c>
      <c r="F873" s="1" t="s">
        <v>25</v>
      </c>
      <c r="G873" s="1">
        <v>1</v>
      </c>
      <c r="H873" s="3" t="s">
        <v>371</v>
      </c>
      <c r="I873" s="5">
        <v>44044</v>
      </c>
      <c r="J873" s="1">
        <v>1</v>
      </c>
      <c r="K873" s="1">
        <v>0.6</v>
      </c>
      <c r="L873" s="1">
        <f>_xlfn.IFNA(VLOOKUP(D873,'[1]2020物业费金额预算（含欠费）'!$A:$Q,17,FALSE),0)</f>
        <v>185.266006056</v>
      </c>
      <c r="M873">
        <f>_xlfn.IFNA(VLOOKUP(D873,'[1]2020清欠预算'!$A:$I,9,FALSE),0)</f>
        <v>41.7346712214667</v>
      </c>
    </row>
    <row r="874" ht="14.25" spans="1:13">
      <c r="A874" s="1">
        <v>873</v>
      </c>
      <c r="B874" s="2" t="s">
        <v>110</v>
      </c>
      <c r="C874" s="1" t="s">
        <v>111</v>
      </c>
      <c r="D874" s="1" t="s">
        <v>112</v>
      </c>
      <c r="E874" s="1" t="s">
        <v>16</v>
      </c>
      <c r="F874" s="1" t="s">
        <v>25</v>
      </c>
      <c r="G874" s="1">
        <v>1</v>
      </c>
      <c r="H874" s="3" t="s">
        <v>371</v>
      </c>
      <c r="I874" s="5">
        <v>44044</v>
      </c>
      <c r="J874" s="1">
        <v>1</v>
      </c>
      <c r="K874" s="1">
        <v>0.6</v>
      </c>
      <c r="L874" s="1">
        <f>_xlfn.IFNA(VLOOKUP(D874,'[1]2020物业费金额预算（含欠费）'!$A:$Q,17,FALSE),0)</f>
        <v>231.6910705923</v>
      </c>
      <c r="M874">
        <f>_xlfn.IFNA(VLOOKUP(D874,'[1]2020清欠预算'!$A:$I,9,FALSE),0)</f>
        <v>37.3538760364</v>
      </c>
    </row>
    <row r="875" ht="14.25" spans="1:13">
      <c r="A875" s="1">
        <v>874</v>
      </c>
      <c r="B875" s="2" t="s">
        <v>113</v>
      </c>
      <c r="D875" s="1" t="s">
        <v>114</v>
      </c>
      <c r="E875" s="1" t="s">
        <v>16</v>
      </c>
      <c r="F875" s="1" t="s">
        <v>25</v>
      </c>
      <c r="G875" s="1">
        <v>0</v>
      </c>
      <c r="H875" s="3" t="s">
        <v>371</v>
      </c>
      <c r="I875" s="5">
        <v>44044</v>
      </c>
      <c r="J875" s="1">
        <v>1</v>
      </c>
      <c r="K875" s="1">
        <v>0.6</v>
      </c>
      <c r="L875" s="1">
        <f>_xlfn.IFNA(VLOOKUP(D875,'[1]2020物业费金额预算（含欠费）'!$A:$Q,17,FALSE),0)</f>
        <v>698.6410261876</v>
      </c>
      <c r="M875">
        <f>_xlfn.IFNA(VLOOKUP(D875,'[1]2020清欠预算'!$A:$I,9,FALSE),0)</f>
        <v>21.6021812468</v>
      </c>
    </row>
    <row r="876" ht="14.25" spans="1:13">
      <c r="A876" s="1">
        <v>875</v>
      </c>
      <c r="B876" s="2" t="s">
        <v>115</v>
      </c>
      <c r="C876" s="1" t="s">
        <v>116</v>
      </c>
      <c r="D876" s="1" t="s">
        <v>117</v>
      </c>
      <c r="E876" s="1" t="s">
        <v>16</v>
      </c>
      <c r="F876" s="1" t="s">
        <v>25</v>
      </c>
      <c r="G876" s="1">
        <v>1</v>
      </c>
      <c r="H876" s="3" t="s">
        <v>371</v>
      </c>
      <c r="I876" s="5">
        <v>44044</v>
      </c>
      <c r="J876" s="1">
        <v>1</v>
      </c>
      <c r="K876" s="1">
        <v>0.7</v>
      </c>
      <c r="L876" s="1">
        <f>_xlfn.IFNA(VLOOKUP(D876,'[1]2020物业费金额预算（含欠费）'!$A:$Q,17,FALSE),0)</f>
        <v>569.745281009264</v>
      </c>
      <c r="M876">
        <f>_xlfn.IFNA(VLOOKUP(D876,'[1]2020清欠预算'!$A:$I,9,FALSE),0)</f>
        <v>39.736143821</v>
      </c>
    </row>
    <row r="877" ht="14.25" spans="1:13">
      <c r="A877" s="1">
        <v>876</v>
      </c>
      <c r="B877" s="2" t="s">
        <v>118</v>
      </c>
      <c r="C877" s="1" t="s">
        <v>119</v>
      </c>
      <c r="D877" s="1" t="s">
        <v>120</v>
      </c>
      <c r="E877" s="1" t="s">
        <v>16</v>
      </c>
      <c r="F877" s="1" t="s">
        <v>25</v>
      </c>
      <c r="G877" s="1">
        <v>1</v>
      </c>
      <c r="H877" s="3" t="s">
        <v>371</v>
      </c>
      <c r="I877" s="5">
        <v>44044</v>
      </c>
      <c r="J877" s="1">
        <v>1</v>
      </c>
      <c r="K877" s="1">
        <v>0.5</v>
      </c>
      <c r="L877" s="1">
        <f>_xlfn.IFNA(VLOOKUP(D877,'[1]2020物业费金额预算（含欠费）'!$A:$Q,17,FALSE),0)</f>
        <v>165.584334972</v>
      </c>
      <c r="M877">
        <f>_xlfn.IFNA(VLOOKUP(D877,'[1]2020清欠预算'!$A:$I,9,FALSE),0)</f>
        <v>76.22623991125</v>
      </c>
    </row>
    <row r="878" ht="14.25" spans="1:13">
      <c r="A878" s="1">
        <v>877</v>
      </c>
      <c r="B878" s="2" t="s">
        <v>121</v>
      </c>
      <c r="C878" s="1" t="s">
        <v>122</v>
      </c>
      <c r="D878" s="1" t="s">
        <v>123</v>
      </c>
      <c r="E878" s="1" t="s">
        <v>16</v>
      </c>
      <c r="F878" s="1" t="s">
        <v>25</v>
      </c>
      <c r="G878" s="1">
        <v>1</v>
      </c>
      <c r="H878" s="3" t="s">
        <v>371</v>
      </c>
      <c r="I878" s="5">
        <v>44044</v>
      </c>
      <c r="J878" s="1">
        <v>1</v>
      </c>
      <c r="K878" s="1">
        <v>0.5</v>
      </c>
      <c r="L878" s="1">
        <f>_xlfn.IFNA(VLOOKUP(D878,'[1]2020物业费金额预算（含欠费）'!$A:$Q,17,FALSE),0)</f>
        <v>337.822616244</v>
      </c>
      <c r="M878">
        <f>_xlfn.IFNA(VLOOKUP(D878,'[1]2020清欠预算'!$A:$I,9,FALSE),0)</f>
        <v>66.53717967765</v>
      </c>
    </row>
    <row r="879" ht="14.25" spans="1:13">
      <c r="A879" s="1">
        <v>878</v>
      </c>
      <c r="B879" s="2" t="s">
        <v>124</v>
      </c>
      <c r="C879" s="1" t="s">
        <v>125</v>
      </c>
      <c r="D879" s="1" t="s">
        <v>126</v>
      </c>
      <c r="E879" s="1" t="s">
        <v>16</v>
      </c>
      <c r="F879" s="1" t="s">
        <v>25</v>
      </c>
      <c r="G879" s="1">
        <v>1</v>
      </c>
      <c r="H879" s="3" t="s">
        <v>371</v>
      </c>
      <c r="I879" s="5">
        <v>44044</v>
      </c>
      <c r="J879" s="1">
        <v>1</v>
      </c>
      <c r="K879" s="1">
        <v>0.5</v>
      </c>
      <c r="L879" s="1">
        <f>_xlfn.IFNA(VLOOKUP(D879,'[1]2020物业费金额预算（含欠费）'!$A:$Q,17,FALSE),0)</f>
        <v>113.0827338</v>
      </c>
      <c r="M879">
        <f>_xlfn.IFNA(VLOOKUP(D879,'[1]2020清欠预算'!$A:$I,9,FALSE),0)</f>
        <v>62.9387443872</v>
      </c>
    </row>
    <row r="880" ht="14.25" spans="1:13">
      <c r="A880" s="1">
        <v>879</v>
      </c>
      <c r="B880" s="2" t="s">
        <v>127</v>
      </c>
      <c r="C880" s="1" t="s">
        <v>128</v>
      </c>
      <c r="D880" s="1" t="s">
        <v>129</v>
      </c>
      <c r="E880" s="1" t="s">
        <v>16</v>
      </c>
      <c r="F880" s="1" t="s">
        <v>25</v>
      </c>
      <c r="G880" s="1">
        <v>1</v>
      </c>
      <c r="H880" s="3" t="s">
        <v>371</v>
      </c>
      <c r="I880" s="5">
        <v>44044</v>
      </c>
      <c r="J880" s="1">
        <v>1</v>
      </c>
      <c r="K880" s="1">
        <v>0.5</v>
      </c>
      <c r="L880" s="1">
        <f>_xlfn.IFNA(VLOOKUP(D880,'[1]2020物业费金额预算（含欠费）'!$A:$Q,17,FALSE),0)</f>
        <v>154.23607878</v>
      </c>
      <c r="M880">
        <f>_xlfn.IFNA(VLOOKUP(D880,'[1]2020清欠预算'!$A:$I,9,FALSE),0)</f>
        <v>23.3494021559333</v>
      </c>
    </row>
    <row r="881" ht="14.25" spans="1:13">
      <c r="A881" s="1">
        <v>880</v>
      </c>
      <c r="B881" s="2" t="s">
        <v>130</v>
      </c>
      <c r="D881" s="1" t="s">
        <v>131</v>
      </c>
      <c r="E881" s="1" t="s">
        <v>16</v>
      </c>
      <c r="F881" s="1" t="s">
        <v>25</v>
      </c>
      <c r="G881" s="1">
        <v>0</v>
      </c>
      <c r="H881" s="3" t="s">
        <v>371</v>
      </c>
      <c r="I881" s="5">
        <v>44044</v>
      </c>
      <c r="J881" s="1">
        <v>1</v>
      </c>
      <c r="K881" s="1">
        <v>0.55</v>
      </c>
      <c r="L881" s="1">
        <f>_xlfn.IFNA(VLOOKUP(D881,'[1]2020物业费金额预算（含欠费）'!$A:$Q,17,FALSE),0)</f>
        <v>731.254595090256</v>
      </c>
      <c r="M881">
        <f>_xlfn.IFNA(VLOOKUP(D881,'[1]2020清欠预算'!$A:$I,9,FALSE),0)</f>
        <v>83.1477155226667</v>
      </c>
    </row>
    <row r="882" ht="14.25" spans="1:13">
      <c r="A882" s="1">
        <v>881</v>
      </c>
      <c r="B882" s="2" t="s">
        <v>132</v>
      </c>
      <c r="C882" s="1" t="s">
        <v>133</v>
      </c>
      <c r="D882" s="1" t="s">
        <v>134</v>
      </c>
      <c r="E882" s="1" t="s">
        <v>16</v>
      </c>
      <c r="F882" s="1" t="s">
        <v>25</v>
      </c>
      <c r="G882" s="1">
        <v>1</v>
      </c>
      <c r="H882" s="3" t="s">
        <v>371</v>
      </c>
      <c r="I882" s="5">
        <v>44044</v>
      </c>
      <c r="J882" s="1">
        <v>1</v>
      </c>
      <c r="K882" s="1">
        <v>0.6</v>
      </c>
      <c r="L882" s="1">
        <f>_xlfn.IFNA(VLOOKUP(D882,'[1]2020物业费金额预算（含欠费）'!$A:$Q,17,FALSE),0)</f>
        <v>442.6794684</v>
      </c>
      <c r="M882">
        <f>_xlfn.IFNA(VLOOKUP(D882,'[1]2020清欠预算'!$A:$I,9,FALSE),0)</f>
        <v>18.2154228373334</v>
      </c>
    </row>
    <row r="883" ht="14.25" spans="1:13">
      <c r="A883" s="1">
        <v>882</v>
      </c>
      <c r="B883" s="2" t="s">
        <v>135</v>
      </c>
      <c r="C883" s="1" t="s">
        <v>136</v>
      </c>
      <c r="D883" s="1" t="s">
        <v>137</v>
      </c>
      <c r="E883" s="1" t="s">
        <v>16</v>
      </c>
      <c r="F883" s="1" t="s">
        <v>25</v>
      </c>
      <c r="G883" s="1">
        <v>1</v>
      </c>
      <c r="H883" s="3" t="s">
        <v>371</v>
      </c>
      <c r="I883" s="5">
        <v>44044</v>
      </c>
      <c r="J883" s="1">
        <v>1</v>
      </c>
      <c r="K883" s="1">
        <v>0.6</v>
      </c>
      <c r="L883" s="1">
        <f>_xlfn.IFNA(VLOOKUP(D883,'[1]2020物业费金额预算（含欠费）'!$A:$Q,17,FALSE),0)</f>
        <v>200.8504746032</v>
      </c>
      <c r="M883">
        <f>_xlfn.IFNA(VLOOKUP(D883,'[1]2020清欠预算'!$A:$I,9,FALSE),0)</f>
        <v>28.4744238386667</v>
      </c>
    </row>
    <row r="884" ht="14.25" spans="1:13">
      <c r="A884" s="1">
        <v>883</v>
      </c>
      <c r="B884" s="2" t="s">
        <v>138</v>
      </c>
      <c r="C884" s="1" t="s">
        <v>139</v>
      </c>
      <c r="D884" s="1" t="s">
        <v>140</v>
      </c>
      <c r="E884" s="1" t="s">
        <v>16</v>
      </c>
      <c r="F884" s="1" t="s">
        <v>25</v>
      </c>
      <c r="G884" s="1">
        <v>1</v>
      </c>
      <c r="H884" s="3" t="s">
        <v>371</v>
      </c>
      <c r="I884" s="5">
        <v>44044</v>
      </c>
      <c r="J884" s="1">
        <v>1</v>
      </c>
      <c r="K884" s="1">
        <v>0.6</v>
      </c>
      <c r="L884" s="1">
        <f>_xlfn.IFNA(VLOOKUP(D884,'[1]2020物业费金额预算（含欠费）'!$A:$Q,17,FALSE),0)</f>
        <v>83.9423736</v>
      </c>
      <c r="M884">
        <f>_xlfn.IFNA(VLOOKUP(D884,'[1]2020清欠预算'!$A:$I,9,FALSE),0)</f>
        <v>8.14524650133333</v>
      </c>
    </row>
    <row r="885" ht="14.25" spans="1:13">
      <c r="A885" s="1">
        <v>884</v>
      </c>
      <c r="B885" s="2" t="s">
        <v>141</v>
      </c>
      <c r="C885" s="1" t="s">
        <v>142</v>
      </c>
      <c r="D885" s="1" t="s">
        <v>143</v>
      </c>
      <c r="E885" s="1" t="s">
        <v>16</v>
      </c>
      <c r="F885" s="1" t="s">
        <v>25</v>
      </c>
      <c r="G885" s="1">
        <v>1</v>
      </c>
      <c r="H885" s="3" t="s">
        <v>371</v>
      </c>
      <c r="I885" s="5">
        <v>44044</v>
      </c>
      <c r="J885" s="1">
        <v>1</v>
      </c>
      <c r="K885" s="1">
        <v>0.65</v>
      </c>
      <c r="L885" s="1">
        <f>_xlfn.IFNA(VLOOKUP(D885,'[1]2020物业费金额预算（含欠费）'!$A:$Q,17,FALSE),0)</f>
        <v>416.91775356</v>
      </c>
      <c r="M885">
        <f>_xlfn.IFNA(VLOOKUP(D885,'[1]2020清欠预算'!$A:$I,9,FALSE),0)</f>
        <v>30.7240620832991</v>
      </c>
    </row>
    <row r="886" ht="14.25" spans="1:13">
      <c r="A886" s="1">
        <v>885</v>
      </c>
      <c r="B886" s="2" t="s">
        <v>144</v>
      </c>
      <c r="C886" s="1" t="s">
        <v>145</v>
      </c>
      <c r="D886" s="1" t="s">
        <v>146</v>
      </c>
      <c r="E886" s="1" t="s">
        <v>16</v>
      </c>
      <c r="F886" s="1" t="s">
        <v>25</v>
      </c>
      <c r="G886" s="1">
        <v>1</v>
      </c>
      <c r="H886" s="3" t="s">
        <v>371</v>
      </c>
      <c r="I886" s="5">
        <v>44044</v>
      </c>
      <c r="J886" s="1">
        <v>1</v>
      </c>
      <c r="K886" s="1">
        <v>0.5</v>
      </c>
      <c r="L886" s="1">
        <f>_xlfn.IFNA(VLOOKUP(D886,'[1]2020物业费金额预算（含欠费）'!$A:$Q,17,FALSE),0)</f>
        <v>217.607997936</v>
      </c>
      <c r="M886">
        <f>_xlfn.IFNA(VLOOKUP(D886,'[1]2020清欠预算'!$A:$I,9,FALSE),0)</f>
        <v>51.360414655</v>
      </c>
    </row>
    <row r="887" ht="14.25" spans="1:13">
      <c r="A887" s="1">
        <v>886</v>
      </c>
      <c r="B887" s="2" t="s">
        <v>147</v>
      </c>
      <c r="C887" s="1" t="s">
        <v>148</v>
      </c>
      <c r="D887" s="1" t="s">
        <v>149</v>
      </c>
      <c r="E887" s="1" t="s">
        <v>16</v>
      </c>
      <c r="F887" s="1" t="s">
        <v>25</v>
      </c>
      <c r="G887" s="1">
        <v>1</v>
      </c>
      <c r="H887" s="3" t="s">
        <v>371</v>
      </c>
      <c r="I887" s="5">
        <v>44044</v>
      </c>
      <c r="J887" s="1">
        <v>1</v>
      </c>
      <c r="K887" s="1">
        <v>0.6</v>
      </c>
      <c r="L887" s="1">
        <f>_xlfn.IFNA(VLOOKUP(D887,'[1]2020物业费金额预算（含欠费）'!$A:$Q,17,FALSE),0)</f>
        <v>380.4714540396</v>
      </c>
      <c r="M887">
        <f>_xlfn.IFNA(VLOOKUP(D887,'[1]2020清欠预算'!$A:$I,9,FALSE),0)</f>
        <v>35.75315860985</v>
      </c>
    </row>
    <row r="888" ht="14.25" spans="1:13">
      <c r="A888" s="1">
        <v>887</v>
      </c>
      <c r="B888" s="2" t="s">
        <v>150</v>
      </c>
      <c r="C888" s="1" t="s">
        <v>151</v>
      </c>
      <c r="D888" s="1" t="s">
        <v>152</v>
      </c>
      <c r="E888" s="1" t="s">
        <v>16</v>
      </c>
      <c r="F888" s="1" t="s">
        <v>153</v>
      </c>
      <c r="G888" s="1">
        <v>1</v>
      </c>
      <c r="H888" s="3" t="s">
        <v>371</v>
      </c>
      <c r="I888" s="5">
        <v>44044</v>
      </c>
      <c r="J888" s="1">
        <v>1</v>
      </c>
      <c r="K888" s="1">
        <v>0</v>
      </c>
      <c r="L888" s="1">
        <f>_xlfn.IFNA(VLOOKUP(D888,'[1]2020物业费金额预算（含欠费）'!$A:$Q,17,FALSE),0)</f>
        <v>0</v>
      </c>
      <c r="M888">
        <f>_xlfn.IFNA(VLOOKUP(D888,'[1]2020清欠预算'!$A:$I,9,FALSE),0)</f>
        <v>0</v>
      </c>
    </row>
    <row r="889" ht="14.25" spans="1:13">
      <c r="A889" s="1">
        <v>888</v>
      </c>
      <c r="B889" s="2" t="s">
        <v>154</v>
      </c>
      <c r="C889" s="1" t="s">
        <v>155</v>
      </c>
      <c r="D889" s="1" t="s">
        <v>156</v>
      </c>
      <c r="E889" s="1" t="s">
        <v>16</v>
      </c>
      <c r="F889" s="1" t="s">
        <v>25</v>
      </c>
      <c r="G889" s="1">
        <v>1</v>
      </c>
      <c r="H889" s="3" t="s">
        <v>371</v>
      </c>
      <c r="I889" s="5">
        <v>44044</v>
      </c>
      <c r="J889" s="1">
        <v>1</v>
      </c>
      <c r="K889" s="1">
        <v>0.6</v>
      </c>
      <c r="L889" s="1">
        <f>_xlfn.IFNA(VLOOKUP(D889,'[1]2020物业费金额预算（含欠费）'!$A:$Q,17,FALSE),0)</f>
        <v>714.9629193408</v>
      </c>
      <c r="M889">
        <f>_xlfn.IFNA(VLOOKUP(D889,'[1]2020清欠预算'!$A:$I,9,FALSE),0)</f>
        <v>74.3152457905</v>
      </c>
    </row>
    <row r="890" ht="14.25" spans="1:13">
      <c r="A890" s="1">
        <v>889</v>
      </c>
      <c r="B890" s="2" t="s">
        <v>157</v>
      </c>
      <c r="C890" s="1" t="s">
        <v>158</v>
      </c>
      <c r="D890" s="1" t="s">
        <v>159</v>
      </c>
      <c r="E890" s="1" t="s">
        <v>16</v>
      </c>
      <c r="F890" s="1" t="s">
        <v>25</v>
      </c>
      <c r="G890" s="1">
        <v>1</v>
      </c>
      <c r="H890" s="3" t="s">
        <v>371</v>
      </c>
      <c r="I890" s="5">
        <v>44044</v>
      </c>
      <c r="J890" s="1">
        <v>1</v>
      </c>
      <c r="K890" s="1">
        <v>0.5</v>
      </c>
      <c r="L890" s="1">
        <f>_xlfn.IFNA(VLOOKUP(D890,'[1]2020物业费金额预算（含欠费）'!$A:$Q,17,FALSE),0)</f>
        <v>507.542899584</v>
      </c>
      <c r="M890">
        <f>_xlfn.IFNA(VLOOKUP(D890,'[1]2020清欠预算'!$A:$I,9,FALSE),0)</f>
        <v>51.3051374454713</v>
      </c>
    </row>
    <row r="891" ht="14.25" spans="1:13">
      <c r="A891" s="1">
        <v>890</v>
      </c>
      <c r="B891" s="2" t="s">
        <v>160</v>
      </c>
      <c r="C891" s="1" t="s">
        <v>161</v>
      </c>
      <c r="D891" s="1" t="s">
        <v>162</v>
      </c>
      <c r="E891" s="1" t="s">
        <v>16</v>
      </c>
      <c r="F891" s="1" t="s">
        <v>25</v>
      </c>
      <c r="G891" s="1">
        <v>1</v>
      </c>
      <c r="H891" s="3" t="s">
        <v>371</v>
      </c>
      <c r="I891" s="5">
        <v>44044</v>
      </c>
      <c r="J891" s="1">
        <v>1</v>
      </c>
      <c r="K891" s="1">
        <v>0.5</v>
      </c>
      <c r="L891" s="1">
        <f>_xlfn.IFNA(VLOOKUP(D891,'[1]2020物业费金额预算（含欠费）'!$A:$Q,17,FALSE),0)</f>
        <v>251.003032014</v>
      </c>
      <c r="M891">
        <f>_xlfn.IFNA(VLOOKUP(D891,'[1]2020清欠预算'!$A:$I,9,FALSE),0)</f>
        <v>8.43260890560001</v>
      </c>
    </row>
    <row r="892" ht="14.25" spans="1:13">
      <c r="A892" s="1">
        <v>891</v>
      </c>
      <c r="B892" s="2" t="s">
        <v>163</v>
      </c>
      <c r="C892" s="1" t="s">
        <v>164</v>
      </c>
      <c r="D892" s="1" t="s">
        <v>165</v>
      </c>
      <c r="E892" s="1" t="s">
        <v>16</v>
      </c>
      <c r="F892" s="1" t="s">
        <v>25</v>
      </c>
      <c r="G892" s="1">
        <v>1</v>
      </c>
      <c r="H892" s="3" t="s">
        <v>371</v>
      </c>
      <c r="I892" s="5">
        <v>44044</v>
      </c>
      <c r="J892" s="1">
        <v>1</v>
      </c>
      <c r="K892" s="1">
        <v>0.5</v>
      </c>
      <c r="L892" s="1">
        <f>_xlfn.IFNA(VLOOKUP(D892,'[1]2020物业费金额预算（含欠费）'!$A:$Q,17,FALSE),0)</f>
        <v>117.0726669</v>
      </c>
      <c r="M892">
        <f>_xlfn.IFNA(VLOOKUP(D892,'[1]2020清欠预算'!$A:$I,9,FALSE),0)</f>
        <v>24.80450097895</v>
      </c>
    </row>
    <row r="893" ht="14.25" spans="1:13">
      <c r="A893" s="1">
        <v>892</v>
      </c>
      <c r="B893" s="2" t="s">
        <v>166</v>
      </c>
      <c r="C893" s="1" t="s">
        <v>167</v>
      </c>
      <c r="D893" s="1" t="s">
        <v>168</v>
      </c>
      <c r="E893" s="1" t="s">
        <v>16</v>
      </c>
      <c r="F893" s="1" t="s">
        <v>17</v>
      </c>
      <c r="G893" s="1">
        <v>1</v>
      </c>
      <c r="H893" s="3" t="s">
        <v>371</v>
      </c>
      <c r="I893" s="5">
        <v>44044</v>
      </c>
      <c r="J893" s="1">
        <v>1</v>
      </c>
      <c r="K893" s="1">
        <v>0.7</v>
      </c>
      <c r="L893" s="1">
        <f>_xlfn.IFNA(VLOOKUP(D893,'[1]2020物业费金额预算（含欠费）'!$A:$Q,17,FALSE),0)</f>
        <v>171.381129678</v>
      </c>
      <c r="M893">
        <f>_xlfn.IFNA(VLOOKUP(D893,'[1]2020清欠预算'!$A:$I,9,FALSE),0)</f>
        <v>30.4946163538133</v>
      </c>
    </row>
    <row r="894" ht="14.25" spans="1:13">
      <c r="A894" s="1">
        <v>893</v>
      </c>
      <c r="B894" s="2" t="s">
        <v>169</v>
      </c>
      <c r="C894" s="1" t="s">
        <v>170</v>
      </c>
      <c r="D894" s="1" t="s">
        <v>171</v>
      </c>
      <c r="E894" s="1" t="s">
        <v>16</v>
      </c>
      <c r="F894" s="1" t="s">
        <v>25</v>
      </c>
      <c r="G894" s="1">
        <v>1</v>
      </c>
      <c r="H894" s="3" t="s">
        <v>371</v>
      </c>
      <c r="I894" s="5">
        <v>44044</v>
      </c>
      <c r="J894" s="1">
        <v>1</v>
      </c>
      <c r="K894" s="1">
        <v>0.42</v>
      </c>
      <c r="L894" s="1">
        <f>_xlfn.IFNA(VLOOKUP(D894,'[1]2020物业费金额预算（含欠费）'!$A:$Q,17,FALSE),0)</f>
        <v>895.222263312</v>
      </c>
      <c r="M894">
        <f>_xlfn.IFNA(VLOOKUP(D894,'[1]2020清欠预算'!$A:$I,9,FALSE),0)</f>
        <v>102.34900632</v>
      </c>
    </row>
    <row r="895" ht="14.25" spans="1:13">
      <c r="A895" s="1">
        <v>894</v>
      </c>
      <c r="B895" s="2" t="s">
        <v>172</v>
      </c>
      <c r="C895" s="1" t="s">
        <v>173</v>
      </c>
      <c r="D895" s="1" t="s">
        <v>174</v>
      </c>
      <c r="E895" s="1" t="s">
        <v>16</v>
      </c>
      <c r="F895" s="1" t="s">
        <v>25</v>
      </c>
      <c r="G895" s="1">
        <v>1</v>
      </c>
      <c r="H895" s="3" t="s">
        <v>371</v>
      </c>
      <c r="I895" s="5">
        <v>44044</v>
      </c>
      <c r="J895" s="1">
        <v>1</v>
      </c>
      <c r="K895" s="1">
        <v>0.5</v>
      </c>
      <c r="L895" s="1">
        <f>_xlfn.IFNA(VLOOKUP(D895,'[1]2020物业费金额预算（含欠费）'!$A:$Q,17,FALSE),0)</f>
        <v>499.40164884</v>
      </c>
      <c r="M895">
        <f>_xlfn.IFNA(VLOOKUP(D895,'[1]2020清欠预算'!$A:$I,9,FALSE),0)</f>
        <v>127.659154202067</v>
      </c>
    </row>
    <row r="896" ht="14.25" spans="1:13">
      <c r="A896" s="1">
        <v>895</v>
      </c>
      <c r="B896" s="2" t="s">
        <v>175</v>
      </c>
      <c r="C896" s="1" t="s">
        <v>176</v>
      </c>
      <c r="D896" s="1" t="s">
        <v>177</v>
      </c>
      <c r="E896" s="1" t="s">
        <v>16</v>
      </c>
      <c r="F896" s="1" t="s">
        <v>25</v>
      </c>
      <c r="G896" s="1">
        <v>1</v>
      </c>
      <c r="H896" s="3" t="s">
        <v>371</v>
      </c>
      <c r="I896" s="5">
        <v>44044</v>
      </c>
      <c r="J896" s="1">
        <v>1</v>
      </c>
      <c r="K896" s="1">
        <v>0.5</v>
      </c>
      <c r="L896" s="1">
        <f>_xlfn.IFNA(VLOOKUP(D896,'[1]2020物业费金额预算（含欠费）'!$A:$Q,17,FALSE),0)</f>
        <v>164.2554266145</v>
      </c>
      <c r="M896">
        <f>_xlfn.IFNA(VLOOKUP(D896,'[1]2020清欠预算'!$A:$I,9,FALSE),0)</f>
        <v>25.7273965287167</v>
      </c>
    </row>
    <row r="897" ht="14.25" spans="1:13">
      <c r="A897" s="1">
        <v>896</v>
      </c>
      <c r="B897" s="2" t="s">
        <v>178</v>
      </c>
      <c r="C897" s="1" t="s">
        <v>179</v>
      </c>
      <c r="D897" s="1" t="s">
        <v>180</v>
      </c>
      <c r="E897" s="1" t="s">
        <v>16</v>
      </c>
      <c r="F897" s="1" t="s">
        <v>25</v>
      </c>
      <c r="G897" s="1">
        <v>1</v>
      </c>
      <c r="H897" s="3" t="s">
        <v>371</v>
      </c>
      <c r="I897" s="5">
        <v>44044</v>
      </c>
      <c r="J897" s="1">
        <v>1</v>
      </c>
      <c r="K897" s="1">
        <v>0.7</v>
      </c>
      <c r="L897" s="1">
        <f>_xlfn.IFNA(VLOOKUP(D897,'[1]2020物业费金额预算（含欠费）'!$A:$Q,17,FALSE),0)</f>
        <v>33.55022</v>
      </c>
      <c r="M897">
        <f>_xlfn.IFNA(VLOOKUP(D897,'[1]2020清欠预算'!$A:$I,9,FALSE),0)</f>
        <v>0</v>
      </c>
    </row>
    <row r="898" ht="14.25" spans="1:13">
      <c r="A898" s="1">
        <v>897</v>
      </c>
      <c r="B898" s="2" t="s">
        <v>181</v>
      </c>
      <c r="C898" s="1" t="s">
        <v>182</v>
      </c>
      <c r="D898" s="1" t="s">
        <v>183</v>
      </c>
      <c r="E898" s="1" t="s">
        <v>16</v>
      </c>
      <c r="F898" s="1" t="s">
        <v>25</v>
      </c>
      <c r="G898" s="1">
        <v>1</v>
      </c>
      <c r="H898" s="3" t="s">
        <v>371</v>
      </c>
      <c r="I898" s="5">
        <v>44044</v>
      </c>
      <c r="J898" s="1">
        <v>1</v>
      </c>
      <c r="K898" s="1">
        <v>0.55</v>
      </c>
      <c r="L898" s="1">
        <f>_xlfn.IFNA(VLOOKUP(D898,'[1]2020物业费金额预算（含欠费）'!$A:$Q,17,FALSE),0)</f>
        <v>435.990348378</v>
      </c>
      <c r="M898">
        <f>_xlfn.IFNA(VLOOKUP(D898,'[1]2020清欠预算'!$A:$I,9,FALSE),0)</f>
        <v>22.1503655853333</v>
      </c>
    </row>
    <row r="899" ht="14.25" spans="1:13">
      <c r="A899" s="1">
        <v>898</v>
      </c>
      <c r="B899" s="2" t="s">
        <v>184</v>
      </c>
      <c r="C899" s="1" t="s">
        <v>185</v>
      </c>
      <c r="D899" s="1" t="s">
        <v>186</v>
      </c>
      <c r="E899" s="1" t="s">
        <v>16</v>
      </c>
      <c r="F899" s="1" t="s">
        <v>25</v>
      </c>
      <c r="G899" s="1">
        <v>1</v>
      </c>
      <c r="H899" s="3" t="s">
        <v>371</v>
      </c>
      <c r="I899" s="5">
        <v>44044</v>
      </c>
      <c r="J899" s="1">
        <v>1</v>
      </c>
      <c r="K899" s="1">
        <v>0.7</v>
      </c>
      <c r="L899" s="1">
        <f>_xlfn.IFNA(VLOOKUP(D899,'[1]2020物业费金额预算（含欠费）'!$A:$Q,17,FALSE),0)</f>
        <v>414.3349800576</v>
      </c>
      <c r="M899">
        <f>_xlfn.IFNA(VLOOKUP(D899,'[1]2020清欠预算'!$A:$I,9,FALSE),0)</f>
        <v>9.71135868504999</v>
      </c>
    </row>
    <row r="900" ht="14.25" spans="1:13">
      <c r="A900" s="1">
        <v>899</v>
      </c>
      <c r="B900" s="2" t="s">
        <v>187</v>
      </c>
      <c r="C900" s="1" t="s">
        <v>188</v>
      </c>
      <c r="D900" s="1" t="s">
        <v>189</v>
      </c>
      <c r="E900" s="1" t="s">
        <v>16</v>
      </c>
      <c r="F900" s="1" t="s">
        <v>25</v>
      </c>
      <c r="G900" s="1">
        <v>1</v>
      </c>
      <c r="H900" s="3" t="s">
        <v>371</v>
      </c>
      <c r="I900" s="5">
        <v>44044</v>
      </c>
      <c r="J900" s="1">
        <v>1</v>
      </c>
      <c r="K900" s="1">
        <v>0.6</v>
      </c>
      <c r="L900" s="1">
        <f>_xlfn.IFNA(VLOOKUP(D900,'[1]2020物业费金额预算（含欠费）'!$A:$Q,17,FALSE),0)</f>
        <v>369.1821184</v>
      </c>
      <c r="M900">
        <f>_xlfn.IFNA(VLOOKUP(D900,'[1]2020清欠预算'!$A:$I,9,FALSE),0)</f>
        <v>6.52753487796667</v>
      </c>
    </row>
    <row r="901" ht="14.25" spans="1:13">
      <c r="A901" s="1">
        <v>900</v>
      </c>
      <c r="B901" s="2" t="s">
        <v>190</v>
      </c>
      <c r="D901" s="1" t="s">
        <v>191</v>
      </c>
      <c r="E901" s="1" t="s">
        <v>16</v>
      </c>
      <c r="F901" s="1" t="s">
        <v>153</v>
      </c>
      <c r="G901" s="1" t="s">
        <v>153</v>
      </c>
      <c r="H901" s="3" t="s">
        <v>371</v>
      </c>
      <c r="I901" s="5">
        <v>44044</v>
      </c>
      <c r="J901" s="1">
        <v>1</v>
      </c>
      <c r="K901" s="1">
        <v>0</v>
      </c>
      <c r="L901" s="1">
        <f>_xlfn.IFNA(VLOOKUP(D901,'[1]2020物业费金额预算（含欠费）'!$A:$Q,17,FALSE),0)</f>
        <v>0</v>
      </c>
      <c r="M901">
        <f>_xlfn.IFNA(VLOOKUP(D901,'[1]2020清欠预算'!$A:$I,9,FALSE),0)</f>
        <v>0</v>
      </c>
    </row>
    <row r="902" ht="14.25" spans="1:13">
      <c r="A902" s="1">
        <v>901</v>
      </c>
      <c r="B902" s="2" t="s">
        <v>192</v>
      </c>
      <c r="D902" s="1" t="s">
        <v>193</v>
      </c>
      <c r="E902" s="1" t="s">
        <v>16</v>
      </c>
      <c r="F902" s="1" t="s">
        <v>153</v>
      </c>
      <c r="G902" s="1" t="s">
        <v>153</v>
      </c>
      <c r="H902" s="3" t="s">
        <v>371</v>
      </c>
      <c r="I902" s="5">
        <v>44044</v>
      </c>
      <c r="J902" s="1">
        <v>1</v>
      </c>
      <c r="K902" s="1">
        <v>0</v>
      </c>
      <c r="L902" s="1">
        <f>_xlfn.IFNA(VLOOKUP(D902,'[1]2020物业费金额预算（含欠费）'!$A:$Q,17,FALSE),0)</f>
        <v>0</v>
      </c>
      <c r="M902">
        <f>_xlfn.IFNA(VLOOKUP(D902,'[1]2020清欠预算'!$A:$I,9,FALSE),0)</f>
        <v>0</v>
      </c>
    </row>
    <row r="903" ht="14.25" spans="1:13">
      <c r="A903" s="1">
        <v>902</v>
      </c>
      <c r="B903" s="2" t="s">
        <v>194</v>
      </c>
      <c r="D903" s="1" t="s">
        <v>195</v>
      </c>
      <c r="E903" s="1" t="s">
        <v>16</v>
      </c>
      <c r="F903" s="1" t="s">
        <v>153</v>
      </c>
      <c r="G903" s="1" t="s">
        <v>153</v>
      </c>
      <c r="H903" s="3" t="s">
        <v>371</v>
      </c>
      <c r="I903" s="5">
        <v>44044</v>
      </c>
      <c r="J903" s="1">
        <v>1</v>
      </c>
      <c r="K903" s="1">
        <v>0</v>
      </c>
      <c r="L903" s="1">
        <f>_xlfn.IFNA(VLOOKUP(D903,'[1]2020物业费金额预算（含欠费）'!$A:$Q,17,FALSE),0)</f>
        <v>0</v>
      </c>
      <c r="M903">
        <f>_xlfn.IFNA(VLOOKUP(D903,'[1]2020清欠预算'!$A:$I,9,FALSE),0)</f>
        <v>0</v>
      </c>
    </row>
    <row r="904" ht="14.25" spans="1:13">
      <c r="A904" s="1">
        <v>903</v>
      </c>
      <c r="B904" s="2" t="s">
        <v>196</v>
      </c>
      <c r="C904" s="1" t="s">
        <v>197</v>
      </c>
      <c r="D904" s="1" t="s">
        <v>198</v>
      </c>
      <c r="E904" s="1" t="s">
        <v>16</v>
      </c>
      <c r="F904" s="1" t="s">
        <v>25</v>
      </c>
      <c r="G904" s="1">
        <v>1</v>
      </c>
      <c r="H904" s="3" t="s">
        <v>371</v>
      </c>
      <c r="I904" s="5">
        <v>44044</v>
      </c>
      <c r="J904" s="1">
        <v>1</v>
      </c>
      <c r="K904" s="1">
        <v>0.4</v>
      </c>
      <c r="L904" s="1">
        <f>_xlfn.IFNA(VLOOKUP(D904,'[1]2020物业费金额预算（含欠费）'!$A:$Q,17,FALSE),0)</f>
        <v>122.60305596</v>
      </c>
      <c r="M904">
        <f>_xlfn.IFNA(VLOOKUP(D904,'[1]2020清欠预算'!$A:$I,9,FALSE),0)</f>
        <v>75.4922370136868</v>
      </c>
    </row>
    <row r="905" ht="14.25" spans="1:13">
      <c r="A905" s="1">
        <v>904</v>
      </c>
      <c r="B905" s="2" t="s">
        <v>199</v>
      </c>
      <c r="C905" s="1" t="s">
        <v>200</v>
      </c>
      <c r="D905" s="1" t="s">
        <v>201</v>
      </c>
      <c r="E905" s="1" t="s">
        <v>16</v>
      </c>
      <c r="F905" s="1" t="s">
        <v>25</v>
      </c>
      <c r="G905" s="1">
        <v>1</v>
      </c>
      <c r="H905" s="3" t="s">
        <v>371</v>
      </c>
      <c r="I905" s="5">
        <v>44044</v>
      </c>
      <c r="J905" s="1">
        <v>1</v>
      </c>
      <c r="K905" s="1">
        <v>0.4</v>
      </c>
      <c r="L905" s="1">
        <f>_xlfn.IFNA(VLOOKUP(D905,'[1]2020物业费金额预算（含欠费）'!$A:$Q,17,FALSE),0)</f>
        <v>101.850196872</v>
      </c>
      <c r="M905">
        <f>_xlfn.IFNA(VLOOKUP(D905,'[1]2020清欠预算'!$A:$I,9,FALSE),0)</f>
        <v>48.1624178118423</v>
      </c>
    </row>
    <row r="906" ht="14.25" spans="1:13">
      <c r="A906" s="1">
        <v>905</v>
      </c>
      <c r="B906" s="2" t="s">
        <v>202</v>
      </c>
      <c r="C906" s="1" t="s">
        <v>203</v>
      </c>
      <c r="D906" s="1" t="s">
        <v>204</v>
      </c>
      <c r="E906" s="1" t="s">
        <v>16</v>
      </c>
      <c r="F906" s="1" t="s">
        <v>25</v>
      </c>
      <c r="G906" s="1">
        <v>1</v>
      </c>
      <c r="H906" s="3" t="s">
        <v>371</v>
      </c>
      <c r="I906" s="5">
        <v>44044</v>
      </c>
      <c r="J906" s="1">
        <v>1</v>
      </c>
      <c r="K906" s="1">
        <v>0.5</v>
      </c>
      <c r="L906" s="1">
        <f>_xlfn.IFNA(VLOOKUP(D906,'[1]2020物业费金额预算（含欠费）'!$A:$Q,17,FALSE),0)</f>
        <v>223.113870504</v>
      </c>
      <c r="M906">
        <f>_xlfn.IFNA(VLOOKUP(D906,'[1]2020清欠预算'!$A:$I,9,FALSE),0)</f>
        <v>24.74090678971</v>
      </c>
    </row>
    <row r="907" ht="14.25" spans="1:13">
      <c r="A907" s="1">
        <v>906</v>
      </c>
      <c r="B907" s="2" t="s">
        <v>205</v>
      </c>
      <c r="C907" s="1" t="s">
        <v>206</v>
      </c>
      <c r="D907" s="1" t="s">
        <v>207</v>
      </c>
      <c r="E907" s="1" t="s">
        <v>16</v>
      </c>
      <c r="F907" s="1" t="s">
        <v>25</v>
      </c>
      <c r="G907" s="1">
        <v>1</v>
      </c>
      <c r="H907" s="3" t="s">
        <v>371</v>
      </c>
      <c r="I907" s="5">
        <v>44044</v>
      </c>
      <c r="J907" s="1">
        <v>1</v>
      </c>
      <c r="K907" s="1">
        <v>0.5</v>
      </c>
      <c r="L907" s="1">
        <f>_xlfn.IFNA(VLOOKUP(D907,'[1]2020物业费金额预算（含欠费）'!$A:$Q,17,FALSE),0)</f>
        <v>114.53037246</v>
      </c>
      <c r="M907">
        <f>_xlfn.IFNA(VLOOKUP(D907,'[1]2020清欠预算'!$A:$I,9,FALSE),0)</f>
        <v>5.48527273517511</v>
      </c>
    </row>
    <row r="908" ht="14.25" spans="1:13">
      <c r="A908" s="1">
        <v>907</v>
      </c>
      <c r="B908" s="2" t="s">
        <v>208</v>
      </c>
      <c r="C908" s="1" t="s">
        <v>209</v>
      </c>
      <c r="D908" s="1" t="s">
        <v>210</v>
      </c>
      <c r="E908" s="1" t="s">
        <v>16</v>
      </c>
      <c r="F908" s="1" t="s">
        <v>25</v>
      </c>
      <c r="G908" s="1">
        <v>1</v>
      </c>
      <c r="H908" s="3" t="s">
        <v>371</v>
      </c>
      <c r="I908" s="5">
        <v>44044</v>
      </c>
      <c r="J908" s="1">
        <v>1</v>
      </c>
      <c r="K908" s="1">
        <v>0.35</v>
      </c>
      <c r="L908" s="1">
        <f>_xlfn.IFNA(VLOOKUP(D908,'[1]2020物业费金额预算（含欠费）'!$A:$Q,17,FALSE),0)</f>
        <v>115.570697388</v>
      </c>
      <c r="M908">
        <f>_xlfn.IFNA(VLOOKUP(D908,'[1]2020清欠预算'!$A:$I,9,FALSE),0)</f>
        <v>34.4368256256442</v>
      </c>
    </row>
    <row r="909" ht="14.25" spans="1:13">
      <c r="A909" s="1">
        <v>908</v>
      </c>
      <c r="B909" s="2" t="s">
        <v>211</v>
      </c>
      <c r="C909" s="1" t="s">
        <v>212</v>
      </c>
      <c r="D909" s="1" t="s">
        <v>213</v>
      </c>
      <c r="E909" s="1" t="s">
        <v>16</v>
      </c>
      <c r="F909" s="1" t="s">
        <v>25</v>
      </c>
      <c r="G909" s="1">
        <v>1</v>
      </c>
      <c r="H909" s="3" t="s">
        <v>371</v>
      </c>
      <c r="I909" s="5">
        <v>44044</v>
      </c>
      <c r="J909" s="1">
        <v>1</v>
      </c>
      <c r="K909" s="1">
        <v>0.5</v>
      </c>
      <c r="L909" s="1">
        <f>_xlfn.IFNA(VLOOKUP(D909,'[1]2020物业费金额预算（含欠费）'!$A:$Q,17,FALSE),0)</f>
        <v>126.2720721</v>
      </c>
      <c r="M909">
        <f>_xlfn.IFNA(VLOOKUP(D909,'[1]2020清欠预算'!$A:$I,9,FALSE),0)</f>
        <v>22.1100378470838</v>
      </c>
    </row>
    <row r="910" ht="14.25" spans="1:13">
      <c r="A910" s="1">
        <v>909</v>
      </c>
      <c r="B910" s="2" t="s">
        <v>214</v>
      </c>
      <c r="C910" s="1" t="s">
        <v>215</v>
      </c>
      <c r="D910" s="1" t="s">
        <v>216</v>
      </c>
      <c r="E910" s="1" t="s">
        <v>16</v>
      </c>
      <c r="F910" s="1" t="s">
        <v>25</v>
      </c>
      <c r="G910" s="1">
        <v>1</v>
      </c>
      <c r="H910" s="3" t="s">
        <v>371</v>
      </c>
      <c r="I910" s="5">
        <v>44044</v>
      </c>
      <c r="J910" s="1">
        <v>1</v>
      </c>
      <c r="K910" s="1">
        <v>0.4</v>
      </c>
      <c r="L910" s="1">
        <f>_xlfn.IFNA(VLOOKUP(D910,'[1]2020物业费金额预算（含欠费）'!$A:$Q,17,FALSE),0)</f>
        <v>198.65574936</v>
      </c>
      <c r="M910">
        <f>_xlfn.IFNA(VLOOKUP(D910,'[1]2020清欠预算'!$A:$I,9,FALSE),0)</f>
        <v>40.7769042912175</v>
      </c>
    </row>
    <row r="911" ht="14.25" spans="1:13">
      <c r="A911" s="1">
        <v>910</v>
      </c>
      <c r="B911" s="2" t="s">
        <v>217</v>
      </c>
      <c r="C911" s="1" t="s">
        <v>218</v>
      </c>
      <c r="D911" s="1" t="s">
        <v>219</v>
      </c>
      <c r="E911" s="1" t="s">
        <v>16</v>
      </c>
      <c r="F911" s="1" t="s">
        <v>25</v>
      </c>
      <c r="G911" s="1">
        <v>1</v>
      </c>
      <c r="H911" s="3" t="s">
        <v>371</v>
      </c>
      <c r="I911" s="5">
        <v>44044</v>
      </c>
      <c r="J911" s="1">
        <v>1</v>
      </c>
      <c r="K911" s="1">
        <v>0.4</v>
      </c>
      <c r="L911" s="1">
        <f>_xlfn.IFNA(VLOOKUP(D911,'[1]2020物业费金额预算（含欠费）'!$A:$Q,17,FALSE),0)</f>
        <v>30.97845</v>
      </c>
      <c r="M911">
        <f>_xlfn.IFNA(VLOOKUP(D911,'[1]2020清欠预算'!$A:$I,9,FALSE),0)</f>
        <v>3.07159301891481</v>
      </c>
    </row>
    <row r="912" ht="14.25" spans="1:13">
      <c r="A912" s="1">
        <v>911</v>
      </c>
      <c r="B912" s="2" t="s">
        <v>220</v>
      </c>
      <c r="D912" s="1" t="s">
        <v>221</v>
      </c>
      <c r="E912" s="1" t="s">
        <v>16</v>
      </c>
      <c r="F912" s="1" t="s">
        <v>153</v>
      </c>
      <c r="G912" s="1" t="s">
        <v>153</v>
      </c>
      <c r="H912" s="3" t="s">
        <v>371</v>
      </c>
      <c r="I912" s="5">
        <v>44044</v>
      </c>
      <c r="J912" s="1">
        <v>1</v>
      </c>
      <c r="K912" s="1">
        <v>0</v>
      </c>
      <c r="L912" s="1">
        <f>_xlfn.IFNA(VLOOKUP(D912,'[1]2020物业费金额预算（含欠费）'!$A:$Q,17,FALSE),0)</f>
        <v>0</v>
      </c>
      <c r="M912">
        <f>_xlfn.IFNA(VLOOKUP(D912,'[1]2020清欠预算'!$A:$I,9,FALSE),0)</f>
        <v>0</v>
      </c>
    </row>
    <row r="913" ht="14.25" spans="1:13">
      <c r="A913" s="1">
        <v>912</v>
      </c>
      <c r="B913" s="2" t="s">
        <v>222</v>
      </c>
      <c r="C913" s="1" t="s">
        <v>223</v>
      </c>
      <c r="D913" s="1" t="s">
        <v>224</v>
      </c>
      <c r="E913" s="1" t="s">
        <v>16</v>
      </c>
      <c r="F913" s="1" t="s">
        <v>25</v>
      </c>
      <c r="G913" s="1">
        <v>1</v>
      </c>
      <c r="H913" s="3" t="s">
        <v>371</v>
      </c>
      <c r="I913" s="5">
        <v>44044</v>
      </c>
      <c r="J913" s="1">
        <v>1</v>
      </c>
      <c r="K913" s="1">
        <v>0.6</v>
      </c>
      <c r="L913" s="1">
        <f>_xlfn.IFNA(VLOOKUP(D913,'[1]2020物业费金额预算（含欠费）'!$A:$Q,17,FALSE),0)</f>
        <v>229.82800275</v>
      </c>
      <c r="M913">
        <f>_xlfn.IFNA(VLOOKUP(D913,'[1]2020清欠预算'!$A:$I,9,FALSE),0)</f>
        <v>19.9554853694167</v>
      </c>
    </row>
    <row r="914" ht="14.25" spans="1:13">
      <c r="A914" s="1">
        <v>913</v>
      </c>
      <c r="B914" s="2" t="s">
        <v>225</v>
      </c>
      <c r="C914" s="1" t="s">
        <v>226</v>
      </c>
      <c r="D914" s="1" t="s">
        <v>227</v>
      </c>
      <c r="E914" s="1" t="s">
        <v>16</v>
      </c>
      <c r="F914" s="1" t="s">
        <v>25</v>
      </c>
      <c r="G914" s="1">
        <v>1</v>
      </c>
      <c r="H914" s="3" t="s">
        <v>371</v>
      </c>
      <c r="I914" s="5">
        <v>44044</v>
      </c>
      <c r="J914" s="1">
        <v>1</v>
      </c>
      <c r="K914" s="1">
        <v>0.5</v>
      </c>
      <c r="L914" s="1">
        <f>_xlfn.IFNA(VLOOKUP(D914,'[1]2020物业费金额预算（含欠费）'!$A:$Q,17,FALSE),0)</f>
        <v>183.73365973838</v>
      </c>
      <c r="M914">
        <f>_xlfn.IFNA(VLOOKUP(D914,'[1]2020清欠预算'!$A:$I,9,FALSE),0)</f>
        <v>15.4763873047667</v>
      </c>
    </row>
    <row r="915" ht="14.25" spans="1:13">
      <c r="A915" s="1">
        <v>914</v>
      </c>
      <c r="B915" s="2" t="s">
        <v>228</v>
      </c>
      <c r="C915" s="1" t="s">
        <v>229</v>
      </c>
      <c r="D915" s="1" t="s">
        <v>230</v>
      </c>
      <c r="E915" s="1" t="s">
        <v>16</v>
      </c>
      <c r="F915" s="1" t="s">
        <v>25</v>
      </c>
      <c r="G915" s="1">
        <v>1</v>
      </c>
      <c r="H915" s="3" t="s">
        <v>371</v>
      </c>
      <c r="I915" s="5">
        <v>44044</v>
      </c>
      <c r="J915" s="1">
        <v>1</v>
      </c>
      <c r="K915" s="1">
        <v>0.5</v>
      </c>
      <c r="L915" s="1">
        <f>_xlfn.IFNA(VLOOKUP(D915,'[1]2020物业费金额预算（含欠费）'!$A:$Q,17,FALSE),0)</f>
        <v>376.215296085</v>
      </c>
      <c r="M915">
        <f>_xlfn.IFNA(VLOOKUP(D915,'[1]2020清欠预算'!$A:$I,9,FALSE),0)</f>
        <v>62.61395873315</v>
      </c>
    </row>
    <row r="916" ht="14.25" spans="1:13">
      <c r="A916" s="1">
        <v>915</v>
      </c>
      <c r="B916" s="2" t="s">
        <v>231</v>
      </c>
      <c r="C916" s="1" t="s">
        <v>232</v>
      </c>
      <c r="D916" s="1" t="s">
        <v>233</v>
      </c>
      <c r="E916" s="1" t="s">
        <v>16</v>
      </c>
      <c r="F916" s="1" t="s">
        <v>25</v>
      </c>
      <c r="G916" s="1">
        <v>1</v>
      </c>
      <c r="H916" s="3" t="s">
        <v>371</v>
      </c>
      <c r="I916" s="5">
        <v>44044</v>
      </c>
      <c r="J916" s="1">
        <v>1</v>
      </c>
      <c r="K916" s="1">
        <v>0.45</v>
      </c>
      <c r="L916" s="1">
        <f>_xlfn.IFNA(VLOOKUP(D916,'[1]2020物业费金额预算（含欠费）'!$A:$Q,17,FALSE),0)</f>
        <v>105.76764</v>
      </c>
      <c r="M916">
        <f>_xlfn.IFNA(VLOOKUP(D916,'[1]2020清欠预算'!$A:$I,9,FALSE),0)</f>
        <v>57.9137953896333</v>
      </c>
    </row>
    <row r="917" ht="14.25" spans="1:13">
      <c r="A917" s="1">
        <v>916</v>
      </c>
      <c r="B917" s="2" t="s">
        <v>234</v>
      </c>
      <c r="C917" s="1" t="s">
        <v>235</v>
      </c>
      <c r="D917" s="1" t="s">
        <v>236</v>
      </c>
      <c r="E917" s="1" t="s">
        <v>16</v>
      </c>
      <c r="F917" s="1" t="s">
        <v>25</v>
      </c>
      <c r="G917" s="1">
        <v>1</v>
      </c>
      <c r="H917" s="3" t="s">
        <v>371</v>
      </c>
      <c r="I917" s="5">
        <v>44044</v>
      </c>
      <c r="J917" s="1">
        <v>1</v>
      </c>
      <c r="K917" s="1">
        <v>0.4</v>
      </c>
      <c r="L917" s="1">
        <f>_xlfn.IFNA(VLOOKUP(D917,'[1]2020物业费金额预算（含欠费）'!$A:$Q,17,FALSE),0)</f>
        <v>32.908568475</v>
      </c>
      <c r="M917">
        <f>_xlfn.IFNA(VLOOKUP(D917,'[1]2020清欠预算'!$A:$I,9,FALSE),0)</f>
        <v>18.3125123074667</v>
      </c>
    </row>
    <row r="918" ht="14.25" spans="1:13">
      <c r="A918" s="1">
        <v>917</v>
      </c>
      <c r="B918" s="2" t="s">
        <v>237</v>
      </c>
      <c r="C918" s="1" t="s">
        <v>238</v>
      </c>
      <c r="D918" s="1" t="s">
        <v>239</v>
      </c>
      <c r="E918" s="1" t="s">
        <v>16</v>
      </c>
      <c r="F918" s="1" t="s">
        <v>25</v>
      </c>
      <c r="G918" s="1">
        <v>1</v>
      </c>
      <c r="H918" s="3" t="s">
        <v>371</v>
      </c>
      <c r="I918" s="5">
        <v>44044</v>
      </c>
      <c r="J918" s="1">
        <v>1</v>
      </c>
      <c r="K918" s="1">
        <v>0.45</v>
      </c>
      <c r="L918" s="1">
        <f>_xlfn.IFNA(VLOOKUP(D918,'[1]2020物业费金额预算（含欠费）'!$A:$Q,17,FALSE),0)</f>
        <v>94.41899025</v>
      </c>
      <c r="M918">
        <f>_xlfn.IFNA(VLOOKUP(D918,'[1]2020清欠预算'!$A:$I,9,FALSE),0)</f>
        <v>26.2318484255667</v>
      </c>
    </row>
    <row r="919" ht="14.25" spans="1:13">
      <c r="A919" s="1">
        <v>918</v>
      </c>
      <c r="B919" s="2" t="s">
        <v>240</v>
      </c>
      <c r="C919" s="1" t="s">
        <v>241</v>
      </c>
      <c r="D919" s="1" t="s">
        <v>242</v>
      </c>
      <c r="E919" s="1" t="s">
        <v>16</v>
      </c>
      <c r="F919" s="1" t="s">
        <v>25</v>
      </c>
      <c r="G919" s="1">
        <v>1</v>
      </c>
      <c r="H919" s="3" t="s">
        <v>371</v>
      </c>
      <c r="I919" s="5">
        <v>44044</v>
      </c>
      <c r="J919" s="1">
        <v>1</v>
      </c>
      <c r="K919" s="1">
        <v>0.55</v>
      </c>
      <c r="L919" s="1">
        <f>_xlfn.IFNA(VLOOKUP(D919,'[1]2020物业费金额预算（含欠费）'!$A:$Q,17,FALSE),0)</f>
        <v>180.295854876</v>
      </c>
      <c r="M919">
        <f>_xlfn.IFNA(VLOOKUP(D919,'[1]2020清欠预算'!$A:$I,9,FALSE),0)</f>
        <v>21.0886216192667</v>
      </c>
    </row>
    <row r="920" ht="14.25" spans="1:13">
      <c r="A920" s="1">
        <v>919</v>
      </c>
      <c r="B920" s="2" t="s">
        <v>243</v>
      </c>
      <c r="C920" s="1" t="s">
        <v>244</v>
      </c>
      <c r="D920" s="1" t="s">
        <v>245</v>
      </c>
      <c r="E920" s="1" t="s">
        <v>16</v>
      </c>
      <c r="F920" s="1" t="s">
        <v>25</v>
      </c>
      <c r="G920" s="1">
        <v>1</v>
      </c>
      <c r="H920" s="3" t="s">
        <v>371</v>
      </c>
      <c r="I920" s="5">
        <v>44044</v>
      </c>
      <c r="J920" s="1">
        <v>1</v>
      </c>
      <c r="K920" s="1">
        <v>0.45</v>
      </c>
      <c r="L920" s="1">
        <f>_xlfn.IFNA(VLOOKUP(D920,'[1]2020物业费金额预算（含欠费）'!$A:$Q,17,FALSE),0)</f>
        <v>107.06681265</v>
      </c>
      <c r="M920">
        <f>_xlfn.IFNA(VLOOKUP(D920,'[1]2020清欠预算'!$A:$I,9,FALSE),0)</f>
        <v>20.7005787431667</v>
      </c>
    </row>
    <row r="921" ht="14.25" spans="1:13">
      <c r="A921" s="1">
        <v>920</v>
      </c>
      <c r="B921" s="2" t="s">
        <v>246</v>
      </c>
      <c r="C921" s="1" t="s">
        <v>247</v>
      </c>
      <c r="D921" s="1" t="s">
        <v>248</v>
      </c>
      <c r="E921" s="1" t="s">
        <v>16</v>
      </c>
      <c r="F921" s="1" t="s">
        <v>25</v>
      </c>
      <c r="G921" s="1">
        <v>1</v>
      </c>
      <c r="H921" s="3" t="s">
        <v>371</v>
      </c>
      <c r="I921" s="5">
        <v>44044</v>
      </c>
      <c r="J921" s="1">
        <v>1</v>
      </c>
      <c r="K921" s="1">
        <v>0</v>
      </c>
      <c r="L921" s="1">
        <f>_xlfn.IFNA(VLOOKUP(D921,'[1]2020物业费金额预算（含欠费）'!$A:$Q,17,FALSE),0)</f>
        <v>180.139302498462</v>
      </c>
      <c r="M921">
        <f>_xlfn.IFNA(VLOOKUP(D921,'[1]2020清欠预算'!$A:$I,9,FALSE),0)</f>
        <v>3.40337480175</v>
      </c>
    </row>
    <row r="922" ht="14.25" spans="1:13">
      <c r="A922" s="1">
        <v>921</v>
      </c>
      <c r="B922" s="2" t="s">
        <v>249</v>
      </c>
      <c r="C922" s="1" t="s">
        <v>250</v>
      </c>
      <c r="D922" s="1" t="s">
        <v>251</v>
      </c>
      <c r="E922" s="1" t="s">
        <v>16</v>
      </c>
      <c r="F922" s="1" t="s">
        <v>25</v>
      </c>
      <c r="G922" s="1">
        <v>1</v>
      </c>
      <c r="H922" s="3" t="s">
        <v>371</v>
      </c>
      <c r="I922" s="5">
        <v>44044</v>
      </c>
      <c r="J922" s="1">
        <v>1</v>
      </c>
      <c r="K922" s="1">
        <v>0.6</v>
      </c>
      <c r="L922" s="1">
        <f>_xlfn.IFNA(VLOOKUP(D922,'[1]2020物业费金额预算（含欠费）'!$A:$Q,17,FALSE),0)</f>
        <v>98.277888384</v>
      </c>
      <c r="M922">
        <f>_xlfn.IFNA(VLOOKUP(D922,'[1]2020清欠预算'!$A:$I,9,FALSE),0)</f>
        <v>9.285138456</v>
      </c>
    </row>
    <row r="923" ht="14.25" spans="1:13">
      <c r="A923" s="1">
        <v>922</v>
      </c>
      <c r="B923" s="2" t="s">
        <v>252</v>
      </c>
      <c r="C923" s="1" t="s">
        <v>253</v>
      </c>
      <c r="D923" s="1" t="s">
        <v>254</v>
      </c>
      <c r="E923" s="1" t="s">
        <v>16</v>
      </c>
      <c r="F923" s="1" t="s">
        <v>25</v>
      </c>
      <c r="G923" s="1">
        <v>1</v>
      </c>
      <c r="H923" s="3" t="s">
        <v>371</v>
      </c>
      <c r="I923" s="5">
        <v>44044</v>
      </c>
      <c r="J923" s="1">
        <v>1</v>
      </c>
      <c r="K923" s="1">
        <v>0.6</v>
      </c>
      <c r="L923" s="1">
        <f>_xlfn.IFNA(VLOOKUP(D923,'[1]2020物业费金额预算（含欠费）'!$A:$Q,17,FALSE),0)</f>
        <v>37.4241198319828</v>
      </c>
      <c r="M923">
        <f>_xlfn.IFNA(VLOOKUP(D923,'[1]2020清欠预算'!$A:$I,9,FALSE),0)</f>
        <v>7.19856359915</v>
      </c>
    </row>
    <row r="924" ht="14.25" spans="1:13">
      <c r="A924" s="1">
        <v>923</v>
      </c>
      <c r="B924" s="2" t="s">
        <v>255</v>
      </c>
      <c r="C924" s="1" t="s">
        <v>256</v>
      </c>
      <c r="D924" s="1" t="s">
        <v>257</v>
      </c>
      <c r="E924" s="1" t="s">
        <v>16</v>
      </c>
      <c r="F924" s="1" t="s">
        <v>25</v>
      </c>
      <c r="G924" s="1">
        <v>1</v>
      </c>
      <c r="H924" s="3" t="s">
        <v>371</v>
      </c>
      <c r="I924" s="5">
        <v>44044</v>
      </c>
      <c r="J924" s="1">
        <v>1</v>
      </c>
      <c r="K924" s="1">
        <v>0.65</v>
      </c>
      <c r="L924" s="1">
        <f>_xlfn.IFNA(VLOOKUP(D924,'[1]2020物业费金额预算（含欠费）'!$A:$Q,17,FALSE),0)</f>
        <v>196.610568375292</v>
      </c>
      <c r="M924">
        <f>_xlfn.IFNA(VLOOKUP(D924,'[1]2020清欠预算'!$A:$I,9,FALSE),0)</f>
        <v>9.6760875156</v>
      </c>
    </row>
    <row r="925" ht="14.25" spans="1:13">
      <c r="A925" s="1">
        <v>924</v>
      </c>
      <c r="B925" s="2" t="s">
        <v>258</v>
      </c>
      <c r="C925" s="1" t="s">
        <v>259</v>
      </c>
      <c r="D925" s="1" t="s">
        <v>260</v>
      </c>
      <c r="E925" s="1" t="s">
        <v>16</v>
      </c>
      <c r="F925" s="1" t="s">
        <v>25</v>
      </c>
      <c r="G925" s="1">
        <v>1</v>
      </c>
      <c r="H925" s="3" t="s">
        <v>371</v>
      </c>
      <c r="I925" s="5">
        <v>44044</v>
      </c>
      <c r="J925" s="1">
        <v>1</v>
      </c>
      <c r="K925" s="1">
        <v>0</v>
      </c>
      <c r="L925" s="1">
        <f>_xlfn.IFNA(VLOOKUP(D925,'[1]2020物业费金额预算（含欠费）'!$A:$Q,17,FALSE),0)</f>
        <v>56.32</v>
      </c>
      <c r="M925">
        <f>_xlfn.IFNA(VLOOKUP(D925,'[1]2020清欠预算'!$A:$I,9,FALSE),0)</f>
        <v>0</v>
      </c>
    </row>
    <row r="926" ht="14.25" spans="1:13">
      <c r="A926" s="1">
        <v>925</v>
      </c>
      <c r="B926" s="2" t="s">
        <v>261</v>
      </c>
      <c r="C926" s="1" t="s">
        <v>262</v>
      </c>
      <c r="D926" s="1" t="s">
        <v>263</v>
      </c>
      <c r="E926" s="1" t="s">
        <v>16</v>
      </c>
      <c r="F926" s="1" t="s">
        <v>25</v>
      </c>
      <c r="G926" s="1">
        <v>1</v>
      </c>
      <c r="H926" s="3" t="s">
        <v>371</v>
      </c>
      <c r="I926" s="5">
        <v>44044</v>
      </c>
      <c r="J926" s="1">
        <v>1</v>
      </c>
      <c r="K926" s="1">
        <v>0</v>
      </c>
      <c r="L926" s="1">
        <f>_xlfn.IFNA(VLOOKUP(D926,'[1]2020物业费金额预算（含欠费）'!$A:$Q,17,FALSE),0)</f>
        <v>13.64912</v>
      </c>
      <c r="M926">
        <f>_xlfn.IFNA(VLOOKUP(D926,'[1]2020清欠预算'!$A:$I,9,FALSE),0)</f>
        <v>0</v>
      </c>
    </row>
    <row r="927" ht="14.25" spans="1:13">
      <c r="A927" s="1">
        <v>926</v>
      </c>
      <c r="B927" s="2" t="s">
        <v>264</v>
      </c>
      <c r="C927" s="1" t="s">
        <v>265</v>
      </c>
      <c r="D927" s="1" t="s">
        <v>266</v>
      </c>
      <c r="E927" s="1" t="s">
        <v>16</v>
      </c>
      <c r="F927" s="1" t="s">
        <v>25</v>
      </c>
      <c r="G927" s="1">
        <v>1</v>
      </c>
      <c r="H927" s="3" t="s">
        <v>371</v>
      </c>
      <c r="I927" s="5">
        <v>44044</v>
      </c>
      <c r="J927" s="1">
        <v>1</v>
      </c>
      <c r="K927" s="1">
        <v>0</v>
      </c>
      <c r="L927" s="1">
        <f>_xlfn.IFNA(VLOOKUP(D927,'[1]2020物业费金额预算（含欠费）'!$A:$Q,17,FALSE),0)</f>
        <v>169.663032</v>
      </c>
      <c r="M927">
        <f>_xlfn.IFNA(VLOOKUP(D927,'[1]2020清欠预算'!$A:$I,9,FALSE),0)</f>
        <v>0</v>
      </c>
    </row>
    <row r="928" ht="14.25" spans="1:13">
      <c r="A928" s="1">
        <v>927</v>
      </c>
      <c r="B928" s="2" t="s">
        <v>267</v>
      </c>
      <c r="C928" s="1" t="s">
        <v>268</v>
      </c>
      <c r="D928" s="1" t="s">
        <v>269</v>
      </c>
      <c r="E928" s="1" t="s">
        <v>16</v>
      </c>
      <c r="F928" s="1" t="s">
        <v>25</v>
      </c>
      <c r="G928" s="1">
        <v>1</v>
      </c>
      <c r="H928" s="3" t="s">
        <v>371</v>
      </c>
      <c r="I928" s="5">
        <v>44044</v>
      </c>
      <c r="J928" s="1">
        <v>1</v>
      </c>
      <c r="K928" s="1">
        <v>0.7</v>
      </c>
      <c r="L928" s="1">
        <f>_xlfn.IFNA(VLOOKUP(D928,'[1]2020物业费金额预算（含欠费）'!$A:$Q,17,FALSE),0)</f>
        <v>136.705905504</v>
      </c>
      <c r="M928">
        <f>_xlfn.IFNA(VLOOKUP(D928,'[1]2020清欠预算'!$A:$I,9,FALSE),0)</f>
        <v>5.40514390295001</v>
      </c>
    </row>
    <row r="929" ht="14.25" spans="1:13">
      <c r="A929" s="1">
        <v>928</v>
      </c>
      <c r="B929" s="2" t="s">
        <v>270</v>
      </c>
      <c r="C929" s="1" t="s">
        <v>271</v>
      </c>
      <c r="D929" s="1" t="s">
        <v>272</v>
      </c>
      <c r="E929" s="1" t="s">
        <v>16</v>
      </c>
      <c r="F929" s="1" t="s">
        <v>25</v>
      </c>
      <c r="G929" s="1">
        <v>1</v>
      </c>
      <c r="H929" s="3" t="s">
        <v>371</v>
      </c>
      <c r="I929" s="5">
        <v>44044</v>
      </c>
      <c r="J929" s="1">
        <v>1</v>
      </c>
      <c r="K929" s="1">
        <v>0.7</v>
      </c>
      <c r="L929" s="1">
        <f>_xlfn.IFNA(VLOOKUP(D929,'[1]2020物业费金额预算（含欠费）'!$A:$Q,17,FALSE),0)</f>
        <v>41.2894270483121</v>
      </c>
      <c r="M929">
        <f>_xlfn.IFNA(VLOOKUP(D929,'[1]2020清欠预算'!$A:$I,9,FALSE),0)</f>
        <v>0</v>
      </c>
    </row>
    <row r="930" ht="14.25" spans="1:13">
      <c r="A930" s="1">
        <v>929</v>
      </c>
      <c r="B930" s="2" t="s">
        <v>273</v>
      </c>
      <c r="C930" s="1" t="s">
        <v>274</v>
      </c>
      <c r="D930" s="1" t="s">
        <v>275</v>
      </c>
      <c r="E930" s="1" t="s">
        <v>16</v>
      </c>
      <c r="F930" s="1" t="s">
        <v>25</v>
      </c>
      <c r="G930" s="1">
        <v>1</v>
      </c>
      <c r="H930" s="3" t="s">
        <v>371</v>
      </c>
      <c r="I930" s="5">
        <v>44044</v>
      </c>
      <c r="J930" s="1">
        <v>1</v>
      </c>
      <c r="K930" s="1">
        <v>0.5</v>
      </c>
      <c r="L930" s="1">
        <f>_xlfn.IFNA(VLOOKUP(D930,'[1]2020物业费金额预算（含欠费）'!$A:$Q,17,FALSE),0)</f>
        <v>72.5073823704</v>
      </c>
      <c r="M930">
        <f>_xlfn.IFNA(VLOOKUP(D930,'[1]2020清欠预算'!$A:$I,9,FALSE),0)</f>
        <v>10.1743273104</v>
      </c>
    </row>
    <row r="931" ht="14.25" spans="1:13">
      <c r="A931" s="1">
        <v>930</v>
      </c>
      <c r="B931" s="6" t="s">
        <v>276</v>
      </c>
      <c r="C931" s="1" t="s">
        <v>277</v>
      </c>
      <c r="D931" s="1" t="s">
        <v>278</v>
      </c>
      <c r="E931" s="1" t="s">
        <v>16</v>
      </c>
      <c r="F931" s="1" t="s">
        <v>279</v>
      </c>
      <c r="G931" s="1">
        <v>1</v>
      </c>
      <c r="H931" s="3" t="s">
        <v>371</v>
      </c>
      <c r="I931" s="5">
        <v>44044</v>
      </c>
      <c r="J931" s="1">
        <v>1</v>
      </c>
      <c r="K931" s="1">
        <v>0.7</v>
      </c>
      <c r="L931" s="1">
        <f>_xlfn.IFNA(VLOOKUP(D931,'[1]2020物业费金额预算（含欠费）'!$A:$Q,17,FALSE),0)</f>
        <v>38.94763383</v>
      </c>
      <c r="M931">
        <f>_xlfn.IFNA(VLOOKUP(D931,'[1]2020清欠预算'!$A:$I,9,FALSE),0)</f>
        <v>1.23754662211949</v>
      </c>
    </row>
    <row r="932" ht="14.25" spans="1:13">
      <c r="A932" s="1">
        <v>931</v>
      </c>
      <c r="B932" s="6" t="s">
        <v>280</v>
      </c>
      <c r="C932" s="1" t="s">
        <v>281</v>
      </c>
      <c r="D932" s="1" t="s">
        <v>282</v>
      </c>
      <c r="E932" s="1" t="s">
        <v>16</v>
      </c>
      <c r="F932" s="1" t="s">
        <v>279</v>
      </c>
      <c r="G932" s="1">
        <v>1</v>
      </c>
      <c r="H932" s="3" t="s">
        <v>371</v>
      </c>
      <c r="I932" s="5">
        <v>44044</v>
      </c>
      <c r="J932" s="1">
        <v>1</v>
      </c>
      <c r="K932" s="1">
        <v>0.55</v>
      </c>
      <c r="L932" s="1">
        <f>_xlfn.IFNA(VLOOKUP(D932,'[1]2020物业费金额预算（含欠费）'!$A:$Q,17,FALSE),0)</f>
        <v>142.648368223333</v>
      </c>
      <c r="M932">
        <f>_xlfn.IFNA(VLOOKUP(D932,'[1]2020清欠预算'!$A:$I,9,FALSE),0)</f>
        <v>36.91271784915</v>
      </c>
    </row>
    <row r="933" ht="14.25" spans="1:13">
      <c r="A933" s="1">
        <v>932</v>
      </c>
      <c r="B933" s="2" t="s">
        <v>283</v>
      </c>
      <c r="C933" s="1" t="s">
        <v>284</v>
      </c>
      <c r="D933" s="1" t="s">
        <v>285</v>
      </c>
      <c r="E933" s="1" t="s">
        <v>16</v>
      </c>
      <c r="F933" s="1" t="s">
        <v>25</v>
      </c>
      <c r="G933" s="1">
        <v>1</v>
      </c>
      <c r="H933" s="3" t="s">
        <v>371</v>
      </c>
      <c r="I933" s="5">
        <v>44044</v>
      </c>
      <c r="J933" s="1">
        <v>1</v>
      </c>
      <c r="K933" s="1">
        <v>0.55</v>
      </c>
      <c r="L933" s="1">
        <f>_xlfn.IFNA(VLOOKUP(D933,'[1]2020物业费金额预算（含欠费）'!$A:$Q,17,FALSE),0)</f>
        <v>146.59926822</v>
      </c>
      <c r="M933">
        <f>_xlfn.IFNA(VLOOKUP(D933,'[1]2020清欠预算'!$A:$I,9,FALSE),0)</f>
        <v>17.2407331459</v>
      </c>
    </row>
    <row r="934" ht="14.25" spans="1:13">
      <c r="A934" s="1">
        <v>933</v>
      </c>
      <c r="B934" s="2" t="s">
        <v>286</v>
      </c>
      <c r="C934" s="1" t="s">
        <v>287</v>
      </c>
      <c r="D934" s="1" t="s">
        <v>288</v>
      </c>
      <c r="E934" s="1" t="s">
        <v>16</v>
      </c>
      <c r="F934" s="1" t="s">
        <v>25</v>
      </c>
      <c r="G934" s="1">
        <v>1</v>
      </c>
      <c r="H934" s="3" t="s">
        <v>371</v>
      </c>
      <c r="I934" s="5">
        <v>44044</v>
      </c>
      <c r="J934" s="1">
        <v>1</v>
      </c>
      <c r="K934" s="1">
        <v>0</v>
      </c>
      <c r="L934" s="1">
        <f>_xlfn.IFNA(VLOOKUP(D934,'[1]2020物业费金额预算（含欠费）'!$A:$Q,17,FALSE),0)</f>
        <v>54</v>
      </c>
      <c r="M934">
        <f>_xlfn.IFNA(VLOOKUP(D934,'[1]2020清欠预算'!$A:$I,9,FALSE),0)</f>
        <v>0</v>
      </c>
    </row>
    <row r="935" ht="14.25" spans="1:13">
      <c r="A935" s="1">
        <v>934</v>
      </c>
      <c r="B935" s="2" t="s">
        <v>289</v>
      </c>
      <c r="D935" s="1" t="s">
        <v>290</v>
      </c>
      <c r="E935" s="1" t="s">
        <v>16</v>
      </c>
      <c r="F935" s="1" t="s">
        <v>153</v>
      </c>
      <c r="G935" s="1" t="s">
        <v>153</v>
      </c>
      <c r="H935" s="3" t="s">
        <v>371</v>
      </c>
      <c r="I935" s="5">
        <v>44044</v>
      </c>
      <c r="J935" s="1">
        <v>1</v>
      </c>
      <c r="K935" s="1">
        <v>0</v>
      </c>
      <c r="L935" s="1">
        <f>_xlfn.IFNA(VLOOKUP(D935,'[1]2020物业费金额预算（含欠费）'!$A:$Q,17,FALSE),0)</f>
        <v>0</v>
      </c>
      <c r="M935">
        <f>_xlfn.IFNA(VLOOKUP(D935,'[1]2020清欠预算'!$A:$I,9,FALSE),0)</f>
        <v>0</v>
      </c>
    </row>
    <row r="936" ht="14.25" spans="1:13">
      <c r="A936" s="1">
        <v>935</v>
      </c>
      <c r="B936" s="2" t="s">
        <v>291</v>
      </c>
      <c r="C936" s="1" t="s">
        <v>292</v>
      </c>
      <c r="D936" s="1" t="s">
        <v>293</v>
      </c>
      <c r="E936" s="1" t="s">
        <v>16</v>
      </c>
      <c r="F936" s="1" t="s">
        <v>25</v>
      </c>
      <c r="G936" s="1">
        <v>1</v>
      </c>
      <c r="H936" s="3" t="s">
        <v>371</v>
      </c>
      <c r="I936" s="5">
        <v>44044</v>
      </c>
      <c r="J936" s="1">
        <v>1</v>
      </c>
      <c r="K936" s="1">
        <v>0.25</v>
      </c>
      <c r="L936" s="1">
        <f>_xlfn.IFNA(VLOOKUP(D936,'[1]2020物业费金额预算（含欠费）'!$A:$Q,17,FALSE),0)</f>
        <v>44.104003944</v>
      </c>
      <c r="M936">
        <f>_xlfn.IFNA(VLOOKUP(D936,'[1]2020清欠预算'!$A:$I,9,FALSE),0)</f>
        <v>1.9903919453</v>
      </c>
    </row>
    <row r="937" ht="14.25" spans="1:13">
      <c r="A937" s="1">
        <v>936</v>
      </c>
      <c r="B937" s="2" t="s">
        <v>294</v>
      </c>
      <c r="C937" s="1" t="s">
        <v>295</v>
      </c>
      <c r="D937" s="1" t="s">
        <v>296</v>
      </c>
      <c r="E937" s="1" t="s">
        <v>16</v>
      </c>
      <c r="F937" s="1" t="s">
        <v>25</v>
      </c>
      <c r="G937" s="1">
        <v>1</v>
      </c>
      <c r="H937" s="3" t="s">
        <v>371</v>
      </c>
      <c r="I937" s="5">
        <v>44044</v>
      </c>
      <c r="J937" s="1">
        <v>1</v>
      </c>
      <c r="K937" s="1">
        <v>0.4</v>
      </c>
      <c r="L937" s="1">
        <f>_xlfn.IFNA(VLOOKUP(D937,'[1]2020物业费金额预算（含欠费）'!$A:$Q,17,FALSE),0)</f>
        <v>61.65103521</v>
      </c>
      <c r="M937">
        <f>_xlfn.IFNA(VLOOKUP(D937,'[1]2020清欠预算'!$A:$I,9,FALSE),0)</f>
        <v>17.6714092313</v>
      </c>
    </row>
    <row r="938" ht="14.25" spans="1:13">
      <c r="A938" s="1">
        <v>937</v>
      </c>
      <c r="B938" s="2" t="s">
        <v>297</v>
      </c>
      <c r="C938" s="1" t="s">
        <v>298</v>
      </c>
      <c r="D938" s="1" t="s">
        <v>299</v>
      </c>
      <c r="E938" s="1" t="s">
        <v>16</v>
      </c>
      <c r="F938" s="1" t="s">
        <v>25</v>
      </c>
      <c r="G938" s="1">
        <v>1</v>
      </c>
      <c r="H938" s="3" t="s">
        <v>371</v>
      </c>
      <c r="I938" s="5">
        <v>44044</v>
      </c>
      <c r="J938" s="1">
        <v>1</v>
      </c>
      <c r="K938" s="1">
        <v>0</v>
      </c>
      <c r="L938" s="1">
        <f>_xlfn.IFNA(VLOOKUP(D938,'[1]2020物业费金额预算（含欠费）'!$A:$Q,17,FALSE),0)</f>
        <v>68.703545729</v>
      </c>
      <c r="M938">
        <f>_xlfn.IFNA(VLOOKUP(D938,'[1]2020清欠预算'!$A:$I,9,FALSE),0)</f>
        <v>12.1862160935167</v>
      </c>
    </row>
    <row r="939" ht="14.25" spans="1:13">
      <c r="A939" s="1">
        <v>938</v>
      </c>
      <c r="B939" s="2" t="s">
        <v>300</v>
      </c>
      <c r="C939" s="1" t="s">
        <v>301</v>
      </c>
      <c r="D939" s="1" t="s">
        <v>302</v>
      </c>
      <c r="E939" s="1" t="s">
        <v>16</v>
      </c>
      <c r="F939" s="1" t="s">
        <v>25</v>
      </c>
      <c r="G939" s="1">
        <v>1</v>
      </c>
      <c r="H939" s="3" t="s">
        <v>371</v>
      </c>
      <c r="I939" s="5">
        <v>44044</v>
      </c>
      <c r="J939" s="1">
        <v>1</v>
      </c>
      <c r="K939" s="1">
        <v>0.3</v>
      </c>
      <c r="L939" s="1">
        <f>_xlfn.IFNA(VLOOKUP(D939,'[1]2020物业费金额预算（含欠费）'!$A:$Q,17,FALSE),0)</f>
        <v>51.626158584</v>
      </c>
      <c r="M939">
        <f>_xlfn.IFNA(VLOOKUP(D939,'[1]2020清欠预算'!$A:$I,9,FALSE),0)</f>
        <v>1.87203867198333</v>
      </c>
    </row>
    <row r="940" ht="14.25" spans="1:13">
      <c r="A940" s="1">
        <v>939</v>
      </c>
      <c r="B940" s="2" t="s">
        <v>303</v>
      </c>
      <c r="C940" s="1" t="s">
        <v>304</v>
      </c>
      <c r="D940" s="1" t="s">
        <v>305</v>
      </c>
      <c r="E940" s="1" t="s">
        <v>16</v>
      </c>
      <c r="F940" s="1" t="s">
        <v>17</v>
      </c>
      <c r="G940" s="1">
        <v>1</v>
      </c>
      <c r="H940" s="3" t="s">
        <v>371</v>
      </c>
      <c r="I940" s="5">
        <v>44044</v>
      </c>
      <c r="J940" s="1">
        <v>1</v>
      </c>
      <c r="K940" s="1">
        <v>0.73</v>
      </c>
      <c r="L940" s="1">
        <f>_xlfn.IFNA(VLOOKUP(D940,'[1]2020物业费金额预算（含欠费）'!$A:$Q,17,FALSE),0)</f>
        <v>107.388208459392</v>
      </c>
      <c r="M940">
        <f>_xlfn.IFNA(VLOOKUP(D940,'[1]2020清欠预算'!$A:$I,9,FALSE),0)</f>
        <v>0</v>
      </c>
    </row>
    <row r="941" ht="14.25" spans="1:13">
      <c r="A941" s="1">
        <v>940</v>
      </c>
      <c r="B941" s="2" t="s">
        <v>306</v>
      </c>
      <c r="C941" s="1" t="s">
        <v>307</v>
      </c>
      <c r="D941" s="1" t="s">
        <v>308</v>
      </c>
      <c r="E941" s="1" t="s">
        <v>16</v>
      </c>
      <c r="F941" s="1" t="s">
        <v>25</v>
      </c>
      <c r="G941" s="1">
        <v>1</v>
      </c>
      <c r="H941" s="3" t="s">
        <v>371</v>
      </c>
      <c r="I941" s="5">
        <v>44044</v>
      </c>
      <c r="J941" s="1">
        <v>1</v>
      </c>
      <c r="K941" s="1">
        <v>0.92</v>
      </c>
      <c r="L941" s="1">
        <f>_xlfn.IFNA(VLOOKUP(D941,'[1]2020物业费金额预算（含欠费）'!$A:$Q,17,FALSE),0)</f>
        <v>0</v>
      </c>
      <c r="M941">
        <f>_xlfn.IFNA(VLOOKUP(D941,'[1]2020清欠预算'!$A:$I,9,FALSE),0)</f>
        <v>0</v>
      </c>
    </row>
    <row r="942" ht="14.25" spans="1:13">
      <c r="A942" s="1">
        <v>941</v>
      </c>
      <c r="B942" s="2" t="s">
        <v>309</v>
      </c>
      <c r="C942" s="1" t="s">
        <v>310</v>
      </c>
      <c r="D942" s="1" t="s">
        <v>311</v>
      </c>
      <c r="E942" s="1" t="s">
        <v>16</v>
      </c>
      <c r="F942" s="1" t="s">
        <v>153</v>
      </c>
      <c r="G942" s="1" t="s">
        <v>153</v>
      </c>
      <c r="H942" s="3" t="s">
        <v>371</v>
      </c>
      <c r="I942" s="5">
        <v>44044</v>
      </c>
      <c r="J942" s="1">
        <v>1</v>
      </c>
      <c r="K942" s="1">
        <v>0</v>
      </c>
      <c r="L942" s="1">
        <f>_xlfn.IFNA(VLOOKUP(D942,'[1]2020物业费金额预算（含欠费）'!$A:$Q,17,FALSE),0)</f>
        <v>0</v>
      </c>
      <c r="M942">
        <f>_xlfn.IFNA(VLOOKUP(D942,'[1]2020清欠预算'!$A:$I,9,FALSE),0)</f>
        <v>0</v>
      </c>
    </row>
    <row r="943" ht="14.25" spans="1:13">
      <c r="A943" s="1">
        <v>942</v>
      </c>
      <c r="B943" s="2" t="s">
        <v>312</v>
      </c>
      <c r="D943" s="1" t="s">
        <v>313</v>
      </c>
      <c r="E943" s="1" t="s">
        <v>16</v>
      </c>
      <c r="F943" s="1" t="s">
        <v>153</v>
      </c>
      <c r="G943" s="1" t="s">
        <v>153</v>
      </c>
      <c r="H943" s="3" t="s">
        <v>371</v>
      </c>
      <c r="I943" s="5">
        <v>44044</v>
      </c>
      <c r="J943" s="1">
        <v>1</v>
      </c>
      <c r="K943" s="1">
        <v>0</v>
      </c>
      <c r="L943" s="1">
        <f>_xlfn.IFNA(VLOOKUP(D943,'[1]2020物业费金额预算（含欠费）'!$A:$Q,17,FALSE),0)</f>
        <v>0</v>
      </c>
      <c r="M943">
        <f>_xlfn.IFNA(VLOOKUP(D943,'[1]2020清欠预算'!$A:$I,9,FALSE),0)</f>
        <v>0</v>
      </c>
    </row>
    <row r="944" ht="14.25" spans="1:13">
      <c r="A944" s="1">
        <v>943</v>
      </c>
      <c r="B944" s="2" t="s">
        <v>314</v>
      </c>
      <c r="C944" s="1" t="s">
        <v>315</v>
      </c>
      <c r="D944" s="1" t="s">
        <v>316</v>
      </c>
      <c r="E944" s="1" t="s">
        <v>16</v>
      </c>
      <c r="F944" s="1" t="s">
        <v>25</v>
      </c>
      <c r="G944" s="1">
        <v>1</v>
      </c>
      <c r="H944" s="3" t="s">
        <v>371</v>
      </c>
      <c r="I944" s="5">
        <v>44044</v>
      </c>
      <c r="J944" s="1">
        <v>1</v>
      </c>
      <c r="K944" s="1">
        <v>0</v>
      </c>
      <c r="L944" s="1">
        <f>_xlfn.IFNA(VLOOKUP(D944,'[1]2020物业费金额预算（含欠费）'!$A:$Q,17,FALSE),0)</f>
        <v>0</v>
      </c>
      <c r="M944">
        <f>_xlfn.IFNA(VLOOKUP(D944,'[1]2020清欠预算'!$A:$I,9,FALSE),0)</f>
        <v>0</v>
      </c>
    </row>
    <row r="945" ht="14.25" spans="1:13">
      <c r="A945" s="1">
        <v>944</v>
      </c>
      <c r="B945" s="2" t="s">
        <v>317</v>
      </c>
      <c r="C945" s="1" t="s">
        <v>318</v>
      </c>
      <c r="D945" s="1" t="s">
        <v>319</v>
      </c>
      <c r="E945" s="1" t="s">
        <v>16</v>
      </c>
      <c r="F945" s="1" t="s">
        <v>25</v>
      </c>
      <c r="G945" s="1">
        <v>1</v>
      </c>
      <c r="H945" s="3" t="s">
        <v>371</v>
      </c>
      <c r="I945" s="5">
        <v>44044</v>
      </c>
      <c r="J945" s="1">
        <v>1</v>
      </c>
      <c r="K945" s="1">
        <v>0.5</v>
      </c>
      <c r="L945" s="1">
        <f>_xlfn.IFNA(VLOOKUP(D945,'[1]2020物业费金额预算（含欠费）'!$A:$Q,17,FALSE),0)</f>
        <v>31.6144530543847</v>
      </c>
      <c r="M945">
        <f>_xlfn.IFNA(VLOOKUP(D945,'[1]2020清欠预算'!$A:$I,9,FALSE),0)</f>
        <v>5.44933132315</v>
      </c>
    </row>
    <row r="946" ht="14.25" spans="1:13">
      <c r="A946" s="1">
        <v>945</v>
      </c>
      <c r="B946" s="2" t="s">
        <v>320</v>
      </c>
      <c r="C946" s="1" t="s">
        <v>321</v>
      </c>
      <c r="D946" s="1" t="s">
        <v>322</v>
      </c>
      <c r="E946" s="1" t="s">
        <v>16</v>
      </c>
      <c r="F946" s="1" t="s">
        <v>25</v>
      </c>
      <c r="G946" s="1">
        <v>1</v>
      </c>
      <c r="H946" s="3" t="s">
        <v>371</v>
      </c>
      <c r="I946" s="5">
        <v>44044</v>
      </c>
      <c r="J946" s="1">
        <v>1</v>
      </c>
      <c r="K946" s="1">
        <v>0.5</v>
      </c>
      <c r="L946" s="1">
        <f>_xlfn.IFNA(VLOOKUP(D946,'[1]2020物业费金额预算（含欠费）'!$A:$Q,17,FALSE),0)</f>
        <v>40.33450935</v>
      </c>
      <c r="M946">
        <f>_xlfn.IFNA(VLOOKUP(D946,'[1]2020清欠预算'!$A:$I,9,FALSE),0)</f>
        <v>4.87539861123333</v>
      </c>
    </row>
    <row r="947" ht="14.25" spans="1:13">
      <c r="A947" s="1">
        <v>946</v>
      </c>
      <c r="B947" s="2" t="s">
        <v>323</v>
      </c>
      <c r="D947" s="1" t="s">
        <v>324</v>
      </c>
      <c r="E947" s="1" t="s">
        <v>16</v>
      </c>
      <c r="F947" s="1" t="s">
        <v>153</v>
      </c>
      <c r="G947" s="1" t="s">
        <v>153</v>
      </c>
      <c r="H947" s="3" t="s">
        <v>371</v>
      </c>
      <c r="I947" s="5">
        <v>44044</v>
      </c>
      <c r="J947" s="1">
        <v>1</v>
      </c>
      <c r="K947" s="1">
        <v>0</v>
      </c>
      <c r="L947" s="1">
        <f>_xlfn.IFNA(VLOOKUP(D947,'[1]2020物业费金额预算（含欠费）'!$A:$Q,17,FALSE),0)</f>
        <v>0</v>
      </c>
      <c r="M947">
        <f>_xlfn.IFNA(VLOOKUP(D947,'[1]2020清欠预算'!$A:$I,9,FALSE),0)</f>
        <v>0</v>
      </c>
    </row>
    <row r="948" ht="14.25" spans="1:13">
      <c r="A948" s="1">
        <v>947</v>
      </c>
      <c r="B948" s="2" t="s">
        <v>325</v>
      </c>
      <c r="D948" s="1" t="s">
        <v>326</v>
      </c>
      <c r="E948" s="1" t="s">
        <v>16</v>
      </c>
      <c r="F948" s="1" t="s">
        <v>153</v>
      </c>
      <c r="G948" s="1" t="s">
        <v>153</v>
      </c>
      <c r="H948" s="3" t="s">
        <v>371</v>
      </c>
      <c r="I948" s="5">
        <v>44044</v>
      </c>
      <c r="J948" s="1">
        <v>1</v>
      </c>
      <c r="K948" s="1">
        <v>0</v>
      </c>
      <c r="L948" s="1">
        <f>_xlfn.IFNA(VLOOKUP(D948,'[1]2020物业费金额预算（含欠费）'!$A:$Q,17,FALSE),0)</f>
        <v>0</v>
      </c>
      <c r="M948">
        <f>_xlfn.IFNA(VLOOKUP(D948,'[1]2020清欠预算'!$A:$I,9,FALSE),0)</f>
        <v>0</v>
      </c>
    </row>
    <row r="949" ht="14.25" spans="1:13">
      <c r="A949" s="1">
        <v>948</v>
      </c>
      <c r="B949" s="2" t="s">
        <v>327</v>
      </c>
      <c r="C949" s="1" t="s">
        <v>328</v>
      </c>
      <c r="D949" s="1" t="s">
        <v>329</v>
      </c>
      <c r="E949" s="1" t="s">
        <v>16</v>
      </c>
      <c r="F949" s="1" t="s">
        <v>25</v>
      </c>
      <c r="G949" s="1">
        <v>1</v>
      </c>
      <c r="H949" s="3" t="s">
        <v>371</v>
      </c>
      <c r="I949" s="5">
        <v>44044</v>
      </c>
      <c r="J949" s="1">
        <v>1</v>
      </c>
      <c r="K949" s="1">
        <v>0</v>
      </c>
      <c r="L949" s="1">
        <f>_xlfn.IFNA(VLOOKUP(D949,'[1]2020物业费金额预算（含欠费）'!$A:$Q,17,FALSE),0)</f>
        <v>28.083945825</v>
      </c>
      <c r="M949">
        <f>_xlfn.IFNA(VLOOKUP(D949,'[1]2020清欠预算'!$A:$I,9,FALSE),0)</f>
        <v>0</v>
      </c>
    </row>
    <row r="950" ht="14.25" spans="1:13">
      <c r="A950" s="1">
        <v>949</v>
      </c>
      <c r="B950" s="2" t="s">
        <v>330</v>
      </c>
      <c r="C950" s="1" t="s">
        <v>331</v>
      </c>
      <c r="D950" s="1" t="s">
        <v>332</v>
      </c>
      <c r="E950" s="1" t="s">
        <v>16</v>
      </c>
      <c r="F950" s="1" t="s">
        <v>153</v>
      </c>
      <c r="G950" s="1">
        <v>1</v>
      </c>
      <c r="H950" s="3" t="s">
        <v>371</v>
      </c>
      <c r="I950" s="5">
        <v>44044</v>
      </c>
      <c r="J950" s="1">
        <v>1</v>
      </c>
      <c r="K950" s="1">
        <v>0</v>
      </c>
      <c r="L950" s="1">
        <f>_xlfn.IFNA(VLOOKUP(D950,'[1]2020物业费金额预算（含欠费）'!$A:$Q,17,FALSE),0)</f>
        <v>0</v>
      </c>
      <c r="M950">
        <f>_xlfn.IFNA(VLOOKUP(D950,'[1]2020清欠预算'!$A:$I,9,FALSE),0)</f>
        <v>0</v>
      </c>
    </row>
    <row r="951" ht="14.25" spans="1:13">
      <c r="A951" s="1">
        <v>950</v>
      </c>
      <c r="B951" s="2" t="s">
        <v>333</v>
      </c>
      <c r="C951" s="1" t="s">
        <v>334</v>
      </c>
      <c r="D951" s="1" t="s">
        <v>335</v>
      </c>
      <c r="E951" s="1" t="s">
        <v>16</v>
      </c>
      <c r="F951" s="1" t="s">
        <v>153</v>
      </c>
      <c r="G951" s="1">
        <v>1</v>
      </c>
      <c r="H951" s="3" t="s">
        <v>371</v>
      </c>
      <c r="I951" s="5">
        <v>44044</v>
      </c>
      <c r="J951" s="1">
        <v>1</v>
      </c>
      <c r="K951" s="1">
        <v>0</v>
      </c>
      <c r="L951" s="1">
        <f>_xlfn.IFNA(VLOOKUP(D951,'[1]2020物业费金额预算（含欠费）'!$A:$Q,17,FALSE),0)</f>
        <v>0</v>
      </c>
      <c r="M951">
        <f>_xlfn.IFNA(VLOOKUP(D951,'[1]2020清欠预算'!$A:$I,9,FALSE),0)</f>
        <v>0</v>
      </c>
    </row>
    <row r="952" ht="14.25" spans="1:13">
      <c r="A952" s="1">
        <v>951</v>
      </c>
      <c r="B952" s="2" t="s">
        <v>336</v>
      </c>
      <c r="D952" s="1" t="s">
        <v>337</v>
      </c>
      <c r="E952" s="1" t="s">
        <v>16</v>
      </c>
      <c r="F952" s="1" t="s">
        <v>153</v>
      </c>
      <c r="G952" s="1" t="s">
        <v>153</v>
      </c>
      <c r="H952" s="3" t="s">
        <v>371</v>
      </c>
      <c r="I952" s="5">
        <v>44044</v>
      </c>
      <c r="J952" s="1">
        <v>1</v>
      </c>
      <c r="K952" s="1">
        <v>0</v>
      </c>
      <c r="L952" s="1">
        <f>_xlfn.IFNA(VLOOKUP(D952,'[1]2020物业费金额预算（含欠费）'!$A:$Q,17,FALSE),0)</f>
        <v>0</v>
      </c>
      <c r="M952">
        <f>_xlfn.IFNA(VLOOKUP(D952,'[1]2020清欠预算'!$A:$I,9,FALSE),0)</f>
        <v>0</v>
      </c>
    </row>
    <row r="953" ht="14.25" spans="1:13">
      <c r="A953" s="1">
        <v>952</v>
      </c>
      <c r="B953" s="2" t="s">
        <v>338</v>
      </c>
      <c r="C953" s="1" t="s">
        <v>339</v>
      </c>
      <c r="D953" s="1" t="s">
        <v>340</v>
      </c>
      <c r="E953" s="1" t="s">
        <v>16</v>
      </c>
      <c r="F953" s="1" t="s">
        <v>153</v>
      </c>
      <c r="G953" s="1">
        <v>1</v>
      </c>
      <c r="H953" s="3" t="s">
        <v>371</v>
      </c>
      <c r="I953" s="5">
        <v>44044</v>
      </c>
      <c r="J953" s="1">
        <v>1</v>
      </c>
      <c r="K953" s="1">
        <v>0.5</v>
      </c>
      <c r="L953" s="1">
        <f>_xlfn.IFNA(VLOOKUP(D953,'[1]2020物业费金额预算（含欠费）'!$A:$Q,17,FALSE),0)</f>
        <v>0</v>
      </c>
      <c r="M953">
        <f>_xlfn.IFNA(VLOOKUP(D953,'[1]2020清欠预算'!$A:$I,9,FALSE),0)</f>
        <v>0</v>
      </c>
    </row>
    <row r="954" ht="14.25" spans="1:13">
      <c r="A954" s="1">
        <v>953</v>
      </c>
      <c r="B954" s="2" t="s">
        <v>341</v>
      </c>
      <c r="C954" s="1" t="s">
        <v>342</v>
      </c>
      <c r="D954" s="1" t="s">
        <v>343</v>
      </c>
      <c r="E954" s="1" t="s">
        <v>16</v>
      </c>
      <c r="F954" s="1" t="s">
        <v>25</v>
      </c>
      <c r="G954" s="1">
        <v>1</v>
      </c>
      <c r="H954" s="3" t="s">
        <v>371</v>
      </c>
      <c r="I954" s="5">
        <v>44044</v>
      </c>
      <c r="J954" s="1">
        <v>1</v>
      </c>
      <c r="K954" s="1">
        <v>0.5</v>
      </c>
      <c r="L954" s="1">
        <f>_xlfn.IFNA(VLOOKUP(D954,'[1]2020物业费金额预算（含欠费）'!$A:$Q,17,FALSE),0)</f>
        <v>102.94627908</v>
      </c>
      <c r="M954">
        <f>_xlfn.IFNA(VLOOKUP(D954,'[1]2020清欠预算'!$A:$I,9,FALSE),0)</f>
        <v>4.1328</v>
      </c>
    </row>
    <row r="955" ht="14.25" spans="1:13">
      <c r="A955" s="1">
        <v>954</v>
      </c>
      <c r="B955" s="7" t="s">
        <v>344</v>
      </c>
      <c r="C955" s="1" t="s">
        <v>345</v>
      </c>
      <c r="D955" s="1" t="s">
        <v>346</v>
      </c>
      <c r="E955" s="1" t="s">
        <v>16</v>
      </c>
      <c r="F955" s="1" t="s">
        <v>25</v>
      </c>
      <c r="G955" s="1">
        <v>1</v>
      </c>
      <c r="H955" s="3" t="s">
        <v>371</v>
      </c>
      <c r="I955" s="5">
        <v>44044</v>
      </c>
      <c r="J955" s="1">
        <v>1</v>
      </c>
      <c r="K955" s="1">
        <v>0.45</v>
      </c>
      <c r="L955" s="1">
        <f>_xlfn.IFNA(VLOOKUP(D955,'[1]2020物业费金额预算（含欠费）'!$A:$Q,17,FALSE),0)</f>
        <v>0</v>
      </c>
      <c r="M955">
        <f>_xlfn.IFNA(VLOOKUP(D955,'[1]2020清欠预算'!$A:$I,9,FALSE),0)</f>
        <v>0</v>
      </c>
    </row>
    <row r="956" ht="14.25" spans="1:13">
      <c r="A956" s="1">
        <v>955</v>
      </c>
      <c r="B956" s="7" t="s">
        <v>347</v>
      </c>
      <c r="C956" s="1" t="s">
        <v>348</v>
      </c>
      <c r="D956" s="1" t="s">
        <v>349</v>
      </c>
      <c r="E956" s="1" t="s">
        <v>16</v>
      </c>
      <c r="F956" s="1" t="s">
        <v>25</v>
      </c>
      <c r="G956" s="1">
        <v>1</v>
      </c>
      <c r="H956" s="3" t="s">
        <v>371</v>
      </c>
      <c r="I956" s="5">
        <v>44044</v>
      </c>
      <c r="J956" s="1">
        <v>1</v>
      </c>
      <c r="K956" s="1">
        <v>0.5</v>
      </c>
      <c r="L956" s="1">
        <f>_xlfn.IFNA(VLOOKUP(D956,'[1]2020物业费金额预算（含欠费）'!$A:$Q,17,FALSE),0)</f>
        <v>0</v>
      </c>
      <c r="M956">
        <f>_xlfn.IFNA(VLOOKUP(D956,'[1]2020清欠预算'!$A:$I,9,FALSE),0)</f>
        <v>0</v>
      </c>
    </row>
    <row r="957" ht="14.25" spans="1:13">
      <c r="A957" s="1">
        <v>956</v>
      </c>
      <c r="B957" s="7" t="s">
        <v>350</v>
      </c>
      <c r="C957" s="1" t="s">
        <v>351</v>
      </c>
      <c r="D957" s="1" t="s">
        <v>352</v>
      </c>
      <c r="E957" s="1" t="s">
        <v>16</v>
      </c>
      <c r="F957" s="1" t="s">
        <v>25</v>
      </c>
      <c r="G957" s="1">
        <v>1</v>
      </c>
      <c r="H957" s="3" t="s">
        <v>371</v>
      </c>
      <c r="I957" s="5">
        <v>44044</v>
      </c>
      <c r="J957" s="1">
        <v>1</v>
      </c>
      <c r="K957" s="1">
        <v>0.45</v>
      </c>
      <c r="L957" s="1">
        <f>_xlfn.IFNA(VLOOKUP(D957,'[1]2020物业费金额预算（含欠费）'!$A:$Q,17,FALSE),0)</f>
        <v>0</v>
      </c>
      <c r="M957">
        <f>_xlfn.IFNA(VLOOKUP(D957,'[1]2020清欠预算'!$A:$I,9,FALSE),0)</f>
        <v>0</v>
      </c>
    </row>
    <row r="958" ht="14.25" spans="1:13">
      <c r="A958" s="1">
        <v>957</v>
      </c>
      <c r="B958" s="7" t="s">
        <v>353</v>
      </c>
      <c r="C958" s="1" t="s">
        <v>354</v>
      </c>
      <c r="D958" s="1" t="s">
        <v>355</v>
      </c>
      <c r="E958" s="1" t="s">
        <v>16</v>
      </c>
      <c r="F958" s="1" t="s">
        <v>25</v>
      </c>
      <c r="G958" s="1">
        <v>1</v>
      </c>
      <c r="H958" s="3" t="s">
        <v>371</v>
      </c>
      <c r="I958" s="5">
        <v>44044</v>
      </c>
      <c r="J958" s="1">
        <v>1</v>
      </c>
      <c r="K958" s="1">
        <v>0.4</v>
      </c>
      <c r="L958" s="1">
        <f>_xlfn.IFNA(VLOOKUP(D958,'[1]2020物业费金额预算（含欠费）'!$A:$Q,17,FALSE),0)</f>
        <v>0</v>
      </c>
      <c r="M958">
        <f>_xlfn.IFNA(VLOOKUP(D958,'[1]2020清欠预算'!$A:$I,9,FALSE),0)</f>
        <v>0</v>
      </c>
    </row>
    <row r="959" ht="14.25" spans="1:13">
      <c r="A959" s="1">
        <v>958</v>
      </c>
      <c r="B959" s="7" t="s">
        <v>356</v>
      </c>
      <c r="C959" s="1" t="s">
        <v>357</v>
      </c>
      <c r="D959" s="1" t="s">
        <v>358</v>
      </c>
      <c r="E959" s="1" t="s">
        <v>16</v>
      </c>
      <c r="F959" s="1" t="s">
        <v>25</v>
      </c>
      <c r="G959" s="1">
        <v>1</v>
      </c>
      <c r="H959" s="3" t="s">
        <v>371</v>
      </c>
      <c r="I959" s="5">
        <v>44044</v>
      </c>
      <c r="J959" s="1">
        <v>1</v>
      </c>
      <c r="K959" s="1">
        <v>0.45</v>
      </c>
      <c r="L959" s="1">
        <f>_xlfn.IFNA(VLOOKUP(D959,'[1]2020物业费金额预算（含欠费）'!$A:$Q,17,FALSE),0)</f>
        <v>0</v>
      </c>
      <c r="M959">
        <f>_xlfn.IFNA(VLOOKUP(D959,'[1]2020清欠预算'!$A:$I,9,FALSE),0)</f>
        <v>0</v>
      </c>
    </row>
    <row r="960" ht="14.25" spans="1:13">
      <c r="A960" s="1">
        <v>959</v>
      </c>
      <c r="B960" s="7" t="s">
        <v>359</v>
      </c>
      <c r="C960" s="1" t="s">
        <v>360</v>
      </c>
      <c r="D960" s="1" t="s">
        <v>361</v>
      </c>
      <c r="E960" s="1" t="s">
        <v>16</v>
      </c>
      <c r="F960" s="1" t="s">
        <v>25</v>
      </c>
      <c r="G960" s="1">
        <v>1</v>
      </c>
      <c r="H960" s="3" t="s">
        <v>371</v>
      </c>
      <c r="I960" s="5">
        <v>44044</v>
      </c>
      <c r="J960" s="1">
        <v>1</v>
      </c>
      <c r="K960" s="1">
        <v>0.45</v>
      </c>
      <c r="L960" s="1">
        <f>_xlfn.IFNA(VLOOKUP(D960,'[1]2020物业费金额预算（含欠费）'!$A:$Q,17,FALSE),0)</f>
        <v>0</v>
      </c>
      <c r="M960">
        <f>_xlfn.IFNA(VLOOKUP(D960,'[1]2020清欠预算'!$A:$I,9,FALSE),0)</f>
        <v>0</v>
      </c>
    </row>
    <row r="961" ht="14.25" spans="1:13">
      <c r="A961" s="1">
        <v>960</v>
      </c>
      <c r="B961" s="7" t="s">
        <v>362</v>
      </c>
      <c r="C961" s="1" t="s">
        <v>363</v>
      </c>
      <c r="D961" s="1" t="s">
        <v>364</v>
      </c>
      <c r="E961" s="1" t="s">
        <v>16</v>
      </c>
      <c r="F961" s="1" t="s">
        <v>25</v>
      </c>
      <c r="G961" s="1">
        <v>1</v>
      </c>
      <c r="H961" s="3" t="s">
        <v>371</v>
      </c>
      <c r="I961" s="5">
        <v>44044</v>
      </c>
      <c r="J961" s="1">
        <v>1</v>
      </c>
      <c r="K961" s="1">
        <v>0.4</v>
      </c>
      <c r="L961" s="1">
        <f>_xlfn.IFNA(VLOOKUP(D961,'[1]2020物业费金额预算（含欠费）'!$A:$Q,17,FALSE),0)</f>
        <v>0</v>
      </c>
      <c r="M961">
        <f>_xlfn.IFNA(VLOOKUP(D961,'[1]2020清欠预算'!$A:$I,9,FALSE),0)</f>
        <v>0</v>
      </c>
    </row>
    <row r="962" ht="14.25" spans="1:13">
      <c r="A962" s="1">
        <v>961</v>
      </c>
      <c r="B962" s="2" t="s">
        <v>13</v>
      </c>
      <c r="C962" s="1" t="s">
        <v>14</v>
      </c>
      <c r="D962" s="1" t="s">
        <v>15</v>
      </c>
      <c r="E962" s="1" t="s">
        <v>16</v>
      </c>
      <c r="F962" s="1" t="s">
        <v>17</v>
      </c>
      <c r="G962" s="1">
        <v>1</v>
      </c>
      <c r="H962" s="3" t="s">
        <v>372</v>
      </c>
      <c r="I962" s="5">
        <v>44075</v>
      </c>
      <c r="J962" s="1">
        <v>1</v>
      </c>
      <c r="K962" s="1">
        <v>0.96</v>
      </c>
      <c r="L962" s="1">
        <f>_xlfn.IFNA(VLOOKUP(D962,'[1]2020物业费金额预算（含欠费）'!$A:$S,19,FALSE),0)</f>
        <v>372.813709968</v>
      </c>
      <c r="M962">
        <f>_xlfn.IFNA(VLOOKUP(D962,'[1]2020清欠预算'!$A:$J,10,FALSE),0)</f>
        <v>34.1728204651888</v>
      </c>
    </row>
    <row r="963" ht="14.25" spans="1:13">
      <c r="A963" s="1">
        <v>962</v>
      </c>
      <c r="B963" s="2" t="s">
        <v>19</v>
      </c>
      <c r="C963" s="1" t="s">
        <v>20</v>
      </c>
      <c r="D963" s="1" t="s">
        <v>21</v>
      </c>
      <c r="E963" s="1" t="s">
        <v>16</v>
      </c>
      <c r="F963" s="1" t="s">
        <v>17</v>
      </c>
      <c r="G963" s="1">
        <v>1</v>
      </c>
      <c r="H963" s="3" t="s">
        <v>372</v>
      </c>
      <c r="I963" s="5">
        <v>44075</v>
      </c>
      <c r="J963" s="1">
        <v>1</v>
      </c>
      <c r="K963" s="1">
        <v>0.98</v>
      </c>
      <c r="L963" s="1">
        <f>_xlfn.IFNA(VLOOKUP(D963,'[1]2020物业费金额预算（含欠费）'!$A:$S,19,FALSE),0)</f>
        <v>33.393795372</v>
      </c>
      <c r="M963">
        <f>_xlfn.IFNA(VLOOKUP(D963,'[1]2020清欠预算'!$A:$J,10,FALSE),0)</f>
        <v>2.51182759439196</v>
      </c>
    </row>
    <row r="964" ht="14.25" spans="1:13">
      <c r="A964" s="1">
        <v>963</v>
      </c>
      <c r="B964" s="2" t="s">
        <v>22</v>
      </c>
      <c r="C964" s="1" t="s">
        <v>23</v>
      </c>
      <c r="D964" s="1" t="s">
        <v>24</v>
      </c>
      <c r="E964" s="1" t="s">
        <v>16</v>
      </c>
      <c r="F964" s="1" t="s">
        <v>25</v>
      </c>
      <c r="G964" s="1">
        <v>1</v>
      </c>
      <c r="H964" s="3" t="s">
        <v>372</v>
      </c>
      <c r="I964" s="5">
        <v>44075</v>
      </c>
      <c r="J964" s="1">
        <v>1</v>
      </c>
      <c r="K964" s="1">
        <v>0.8</v>
      </c>
      <c r="L964" s="1">
        <f>_xlfn.IFNA(VLOOKUP(D964,'[1]2020物业费金额预算（含欠费）'!$A:$S,19,FALSE),0)</f>
        <v>142.360318104</v>
      </c>
      <c r="M964">
        <f>_xlfn.IFNA(VLOOKUP(D964,'[1]2020清欠预算'!$A:$J,10,FALSE),0)</f>
        <v>6.43416775782057</v>
      </c>
    </row>
    <row r="965" ht="14.25" spans="1:13">
      <c r="A965" s="1">
        <v>964</v>
      </c>
      <c r="B965" s="4" t="s">
        <v>26</v>
      </c>
      <c r="C965" s="1" t="s">
        <v>27</v>
      </c>
      <c r="D965" s="1" t="s">
        <v>28</v>
      </c>
      <c r="E965" s="1" t="s">
        <v>16</v>
      </c>
      <c r="F965" s="1" t="s">
        <v>17</v>
      </c>
      <c r="G965" s="1">
        <v>1</v>
      </c>
      <c r="H965" s="3" t="s">
        <v>372</v>
      </c>
      <c r="I965" s="5">
        <v>44075</v>
      </c>
      <c r="J965" s="1">
        <v>1</v>
      </c>
      <c r="K965" s="1">
        <v>0.9</v>
      </c>
      <c r="L965" s="1">
        <f>_xlfn.IFNA(VLOOKUP(D965,'[1]2020物业费金额预算（含欠费）'!$A:$S,19,FALSE),0)</f>
        <v>140.31543735</v>
      </c>
      <c r="M965">
        <f>_xlfn.IFNA(VLOOKUP(D965,'[1]2020清欠预算'!$A:$J,10,FALSE),0)</f>
        <v>46.6940260965591</v>
      </c>
    </row>
    <row r="966" ht="14.25" spans="1:13">
      <c r="A966" s="1">
        <v>965</v>
      </c>
      <c r="B966" s="4" t="s">
        <v>29</v>
      </c>
      <c r="C966" s="1" t="s">
        <v>30</v>
      </c>
      <c r="D966" s="1" t="s">
        <v>31</v>
      </c>
      <c r="E966" s="1" t="s">
        <v>16</v>
      </c>
      <c r="F966" s="1" t="s">
        <v>25</v>
      </c>
      <c r="G966" s="1">
        <v>1</v>
      </c>
      <c r="H966" s="3" t="s">
        <v>372</v>
      </c>
      <c r="I966" s="5">
        <v>44075</v>
      </c>
      <c r="J966" s="1">
        <v>1</v>
      </c>
      <c r="K966" s="1">
        <v>0.6</v>
      </c>
      <c r="L966" s="1">
        <f>_xlfn.IFNA(VLOOKUP(D966,'[1]2020物业费金额预算（含欠费）'!$A:$S,19,FALSE),0)</f>
        <v>329.8374108</v>
      </c>
      <c r="M966">
        <f>_xlfn.IFNA(VLOOKUP(D966,'[1]2020清欠预算'!$A:$J,10,FALSE),0)</f>
        <v>156.345697578691</v>
      </c>
    </row>
    <row r="967" ht="14.25" spans="1:13">
      <c r="A967" s="1">
        <v>966</v>
      </c>
      <c r="B967" s="2" t="s">
        <v>32</v>
      </c>
      <c r="C967" s="1" t="s">
        <v>33</v>
      </c>
      <c r="D967" s="1" t="s">
        <v>34</v>
      </c>
      <c r="E967" s="1" t="s">
        <v>16</v>
      </c>
      <c r="F967" s="1" t="s">
        <v>25</v>
      </c>
      <c r="G967" s="1">
        <v>1</v>
      </c>
      <c r="H967" s="3" t="s">
        <v>372</v>
      </c>
      <c r="I967" s="5">
        <v>44075</v>
      </c>
      <c r="J967" s="1">
        <v>1</v>
      </c>
      <c r="K967" s="1">
        <v>0.8</v>
      </c>
      <c r="L967" s="1">
        <f>_xlfn.IFNA(VLOOKUP(D967,'[1]2020物业费金额预算（含欠费）'!$A:$S,19,FALSE),0)</f>
        <v>315.155008896</v>
      </c>
      <c r="M967">
        <f>_xlfn.IFNA(VLOOKUP(D967,'[1]2020清欠预算'!$A:$J,10,FALSE),0)</f>
        <v>22.2133117199493</v>
      </c>
    </row>
    <row r="968" ht="14.25" spans="1:13">
      <c r="A968" s="1">
        <v>967</v>
      </c>
      <c r="B968" s="2" t="s">
        <v>35</v>
      </c>
      <c r="D968" s="1" t="s">
        <v>36</v>
      </c>
      <c r="E968" s="1" t="s">
        <v>16</v>
      </c>
      <c r="F968" s="1" t="s">
        <v>25</v>
      </c>
      <c r="G968" s="1">
        <v>0</v>
      </c>
      <c r="H968" s="3" t="s">
        <v>372</v>
      </c>
      <c r="I968" s="5">
        <v>44075</v>
      </c>
      <c r="J968" s="1">
        <v>1</v>
      </c>
      <c r="K968" s="1">
        <v>0.7</v>
      </c>
      <c r="L968" s="1">
        <f>_xlfn.IFNA(VLOOKUP(D968,'[1]2020物业费金额预算（含欠费）'!$A:$S,19,FALSE),0)</f>
        <v>579.0954646308</v>
      </c>
      <c r="M968">
        <f>_xlfn.IFNA(VLOOKUP(D968,'[1]2020清欠预算'!$A:$J,10,FALSE),0)</f>
        <v>73.8840234673375</v>
      </c>
    </row>
    <row r="969" ht="14.25" spans="1:13">
      <c r="A969" s="1">
        <v>968</v>
      </c>
      <c r="B969" s="2" t="s">
        <v>37</v>
      </c>
      <c r="C969" s="1" t="s">
        <v>38</v>
      </c>
      <c r="D969" s="1" t="s">
        <v>39</v>
      </c>
      <c r="E969" s="1" t="s">
        <v>16</v>
      </c>
      <c r="F969" s="1" t="s">
        <v>17</v>
      </c>
      <c r="G969" s="1">
        <v>1</v>
      </c>
      <c r="H969" s="3" t="s">
        <v>372</v>
      </c>
      <c r="I969" s="5">
        <v>44075</v>
      </c>
      <c r="J969" s="1">
        <v>1</v>
      </c>
      <c r="K969" s="1">
        <v>0.98</v>
      </c>
      <c r="L969" s="1">
        <f>_xlfn.IFNA(VLOOKUP(D969,'[1]2020物业费金额预算（含欠费）'!$A:$S,19,FALSE),0)</f>
        <v>50.1873773837608</v>
      </c>
      <c r="M969">
        <f>_xlfn.IFNA(VLOOKUP(D969,'[1]2020清欠预算'!$A:$J,10,FALSE),0)</f>
        <v>0.930400331860717</v>
      </c>
    </row>
    <row r="970" ht="14.25" spans="1:13">
      <c r="A970" s="1">
        <v>969</v>
      </c>
      <c r="B970" s="2" t="s">
        <v>40</v>
      </c>
      <c r="D970" s="1" t="s">
        <v>41</v>
      </c>
      <c r="E970" s="1" t="s">
        <v>16</v>
      </c>
      <c r="F970" s="1" t="s">
        <v>25</v>
      </c>
      <c r="G970" s="1">
        <v>0</v>
      </c>
      <c r="H970" s="3" t="s">
        <v>372</v>
      </c>
      <c r="I970" s="5">
        <v>44075</v>
      </c>
      <c r="J970" s="1">
        <v>1</v>
      </c>
      <c r="K970" s="1">
        <v>0.65</v>
      </c>
      <c r="L970" s="1">
        <f>_xlfn.IFNA(VLOOKUP(D970,'[1]2020物业费金额预算（含欠费）'!$A:$S,19,FALSE),0)</f>
        <v>440.88387036</v>
      </c>
      <c r="M970">
        <f>_xlfn.IFNA(VLOOKUP(D970,'[1]2020清欠预算'!$A:$J,10,FALSE),0)</f>
        <v>96.547091619375</v>
      </c>
    </row>
    <row r="971" ht="14.25" spans="1:13">
      <c r="A971" s="1">
        <v>970</v>
      </c>
      <c r="B971" s="2" t="s">
        <v>42</v>
      </c>
      <c r="C971" s="1" t="s">
        <v>43</v>
      </c>
      <c r="D971" s="1" t="s">
        <v>44</v>
      </c>
      <c r="E971" s="1" t="s">
        <v>16</v>
      </c>
      <c r="F971" s="1" t="s">
        <v>25</v>
      </c>
      <c r="G971" s="1">
        <v>1</v>
      </c>
      <c r="H971" s="3" t="s">
        <v>372</v>
      </c>
      <c r="I971" s="5">
        <v>44075</v>
      </c>
      <c r="J971" s="1">
        <v>1</v>
      </c>
      <c r="K971" s="1">
        <v>0.7</v>
      </c>
      <c r="L971" s="1">
        <f>_xlfn.IFNA(VLOOKUP(D971,'[1]2020物业费金额预算（含欠费）'!$A:$S,19,FALSE),0)</f>
        <v>618.262824141</v>
      </c>
      <c r="M971">
        <f>_xlfn.IFNA(VLOOKUP(D971,'[1]2020清欠预算'!$A:$J,10,FALSE),0)</f>
        <v>142.310647536707</v>
      </c>
    </row>
    <row r="972" ht="14.25" spans="1:13">
      <c r="A972" s="1">
        <v>971</v>
      </c>
      <c r="B972" s="2" t="s">
        <v>45</v>
      </c>
      <c r="C972" s="1" t="s">
        <v>46</v>
      </c>
      <c r="D972" s="1" t="s">
        <v>47</v>
      </c>
      <c r="E972" s="1" t="s">
        <v>16</v>
      </c>
      <c r="F972" s="1" t="s">
        <v>25</v>
      </c>
      <c r="G972" s="1">
        <v>1</v>
      </c>
      <c r="H972" s="3" t="s">
        <v>372</v>
      </c>
      <c r="I972" s="5">
        <v>44075</v>
      </c>
      <c r="J972" s="1">
        <v>1</v>
      </c>
      <c r="K972" s="1">
        <v>0.8</v>
      </c>
      <c r="L972" s="1">
        <f>_xlfn.IFNA(VLOOKUP(D972,'[1]2020物业费金额预算（含欠费）'!$A:$S,19,FALSE),0)</f>
        <v>92.099722968</v>
      </c>
      <c r="M972">
        <f>_xlfn.IFNA(VLOOKUP(D972,'[1]2020清欠预算'!$A:$J,10,FALSE),0)</f>
        <v>0.826411895999996</v>
      </c>
    </row>
    <row r="973" ht="14.25" spans="1:13">
      <c r="A973" s="1">
        <v>972</v>
      </c>
      <c r="B973" s="2" t="s">
        <v>48</v>
      </c>
      <c r="C973" s="1" t="s">
        <v>49</v>
      </c>
      <c r="D973" s="1" t="s">
        <v>50</v>
      </c>
      <c r="E973" s="1" t="s">
        <v>16</v>
      </c>
      <c r="F973" s="1" t="s">
        <v>25</v>
      </c>
      <c r="G973" s="1">
        <v>1</v>
      </c>
      <c r="H973" s="3" t="s">
        <v>372</v>
      </c>
      <c r="I973" s="5">
        <v>44075</v>
      </c>
      <c r="J973" s="1">
        <v>1</v>
      </c>
      <c r="K973" s="1">
        <v>0.8</v>
      </c>
      <c r="L973" s="1">
        <f>_xlfn.IFNA(VLOOKUP(D973,'[1]2020物业费金额预算（含欠费）'!$A:$S,19,FALSE),0)</f>
        <v>66.13832892</v>
      </c>
      <c r="M973">
        <f>_xlfn.IFNA(VLOOKUP(D973,'[1]2020清欠预算'!$A:$J,10,FALSE),0)</f>
        <v>8.56339561716801</v>
      </c>
    </row>
    <row r="974" ht="14.25" spans="1:13">
      <c r="A974" s="1">
        <v>973</v>
      </c>
      <c r="B974" s="2" t="s">
        <v>51</v>
      </c>
      <c r="C974" s="1" t="s">
        <v>52</v>
      </c>
      <c r="D974" s="1" t="s">
        <v>53</v>
      </c>
      <c r="E974" s="1" t="s">
        <v>16</v>
      </c>
      <c r="F974" s="1" t="s">
        <v>17</v>
      </c>
      <c r="G974" s="1">
        <v>1</v>
      </c>
      <c r="H974" s="3" t="s">
        <v>372</v>
      </c>
      <c r="I974" s="5">
        <v>44075</v>
      </c>
      <c r="J974" s="1">
        <v>1</v>
      </c>
      <c r="K974" s="1">
        <v>0.96</v>
      </c>
      <c r="L974" s="1">
        <f>_xlfn.IFNA(VLOOKUP(D974,'[1]2020物业费金额预算（含欠费）'!$A:$S,19,FALSE),0)</f>
        <v>276.8353596</v>
      </c>
      <c r="M974">
        <f>_xlfn.IFNA(VLOOKUP(D974,'[1]2020清欠预算'!$A:$J,10,FALSE),0)</f>
        <v>37.76253676475</v>
      </c>
    </row>
    <row r="975" ht="14.25" spans="1:13">
      <c r="A975" s="1">
        <v>974</v>
      </c>
      <c r="B975" s="2" t="s">
        <v>54</v>
      </c>
      <c r="C975" s="1" t="s">
        <v>55</v>
      </c>
      <c r="D975" s="1" t="s">
        <v>56</v>
      </c>
      <c r="E975" s="1" t="s">
        <v>16</v>
      </c>
      <c r="F975" s="1" t="s">
        <v>25</v>
      </c>
      <c r="G975" s="1">
        <v>1</v>
      </c>
      <c r="H975" s="3" t="s">
        <v>372</v>
      </c>
      <c r="I975" s="5">
        <v>44075</v>
      </c>
      <c r="J975" s="1">
        <v>1</v>
      </c>
      <c r="K975" s="1">
        <v>0.7</v>
      </c>
      <c r="L975" s="1">
        <f>_xlfn.IFNA(VLOOKUP(D975,'[1]2020物业费金额预算（含欠费）'!$A:$S,19,FALSE),0)</f>
        <v>94.0866105312</v>
      </c>
      <c r="M975">
        <f>_xlfn.IFNA(VLOOKUP(D975,'[1]2020清欠预算'!$A:$J,10,FALSE),0)</f>
        <v>4.98181708992248</v>
      </c>
    </row>
    <row r="976" ht="14.25" spans="1:13">
      <c r="A976" s="1">
        <v>975</v>
      </c>
      <c r="B976" s="2" t="s">
        <v>57</v>
      </c>
      <c r="C976" s="1" t="s">
        <v>58</v>
      </c>
      <c r="D976" s="1" t="s">
        <v>59</v>
      </c>
      <c r="E976" s="1" t="s">
        <v>16</v>
      </c>
      <c r="F976" s="1" t="s">
        <v>17</v>
      </c>
      <c r="G976" s="1">
        <v>1</v>
      </c>
      <c r="H976" s="3" t="s">
        <v>372</v>
      </c>
      <c r="I976" s="5">
        <v>44075</v>
      </c>
      <c r="J976" s="1">
        <v>1</v>
      </c>
      <c r="K976" s="1">
        <v>0.98</v>
      </c>
      <c r="L976" s="1">
        <f>_xlfn.IFNA(VLOOKUP(D976,'[1]2020物业费金额预算（含欠费）'!$A:$S,19,FALSE),0)</f>
        <v>40.6424277</v>
      </c>
      <c r="M976">
        <f>_xlfn.IFNA(VLOOKUP(D976,'[1]2020清欠预算'!$A:$J,10,FALSE),0)</f>
        <v>7.10849801854466</v>
      </c>
    </row>
    <row r="977" ht="14.25" spans="1:13">
      <c r="A977" s="1">
        <v>976</v>
      </c>
      <c r="B977" s="2" t="s">
        <v>60</v>
      </c>
      <c r="C977" s="1" t="s">
        <v>61</v>
      </c>
      <c r="D977" s="1" t="s">
        <v>62</v>
      </c>
      <c r="E977" s="1" t="s">
        <v>16</v>
      </c>
      <c r="F977" s="1" t="s">
        <v>17</v>
      </c>
      <c r="G977" s="1">
        <v>1</v>
      </c>
      <c r="H977" s="3" t="s">
        <v>372</v>
      </c>
      <c r="I977" s="5">
        <v>44075</v>
      </c>
      <c r="J977" s="1">
        <v>1</v>
      </c>
      <c r="K977" s="1">
        <v>0.96</v>
      </c>
      <c r="L977" s="1">
        <f>_xlfn.IFNA(VLOOKUP(D977,'[1]2020物业费金额预算（含欠费）'!$A:$S,19,FALSE),0)</f>
        <v>363.751880112</v>
      </c>
      <c r="M977">
        <f>_xlfn.IFNA(VLOOKUP(D977,'[1]2020清欠预算'!$A:$J,10,FALSE),0)</f>
        <v>36.313317363157</v>
      </c>
    </row>
    <row r="978" ht="14.25" spans="1:13">
      <c r="A978" s="1">
        <v>977</v>
      </c>
      <c r="B978" s="2" t="s">
        <v>63</v>
      </c>
      <c r="C978" s="1" t="s">
        <v>64</v>
      </c>
      <c r="D978" s="1" t="s">
        <v>65</v>
      </c>
      <c r="E978" s="1" t="s">
        <v>16</v>
      </c>
      <c r="F978" s="1" t="s">
        <v>25</v>
      </c>
      <c r="G978" s="1">
        <v>1</v>
      </c>
      <c r="H978" s="3" t="s">
        <v>372</v>
      </c>
      <c r="I978" s="5">
        <v>44075</v>
      </c>
      <c r="J978" s="1">
        <v>1</v>
      </c>
      <c r="K978" s="1">
        <v>0.8</v>
      </c>
      <c r="L978" s="1">
        <f>_xlfn.IFNA(VLOOKUP(D978,'[1]2020物业费金额预算（含欠费）'!$A:$S,19,FALSE),0)</f>
        <v>450.490151664</v>
      </c>
      <c r="M978">
        <f>_xlfn.IFNA(VLOOKUP(D978,'[1]2020清欠预算'!$A:$J,10,FALSE),0)</f>
        <v>24.123730397625</v>
      </c>
    </row>
    <row r="979" ht="14.25" spans="1:13">
      <c r="A979" s="1">
        <v>978</v>
      </c>
      <c r="B979" s="2" t="s">
        <v>66</v>
      </c>
      <c r="C979" s="1" t="s">
        <v>67</v>
      </c>
      <c r="D979" s="1" t="s">
        <v>68</v>
      </c>
      <c r="E979" s="1" t="s">
        <v>16</v>
      </c>
      <c r="F979" s="1" t="s">
        <v>25</v>
      </c>
      <c r="G979" s="1">
        <v>1</v>
      </c>
      <c r="H979" s="3" t="s">
        <v>372</v>
      </c>
      <c r="I979" s="5">
        <v>44075</v>
      </c>
      <c r="J979" s="1">
        <v>1</v>
      </c>
      <c r="K979" s="1">
        <v>0.7</v>
      </c>
      <c r="L979" s="1">
        <f>_xlfn.IFNA(VLOOKUP(D979,'[1]2020物业费金额预算（含欠费）'!$A:$S,19,FALSE),0)</f>
        <v>332.85118878</v>
      </c>
      <c r="M979">
        <f>_xlfn.IFNA(VLOOKUP(D979,'[1]2020清欠预算'!$A:$J,10,FALSE),0)</f>
        <v>45.5244535065</v>
      </c>
    </row>
    <row r="980" ht="14.25" spans="1:13">
      <c r="A980" s="1">
        <v>979</v>
      </c>
      <c r="B980" s="2" t="s">
        <v>69</v>
      </c>
      <c r="C980" s="1" t="s">
        <v>70</v>
      </c>
      <c r="D980" s="1" t="s">
        <v>71</v>
      </c>
      <c r="E980" s="1" t="s">
        <v>16</v>
      </c>
      <c r="F980" s="1" t="s">
        <v>25</v>
      </c>
      <c r="G980" s="1">
        <v>1</v>
      </c>
      <c r="H980" s="3" t="s">
        <v>372</v>
      </c>
      <c r="I980" s="5">
        <v>44075</v>
      </c>
      <c r="J980" s="1">
        <v>1</v>
      </c>
      <c r="K980" s="1">
        <v>0.65</v>
      </c>
      <c r="L980" s="1">
        <f>_xlfn.IFNA(VLOOKUP(D980,'[1]2020物业费金额预算（含欠费）'!$A:$S,19,FALSE),0)</f>
        <v>266.30923956</v>
      </c>
      <c r="M980">
        <f>_xlfn.IFNA(VLOOKUP(D980,'[1]2020清欠预算'!$A:$J,10,FALSE),0)</f>
        <v>95.522170656375</v>
      </c>
    </row>
    <row r="981" ht="14.25" spans="1:13">
      <c r="A981" s="1">
        <v>980</v>
      </c>
      <c r="B981" s="2" t="s">
        <v>72</v>
      </c>
      <c r="C981" s="1" t="s">
        <v>73</v>
      </c>
      <c r="D981" s="1" t="s">
        <v>74</v>
      </c>
      <c r="E981" s="1" t="s">
        <v>16</v>
      </c>
      <c r="F981" s="1" t="s">
        <v>25</v>
      </c>
      <c r="G981" s="1">
        <v>1</v>
      </c>
      <c r="H981" s="3" t="s">
        <v>372</v>
      </c>
      <c r="I981" s="5">
        <v>44075</v>
      </c>
      <c r="J981" s="1">
        <v>1</v>
      </c>
      <c r="K981" s="1">
        <v>0.6</v>
      </c>
      <c r="L981" s="1">
        <f>_xlfn.IFNA(VLOOKUP(D981,'[1]2020物业费金额预算（含欠费）'!$A:$S,19,FALSE),0)</f>
        <v>708.16249584</v>
      </c>
      <c r="M981">
        <f>_xlfn.IFNA(VLOOKUP(D981,'[1]2020清欠预算'!$A:$J,10,FALSE),0)</f>
        <v>138.132762925875</v>
      </c>
    </row>
    <row r="982" ht="14.25" spans="1:13">
      <c r="A982" s="1">
        <v>981</v>
      </c>
      <c r="B982" s="2" t="s">
        <v>75</v>
      </c>
      <c r="C982" s="1" t="s">
        <v>76</v>
      </c>
      <c r="D982" s="1" t="s">
        <v>77</v>
      </c>
      <c r="E982" s="1" t="s">
        <v>16</v>
      </c>
      <c r="F982" s="1" t="s">
        <v>25</v>
      </c>
      <c r="G982" s="1">
        <v>1</v>
      </c>
      <c r="H982" s="3" t="s">
        <v>372</v>
      </c>
      <c r="I982" s="5">
        <v>44075</v>
      </c>
      <c r="J982" s="1">
        <v>1</v>
      </c>
      <c r="K982" s="1">
        <v>0.65</v>
      </c>
      <c r="L982" s="1">
        <f>_xlfn.IFNA(VLOOKUP(D982,'[1]2020物业费金额预算（含欠费）'!$A:$S,19,FALSE),0)</f>
        <v>342.86060016</v>
      </c>
      <c r="M982">
        <f>_xlfn.IFNA(VLOOKUP(D982,'[1]2020清欠预算'!$A:$J,10,FALSE),0)</f>
        <v>109.112649689625</v>
      </c>
    </row>
    <row r="983" ht="14.25" spans="1:13">
      <c r="A983" s="1">
        <v>982</v>
      </c>
      <c r="B983" s="2" t="s">
        <v>78</v>
      </c>
      <c r="D983" s="1" t="s">
        <v>79</v>
      </c>
      <c r="E983" s="1" t="s">
        <v>16</v>
      </c>
      <c r="F983" s="1" t="s">
        <v>25</v>
      </c>
      <c r="G983" s="1">
        <v>0</v>
      </c>
      <c r="H983" s="3" t="s">
        <v>372</v>
      </c>
      <c r="I983" s="5">
        <v>44075</v>
      </c>
      <c r="J983" s="1">
        <v>1</v>
      </c>
      <c r="K983" s="1">
        <v>0.7</v>
      </c>
      <c r="L983" s="1">
        <f>_xlfn.IFNA(VLOOKUP(D983,'[1]2020物业费金额预算（含欠费）'!$A:$S,19,FALSE),0)</f>
        <v>530.28811764</v>
      </c>
      <c r="M983">
        <f>_xlfn.IFNA(VLOOKUP(D983,'[1]2020清欠预算'!$A:$J,10,FALSE),0)</f>
        <v>74.333598509625</v>
      </c>
    </row>
    <row r="984" ht="14.25" spans="1:13">
      <c r="A984" s="1">
        <v>983</v>
      </c>
      <c r="B984" s="2" t="s">
        <v>80</v>
      </c>
      <c r="C984" s="1" t="s">
        <v>81</v>
      </c>
      <c r="D984" s="1" t="s">
        <v>82</v>
      </c>
      <c r="E984" s="1" t="s">
        <v>16</v>
      </c>
      <c r="F984" s="1" t="s">
        <v>25</v>
      </c>
      <c r="G984" s="1">
        <v>1</v>
      </c>
      <c r="H984" s="3" t="s">
        <v>372</v>
      </c>
      <c r="I984" s="5">
        <v>44075</v>
      </c>
      <c r="J984" s="1">
        <v>1</v>
      </c>
      <c r="K984" s="1">
        <v>0</v>
      </c>
      <c r="L984" s="1">
        <f>_xlfn.IFNA(VLOOKUP(D984,'[1]2020物业费金额预算（含欠费）'!$A:$S,19,FALSE),0)</f>
        <v>0</v>
      </c>
      <c r="M984">
        <f>_xlfn.IFNA(VLOOKUP(D984,'[1]2020清欠预算'!$A:$J,10,FALSE),0)</f>
        <v>0</v>
      </c>
    </row>
    <row r="985" ht="14.25" spans="1:13">
      <c r="A985" s="1">
        <v>984</v>
      </c>
      <c r="B985" s="2" t="s">
        <v>83</v>
      </c>
      <c r="C985" s="1" t="s">
        <v>84</v>
      </c>
      <c r="D985" s="1" t="s">
        <v>85</v>
      </c>
      <c r="E985" s="1" t="s">
        <v>16</v>
      </c>
      <c r="F985" s="1" t="s">
        <v>25</v>
      </c>
      <c r="G985" s="1">
        <v>1</v>
      </c>
      <c r="H985" s="3" t="s">
        <v>372</v>
      </c>
      <c r="I985" s="5">
        <v>44075</v>
      </c>
      <c r="J985" s="1">
        <v>1</v>
      </c>
      <c r="K985" s="1">
        <v>0.62</v>
      </c>
      <c r="L985" s="1">
        <f>_xlfn.IFNA(VLOOKUP(D985,'[1]2020物业费金额预算（含欠费）'!$A:$S,19,FALSE),0)</f>
        <v>802.893187722734</v>
      </c>
      <c r="M985">
        <f>_xlfn.IFNA(VLOOKUP(D985,'[1]2020清欠预算'!$A:$J,10,FALSE),0)</f>
        <v>19.829431855875</v>
      </c>
    </row>
    <row r="986" ht="14.25" spans="1:13">
      <c r="A986" s="1">
        <v>985</v>
      </c>
      <c r="B986" s="2" t="s">
        <v>86</v>
      </c>
      <c r="C986" s="1" t="s">
        <v>87</v>
      </c>
      <c r="D986" s="1" t="s">
        <v>88</v>
      </c>
      <c r="E986" s="1" t="s">
        <v>16</v>
      </c>
      <c r="F986" s="1" t="s">
        <v>25</v>
      </c>
      <c r="G986" s="1">
        <v>1</v>
      </c>
      <c r="H986" s="3" t="s">
        <v>372</v>
      </c>
      <c r="I986" s="5">
        <v>44075</v>
      </c>
      <c r="J986" s="1">
        <v>1</v>
      </c>
      <c r="K986" s="1">
        <v>0.55</v>
      </c>
      <c r="L986" s="1">
        <f>_xlfn.IFNA(VLOOKUP(D986,'[1]2020物业费金额预算（含欠费）'!$A:$S,19,FALSE),0)</f>
        <v>425.01555126</v>
      </c>
      <c r="M986">
        <f>_xlfn.IFNA(VLOOKUP(D986,'[1]2020清欠预算'!$A:$J,10,FALSE),0)</f>
        <v>0</v>
      </c>
    </row>
    <row r="987" ht="14.25" spans="1:13">
      <c r="A987" s="1">
        <v>986</v>
      </c>
      <c r="B987" s="2" t="s">
        <v>89</v>
      </c>
      <c r="C987" s="1" t="s">
        <v>90</v>
      </c>
      <c r="D987" s="1" t="s">
        <v>91</v>
      </c>
      <c r="E987" s="1" t="s">
        <v>16</v>
      </c>
      <c r="F987" s="1" t="s">
        <v>25</v>
      </c>
      <c r="G987" s="1">
        <v>1</v>
      </c>
      <c r="H987" s="3" t="s">
        <v>372</v>
      </c>
      <c r="I987" s="5">
        <v>44075</v>
      </c>
      <c r="J987" s="1">
        <v>1</v>
      </c>
      <c r="K987" s="1">
        <v>0</v>
      </c>
      <c r="L987" s="1">
        <f>_xlfn.IFNA(VLOOKUP(D987,'[1]2020物业费金额预算（含欠费）'!$A:$S,19,FALSE),0)</f>
        <v>482.703926958003</v>
      </c>
      <c r="M987">
        <f>_xlfn.IFNA(VLOOKUP(D987,'[1]2020清欠预算'!$A:$J,10,FALSE),0)</f>
        <v>0</v>
      </c>
    </row>
    <row r="988" ht="14.25" spans="1:13">
      <c r="A988" s="1">
        <v>987</v>
      </c>
      <c r="B988" s="2" t="s">
        <v>92</v>
      </c>
      <c r="C988" s="1" t="s">
        <v>93</v>
      </c>
      <c r="D988" s="1" t="s">
        <v>94</v>
      </c>
      <c r="E988" s="1" t="s">
        <v>16</v>
      </c>
      <c r="F988" s="1" t="s">
        <v>25</v>
      </c>
      <c r="G988" s="1">
        <v>1</v>
      </c>
      <c r="H988" s="3" t="s">
        <v>372</v>
      </c>
      <c r="I988" s="5">
        <v>44075</v>
      </c>
      <c r="J988" s="1">
        <v>1</v>
      </c>
      <c r="K988" s="1">
        <v>0</v>
      </c>
      <c r="L988" s="1">
        <f>_xlfn.IFNA(VLOOKUP(D988,'[1]2020物业费金额预算（含欠费）'!$A:$S,19,FALSE),0)</f>
        <v>0</v>
      </c>
      <c r="M988">
        <f>_xlfn.IFNA(VLOOKUP(D988,'[1]2020清欠预算'!$A:$J,10,FALSE),0)</f>
        <v>0</v>
      </c>
    </row>
    <row r="989" ht="14.25" spans="1:13">
      <c r="A989" s="1">
        <v>988</v>
      </c>
      <c r="B989" s="2" t="s">
        <v>95</v>
      </c>
      <c r="C989" s="1" t="s">
        <v>96</v>
      </c>
      <c r="D989" s="1" t="s">
        <v>97</v>
      </c>
      <c r="E989" s="1" t="s">
        <v>16</v>
      </c>
      <c r="F989" s="1" t="s">
        <v>17</v>
      </c>
      <c r="G989" s="1">
        <v>1</v>
      </c>
      <c r="H989" s="3" t="s">
        <v>372</v>
      </c>
      <c r="I989" s="5">
        <v>44075</v>
      </c>
      <c r="J989" s="1">
        <v>1</v>
      </c>
      <c r="K989" s="1">
        <v>0.97</v>
      </c>
      <c r="L989" s="1">
        <f>_xlfn.IFNA(VLOOKUP(D989,'[1]2020物业费金额预算（含欠费）'!$A:$S,19,FALSE),0)</f>
        <v>41.5234080351</v>
      </c>
      <c r="M989">
        <f>_xlfn.IFNA(VLOOKUP(D989,'[1]2020清欠预算'!$A:$J,10,FALSE),0)</f>
        <v>5.26181088148182</v>
      </c>
    </row>
    <row r="990" ht="14.25" spans="1:13">
      <c r="A990" s="1">
        <v>989</v>
      </c>
      <c r="B990" s="2" t="s">
        <v>98</v>
      </c>
      <c r="C990" s="1" t="s">
        <v>99</v>
      </c>
      <c r="D990" s="1" t="s">
        <v>100</v>
      </c>
      <c r="E990" s="1" t="s">
        <v>16</v>
      </c>
      <c r="F990" s="1" t="s">
        <v>25</v>
      </c>
      <c r="G990" s="1">
        <v>1</v>
      </c>
      <c r="H990" s="3" t="s">
        <v>372</v>
      </c>
      <c r="I990" s="5">
        <v>44075</v>
      </c>
      <c r="J990" s="1">
        <v>1</v>
      </c>
      <c r="K990" s="1">
        <v>0.8</v>
      </c>
      <c r="L990" s="1">
        <f>_xlfn.IFNA(VLOOKUP(D990,'[1]2020物业费金额预算（含欠费）'!$A:$S,19,FALSE),0)</f>
        <v>146.457993401088</v>
      </c>
      <c r="M990">
        <f>_xlfn.IFNA(VLOOKUP(D990,'[1]2020清欠预算'!$A:$J,10,FALSE),0)</f>
        <v>17.98822170522</v>
      </c>
    </row>
    <row r="991" ht="14.25" spans="1:13">
      <c r="A991" s="1">
        <v>990</v>
      </c>
      <c r="B991" s="2" t="s">
        <v>101</v>
      </c>
      <c r="C991" s="1" t="s">
        <v>102</v>
      </c>
      <c r="D991" s="1" t="s">
        <v>103</v>
      </c>
      <c r="E991" s="1" t="s">
        <v>16</v>
      </c>
      <c r="F991" s="1" t="s">
        <v>25</v>
      </c>
      <c r="G991" s="1">
        <v>1</v>
      </c>
      <c r="H991" s="3" t="s">
        <v>372</v>
      </c>
      <c r="I991" s="5">
        <v>44075</v>
      </c>
      <c r="J991" s="1">
        <v>1</v>
      </c>
      <c r="K991" s="1">
        <v>0.8</v>
      </c>
      <c r="L991" s="1">
        <f>_xlfn.IFNA(VLOOKUP(D991,'[1]2020物业费金额预算（含欠费）'!$A:$S,19,FALSE),0)</f>
        <v>459.394542225</v>
      </c>
      <c r="M991">
        <f>_xlfn.IFNA(VLOOKUP(D991,'[1]2020清欠预算'!$A:$J,10,FALSE),0)</f>
        <v>41.2448183524644</v>
      </c>
    </row>
    <row r="992" ht="14.25" spans="1:13">
      <c r="A992" s="1">
        <v>991</v>
      </c>
      <c r="B992" s="2" t="s">
        <v>104</v>
      </c>
      <c r="C992" s="1" t="s">
        <v>105</v>
      </c>
      <c r="D992" s="1" t="s">
        <v>106</v>
      </c>
      <c r="E992" s="1" t="s">
        <v>16</v>
      </c>
      <c r="F992" s="1" t="s">
        <v>25</v>
      </c>
      <c r="G992" s="1">
        <v>1</v>
      </c>
      <c r="H992" s="3" t="s">
        <v>372</v>
      </c>
      <c r="I992" s="5">
        <v>44075</v>
      </c>
      <c r="J992" s="1">
        <v>1</v>
      </c>
      <c r="K992" s="1">
        <v>0.7</v>
      </c>
      <c r="L992" s="1">
        <f>_xlfn.IFNA(VLOOKUP(D992,'[1]2020物业费金额预算（含欠费）'!$A:$S,19,FALSE),0)</f>
        <v>390.0220417554</v>
      </c>
      <c r="M992">
        <f>_xlfn.IFNA(VLOOKUP(D992,'[1]2020清欠预算'!$A:$J,10,FALSE),0)</f>
        <v>105.70582879425</v>
      </c>
    </row>
    <row r="993" ht="14.25" spans="1:13">
      <c r="A993" s="1">
        <v>992</v>
      </c>
      <c r="B993" s="2" t="s">
        <v>107</v>
      </c>
      <c r="C993" s="1" t="s">
        <v>108</v>
      </c>
      <c r="D993" s="1" t="s">
        <v>109</v>
      </c>
      <c r="E993" s="1" t="s">
        <v>16</v>
      </c>
      <c r="F993" s="1" t="s">
        <v>25</v>
      </c>
      <c r="G993" s="1">
        <v>1</v>
      </c>
      <c r="H993" s="3" t="s">
        <v>372</v>
      </c>
      <c r="I993" s="5">
        <v>44075</v>
      </c>
      <c r="J993" s="1">
        <v>1</v>
      </c>
      <c r="K993" s="1">
        <v>0.7</v>
      </c>
      <c r="L993" s="1">
        <f>_xlfn.IFNA(VLOOKUP(D993,'[1]2020物业费金额预算（含欠费）'!$A:$S,19,FALSE),0)</f>
        <v>197.218651608</v>
      </c>
      <c r="M993">
        <f>_xlfn.IFNA(VLOOKUP(D993,'[1]2020清欠预算'!$A:$J,10,FALSE),0)</f>
        <v>46.913051803</v>
      </c>
    </row>
    <row r="994" ht="14.25" spans="1:13">
      <c r="A994" s="1">
        <v>993</v>
      </c>
      <c r="B994" s="2" t="s">
        <v>110</v>
      </c>
      <c r="C994" s="1" t="s">
        <v>111</v>
      </c>
      <c r="D994" s="1" t="s">
        <v>112</v>
      </c>
      <c r="E994" s="1" t="s">
        <v>16</v>
      </c>
      <c r="F994" s="1" t="s">
        <v>25</v>
      </c>
      <c r="G994" s="1">
        <v>1</v>
      </c>
      <c r="H994" s="3" t="s">
        <v>372</v>
      </c>
      <c r="I994" s="5">
        <v>44075</v>
      </c>
      <c r="J994" s="1">
        <v>1</v>
      </c>
      <c r="K994" s="1">
        <v>0.7</v>
      </c>
      <c r="L994" s="1">
        <f>_xlfn.IFNA(VLOOKUP(D994,'[1]2020物业费金额预算（含欠费）'!$A:$S,19,FALSE),0)</f>
        <v>246.8265136779</v>
      </c>
      <c r="M994">
        <f>_xlfn.IFNA(VLOOKUP(D994,'[1]2020清欠预算'!$A:$J,10,FALSE),0)</f>
        <v>41.988693579</v>
      </c>
    </row>
    <row r="995" ht="14.25" spans="1:13">
      <c r="A995" s="1">
        <v>994</v>
      </c>
      <c r="B995" s="2" t="s">
        <v>113</v>
      </c>
      <c r="D995" s="1" t="s">
        <v>114</v>
      </c>
      <c r="E995" s="1" t="s">
        <v>16</v>
      </c>
      <c r="F995" s="1" t="s">
        <v>25</v>
      </c>
      <c r="G995" s="1">
        <v>0</v>
      </c>
      <c r="H995" s="3" t="s">
        <v>372</v>
      </c>
      <c r="I995" s="5">
        <v>44075</v>
      </c>
      <c r="J995" s="1">
        <v>1</v>
      </c>
      <c r="K995" s="1">
        <v>0.73</v>
      </c>
      <c r="L995" s="1">
        <f>_xlfn.IFNA(VLOOKUP(D995,'[1]2020物业费金额预算（含欠费）'!$A:$S,19,FALSE),0)</f>
        <v>776.61753188256</v>
      </c>
      <c r="M995">
        <f>_xlfn.IFNA(VLOOKUP(D995,'[1]2020清欠预算'!$A:$J,10,FALSE),0)</f>
        <v>24.282550173</v>
      </c>
    </row>
    <row r="996" ht="14.25" spans="1:13">
      <c r="A996" s="1">
        <v>995</v>
      </c>
      <c r="B996" s="2" t="s">
        <v>115</v>
      </c>
      <c r="C996" s="1" t="s">
        <v>116</v>
      </c>
      <c r="D996" s="1" t="s">
        <v>117</v>
      </c>
      <c r="E996" s="1" t="s">
        <v>16</v>
      </c>
      <c r="F996" s="1" t="s">
        <v>25</v>
      </c>
      <c r="G996" s="1">
        <v>1</v>
      </c>
      <c r="H996" s="3" t="s">
        <v>372</v>
      </c>
      <c r="I996" s="5">
        <v>44075</v>
      </c>
      <c r="J996" s="1">
        <v>1</v>
      </c>
      <c r="K996" s="1">
        <v>0.8</v>
      </c>
      <c r="L996" s="1">
        <f>_xlfn.IFNA(VLOOKUP(D996,'[1]2020物业费金额预算（含欠费）'!$A:$S,19,FALSE),0)</f>
        <v>606.528230535432</v>
      </c>
      <c r="M996">
        <f>_xlfn.IFNA(VLOOKUP(D996,'[1]2020清欠预算'!$A:$J,10,FALSE),0)</f>
        <v>44.6665498725</v>
      </c>
    </row>
    <row r="997" ht="14.25" spans="1:13">
      <c r="A997" s="1">
        <v>996</v>
      </c>
      <c r="B997" s="2" t="s">
        <v>118</v>
      </c>
      <c r="C997" s="1" t="s">
        <v>119</v>
      </c>
      <c r="D997" s="1" t="s">
        <v>120</v>
      </c>
      <c r="E997" s="1" t="s">
        <v>16</v>
      </c>
      <c r="F997" s="1" t="s">
        <v>25</v>
      </c>
      <c r="G997" s="1">
        <v>1</v>
      </c>
      <c r="H997" s="3" t="s">
        <v>372</v>
      </c>
      <c r="I997" s="5">
        <v>44075</v>
      </c>
      <c r="J997" s="1">
        <v>1</v>
      </c>
      <c r="K997" s="1">
        <v>0.6</v>
      </c>
      <c r="L997" s="1">
        <f>_xlfn.IFNA(VLOOKUP(D997,'[1]2020物业费金额预算（含欠费）'!$A:$S,19,FALSE),0)</f>
        <v>177.41178747</v>
      </c>
      <c r="M997">
        <f>_xlfn.IFNA(VLOOKUP(D997,'[1]2020清欠预算'!$A:$J,10,FALSE),0)</f>
        <v>85.684286878125</v>
      </c>
    </row>
    <row r="998" ht="14.25" spans="1:13">
      <c r="A998" s="1">
        <v>997</v>
      </c>
      <c r="B998" s="2" t="s">
        <v>121</v>
      </c>
      <c r="C998" s="1" t="s">
        <v>122</v>
      </c>
      <c r="D998" s="1" t="s">
        <v>123</v>
      </c>
      <c r="E998" s="1" t="s">
        <v>16</v>
      </c>
      <c r="F998" s="1" t="s">
        <v>25</v>
      </c>
      <c r="G998" s="1">
        <v>1</v>
      </c>
      <c r="H998" s="3" t="s">
        <v>372</v>
      </c>
      <c r="I998" s="5">
        <v>44075</v>
      </c>
      <c r="J998" s="1">
        <v>1</v>
      </c>
      <c r="K998" s="1">
        <v>0.6</v>
      </c>
      <c r="L998" s="1">
        <f>_xlfn.IFNA(VLOOKUP(D998,'[1]2020物业费金额预算（含欠费）'!$A:$S,19,FALSE),0)</f>
        <v>360.699292104</v>
      </c>
      <c r="M998">
        <f>_xlfn.IFNA(VLOOKUP(D998,'[1]2020清欠预算'!$A:$J,10,FALSE),0)</f>
        <v>74.793021382125</v>
      </c>
    </row>
    <row r="999" ht="14.25" spans="1:13">
      <c r="A999" s="1">
        <v>998</v>
      </c>
      <c r="B999" s="2" t="s">
        <v>124</v>
      </c>
      <c r="C999" s="1" t="s">
        <v>125</v>
      </c>
      <c r="D999" s="1" t="s">
        <v>126</v>
      </c>
      <c r="E999" s="1" t="s">
        <v>16</v>
      </c>
      <c r="F999" s="1" t="s">
        <v>25</v>
      </c>
      <c r="G999" s="1">
        <v>1</v>
      </c>
      <c r="H999" s="3" t="s">
        <v>372</v>
      </c>
      <c r="I999" s="5">
        <v>44075</v>
      </c>
      <c r="J999" s="1">
        <v>1</v>
      </c>
      <c r="K999" s="1">
        <v>0.6</v>
      </c>
      <c r="L999" s="1">
        <f>_xlfn.IFNA(VLOOKUP(D999,'[1]2020物业费金额预算（含欠费）'!$A:$S,19,FALSE),0)</f>
        <v>121.2771348</v>
      </c>
      <c r="M999">
        <f>_xlfn.IFNA(VLOOKUP(D999,'[1]2020清欠预算'!$A:$J,10,FALSE),0)</f>
        <v>70.748097192</v>
      </c>
    </row>
    <row r="1000" ht="14.25" spans="1:13">
      <c r="A1000" s="1">
        <v>999</v>
      </c>
      <c r="B1000" s="2" t="s">
        <v>127</v>
      </c>
      <c r="C1000" s="1" t="s">
        <v>128</v>
      </c>
      <c r="D1000" s="1" t="s">
        <v>129</v>
      </c>
      <c r="E1000" s="1" t="s">
        <v>16</v>
      </c>
      <c r="F1000" s="1" t="s">
        <v>25</v>
      </c>
      <c r="G1000" s="1">
        <v>1</v>
      </c>
      <c r="H1000" s="3" t="s">
        <v>372</v>
      </c>
      <c r="I1000" s="5">
        <v>44075</v>
      </c>
      <c r="J1000" s="1">
        <v>1</v>
      </c>
      <c r="K1000" s="1">
        <v>0.6</v>
      </c>
      <c r="L1000" s="1">
        <f>_xlfn.IFNA(VLOOKUP(D1000,'[1]2020物业费金额预算（含欠费）'!$A:$S,19,FALSE),0)</f>
        <v>165.25294155</v>
      </c>
      <c r="M1000">
        <f>_xlfn.IFNA(VLOOKUP(D1000,'[1]2020清欠预算'!$A:$J,10,FALSE),0)</f>
        <v>26.2465638485</v>
      </c>
    </row>
    <row r="1001" ht="14.25" spans="1:13">
      <c r="A1001" s="1">
        <v>1000</v>
      </c>
      <c r="B1001" s="2" t="s">
        <v>130</v>
      </c>
      <c r="D1001" s="1" t="s">
        <v>131</v>
      </c>
      <c r="E1001" s="1" t="s">
        <v>16</v>
      </c>
      <c r="F1001" s="1" t="s">
        <v>25</v>
      </c>
      <c r="G1001" s="1">
        <v>0</v>
      </c>
      <c r="H1001" s="3" t="s">
        <v>372</v>
      </c>
      <c r="I1001" s="5">
        <v>44075</v>
      </c>
      <c r="J1001" s="1">
        <v>1</v>
      </c>
      <c r="K1001" s="1">
        <v>0.65</v>
      </c>
      <c r="L1001" s="1">
        <f>_xlfn.IFNA(VLOOKUP(D1001,'[1]2020物业费金额预算（含欠费）'!$A:$S,19,FALSE),0)</f>
        <v>779.816114210257</v>
      </c>
      <c r="M1001">
        <f>_xlfn.IFNA(VLOOKUP(D1001,'[1]2020清欠预算'!$A:$J,10,FALSE),0)</f>
        <v>93.46456966</v>
      </c>
    </row>
    <row r="1002" ht="14.25" spans="1:13">
      <c r="A1002" s="1">
        <v>1001</v>
      </c>
      <c r="B1002" s="2" t="s">
        <v>132</v>
      </c>
      <c r="C1002" s="1" t="s">
        <v>133</v>
      </c>
      <c r="D1002" s="1" t="s">
        <v>134</v>
      </c>
      <c r="E1002" s="1" t="s">
        <v>16</v>
      </c>
      <c r="F1002" s="1" t="s">
        <v>25</v>
      </c>
      <c r="G1002" s="1">
        <v>1</v>
      </c>
      <c r="H1002" s="3" t="s">
        <v>372</v>
      </c>
      <c r="I1002" s="5">
        <v>44075</v>
      </c>
      <c r="J1002" s="1">
        <v>1</v>
      </c>
      <c r="K1002" s="1">
        <v>0.7</v>
      </c>
      <c r="L1002" s="1">
        <f>_xlfn.IFNA(VLOOKUP(D1002,'[1]2020物业费金额预算（含欠费）'!$A:$S,19,FALSE),0)</f>
        <v>471.0563574</v>
      </c>
      <c r="M1002">
        <f>_xlfn.IFNA(VLOOKUP(D1002,'[1]2020清欠预算'!$A:$J,10,FALSE),0)</f>
        <v>20.47556744</v>
      </c>
    </row>
    <row r="1003" ht="14.25" spans="1:13">
      <c r="A1003" s="1">
        <v>1002</v>
      </c>
      <c r="B1003" s="2" t="s">
        <v>135</v>
      </c>
      <c r="C1003" s="1" t="s">
        <v>136</v>
      </c>
      <c r="D1003" s="1" t="s">
        <v>137</v>
      </c>
      <c r="E1003" s="1" t="s">
        <v>16</v>
      </c>
      <c r="F1003" s="1" t="s">
        <v>25</v>
      </c>
      <c r="G1003" s="1">
        <v>1</v>
      </c>
      <c r="H1003" s="3" t="s">
        <v>372</v>
      </c>
      <c r="I1003" s="5">
        <v>44075</v>
      </c>
      <c r="J1003" s="1">
        <v>1</v>
      </c>
      <c r="K1003" s="1">
        <v>0.7</v>
      </c>
      <c r="L1003" s="1">
        <f>_xlfn.IFNA(VLOOKUP(D1003,'[1]2020物业费金额预算（含欠费）'!$A:$S,19,FALSE),0)</f>
        <v>213.7837659792</v>
      </c>
      <c r="M1003">
        <f>_xlfn.IFNA(VLOOKUP(D1003,'[1]2020清欠预算'!$A:$J,10,FALSE),0)</f>
        <v>32.00749117</v>
      </c>
    </row>
    <row r="1004" ht="14.25" spans="1:13">
      <c r="A1004" s="1">
        <v>1003</v>
      </c>
      <c r="B1004" s="2" t="s">
        <v>138</v>
      </c>
      <c r="C1004" s="1" t="s">
        <v>139</v>
      </c>
      <c r="D1004" s="1" t="s">
        <v>140</v>
      </c>
      <c r="E1004" s="1" t="s">
        <v>16</v>
      </c>
      <c r="F1004" s="1" t="s">
        <v>25</v>
      </c>
      <c r="G1004" s="1">
        <v>1</v>
      </c>
      <c r="H1004" s="3" t="s">
        <v>372</v>
      </c>
      <c r="I1004" s="5">
        <v>44075</v>
      </c>
      <c r="J1004" s="1">
        <v>1</v>
      </c>
      <c r="K1004" s="1">
        <v>0.7</v>
      </c>
      <c r="L1004" s="1">
        <f>_xlfn.IFNA(VLOOKUP(D1004,'[1]2020物业费金额预算（含欠费）'!$A:$S,19,FALSE),0)</f>
        <v>89.2890216</v>
      </c>
      <c r="M1004">
        <f>_xlfn.IFNA(VLOOKUP(D1004,'[1]2020清欠预算'!$A:$J,10,FALSE),0)</f>
        <v>9.15589747999999</v>
      </c>
    </row>
    <row r="1005" ht="14.25" spans="1:13">
      <c r="A1005" s="1">
        <v>1004</v>
      </c>
      <c r="B1005" s="2" t="s">
        <v>141</v>
      </c>
      <c r="C1005" s="1" t="s">
        <v>142</v>
      </c>
      <c r="D1005" s="1" t="s">
        <v>143</v>
      </c>
      <c r="E1005" s="1" t="s">
        <v>16</v>
      </c>
      <c r="F1005" s="1" t="s">
        <v>25</v>
      </c>
      <c r="G1005" s="1">
        <v>1</v>
      </c>
      <c r="H1005" s="3" t="s">
        <v>372</v>
      </c>
      <c r="I1005" s="5">
        <v>44075</v>
      </c>
      <c r="J1005" s="1">
        <v>1</v>
      </c>
      <c r="K1005" s="1">
        <v>0.75</v>
      </c>
      <c r="L1005" s="1">
        <f>_xlfn.IFNA(VLOOKUP(D1005,'[1]2020物业费金额预算（含欠费）'!$A:$S,19,FALSE),0)</f>
        <v>442.65341736</v>
      </c>
      <c r="M1005">
        <f>_xlfn.IFNA(VLOOKUP(D1005,'[1]2020清欠预算'!$A:$J,10,FALSE),0)</f>
        <v>34.5362614327011</v>
      </c>
    </row>
    <row r="1006" ht="14.25" spans="1:13">
      <c r="A1006" s="1">
        <v>1005</v>
      </c>
      <c r="B1006" s="2" t="s">
        <v>144</v>
      </c>
      <c r="C1006" s="1" t="s">
        <v>145</v>
      </c>
      <c r="D1006" s="1" t="s">
        <v>146</v>
      </c>
      <c r="E1006" s="1" t="s">
        <v>16</v>
      </c>
      <c r="F1006" s="1" t="s">
        <v>25</v>
      </c>
      <c r="G1006" s="1">
        <v>1</v>
      </c>
      <c r="H1006" s="3" t="s">
        <v>372</v>
      </c>
      <c r="I1006" s="5">
        <v>44075</v>
      </c>
      <c r="J1006" s="1">
        <v>1</v>
      </c>
      <c r="K1006" s="1">
        <v>0.65</v>
      </c>
      <c r="L1006" s="1">
        <f>_xlfn.IFNA(VLOOKUP(D1006,'[1]2020物业费金额预算（含欠费）'!$A:$S,19,FALSE),0)</f>
        <v>240.923140572</v>
      </c>
      <c r="M1006">
        <f>_xlfn.IFNA(VLOOKUP(D1006,'[1]2020清欠预算'!$A:$J,10,FALSE),0)</f>
        <v>57.7331442375</v>
      </c>
    </row>
    <row r="1007" ht="14.25" spans="1:13">
      <c r="A1007" s="1">
        <v>1006</v>
      </c>
      <c r="B1007" s="2" t="s">
        <v>147</v>
      </c>
      <c r="C1007" s="1" t="s">
        <v>148</v>
      </c>
      <c r="D1007" s="1" t="s">
        <v>149</v>
      </c>
      <c r="E1007" s="1" t="s">
        <v>16</v>
      </c>
      <c r="F1007" s="1" t="s">
        <v>25</v>
      </c>
      <c r="G1007" s="1">
        <v>1</v>
      </c>
      <c r="H1007" s="3" t="s">
        <v>372</v>
      </c>
      <c r="I1007" s="5">
        <v>44075</v>
      </c>
      <c r="J1007" s="1">
        <v>1</v>
      </c>
      <c r="K1007" s="1">
        <v>0.7</v>
      </c>
      <c r="L1007" s="1">
        <f>_xlfn.IFNA(VLOOKUP(D1007,'[1]2020物业费金额预算（含欠费）'!$A:$S,19,FALSE),0)</f>
        <v>405.1773926136</v>
      </c>
      <c r="M1007">
        <f>_xlfn.IFNA(VLOOKUP(D1007,'[1]2020清欠预算'!$A:$J,10,FALSE),0)</f>
        <v>40.189361336625</v>
      </c>
    </row>
    <row r="1008" ht="14.25" spans="1:13">
      <c r="A1008" s="1">
        <v>1007</v>
      </c>
      <c r="B1008" s="2" t="s">
        <v>150</v>
      </c>
      <c r="C1008" s="1" t="s">
        <v>151</v>
      </c>
      <c r="D1008" s="1" t="s">
        <v>152</v>
      </c>
      <c r="E1008" s="1" t="s">
        <v>16</v>
      </c>
      <c r="F1008" s="1" t="s">
        <v>153</v>
      </c>
      <c r="G1008" s="1">
        <v>1</v>
      </c>
      <c r="H1008" s="3" t="s">
        <v>372</v>
      </c>
      <c r="I1008" s="5">
        <v>44075</v>
      </c>
      <c r="J1008" s="1">
        <v>1</v>
      </c>
      <c r="K1008" s="1">
        <v>0</v>
      </c>
      <c r="L1008" s="1">
        <f>_xlfn.IFNA(VLOOKUP(D1008,'[1]2020物业费金额预算（含欠费）'!$A:$S,19,FALSE),0)</f>
        <v>0</v>
      </c>
      <c r="M1008">
        <f>_xlfn.IFNA(VLOOKUP(D1008,'[1]2020清欠预算'!$A:$J,10,FALSE),0)</f>
        <v>0</v>
      </c>
    </row>
    <row r="1009" ht="14.25" spans="1:13">
      <c r="A1009" s="1">
        <v>1008</v>
      </c>
      <c r="B1009" s="2" t="s">
        <v>154</v>
      </c>
      <c r="C1009" s="1" t="s">
        <v>155</v>
      </c>
      <c r="D1009" s="1" t="s">
        <v>156</v>
      </c>
      <c r="E1009" s="1" t="s">
        <v>16</v>
      </c>
      <c r="F1009" s="1" t="s">
        <v>25</v>
      </c>
      <c r="G1009" s="1">
        <v>1</v>
      </c>
      <c r="H1009" s="3" t="s">
        <v>372</v>
      </c>
      <c r="I1009" s="5">
        <v>44075</v>
      </c>
      <c r="J1009" s="1">
        <v>1</v>
      </c>
      <c r="K1009" s="1">
        <v>0.7</v>
      </c>
      <c r="L1009" s="1">
        <f>_xlfn.IFNA(VLOOKUP(D1009,'[1]2020物业费金额预算（含欠费）'!$A:$S,19,FALSE),0)</f>
        <v>760.7938757088</v>
      </c>
      <c r="M1009">
        <f>_xlfn.IFNA(VLOOKUP(D1009,'[1]2020清欠预算'!$A:$J,10,FALSE),0)</f>
        <v>83.53617923625</v>
      </c>
    </row>
    <row r="1010" ht="14.25" spans="1:13">
      <c r="A1010" s="1">
        <v>1009</v>
      </c>
      <c r="B1010" s="2" t="s">
        <v>157</v>
      </c>
      <c r="C1010" s="1" t="s">
        <v>158</v>
      </c>
      <c r="D1010" s="1" t="s">
        <v>159</v>
      </c>
      <c r="E1010" s="1" t="s">
        <v>16</v>
      </c>
      <c r="F1010" s="1" t="s">
        <v>25</v>
      </c>
      <c r="G1010" s="1">
        <v>1</v>
      </c>
      <c r="H1010" s="3" t="s">
        <v>372</v>
      </c>
      <c r="I1010" s="5">
        <v>44075</v>
      </c>
      <c r="J1010" s="1">
        <v>1</v>
      </c>
      <c r="K1010" s="1">
        <v>0.65</v>
      </c>
      <c r="L1010" s="1">
        <f>_xlfn.IFNA(VLOOKUP(D1010,'[1]2020物业费金额预算（含欠费）'!$A:$S,19,FALSE),0)</f>
        <v>560.047337472</v>
      </c>
      <c r="M1010">
        <f>_xlfn.IFNA(VLOOKUP(D1010,'[1]2020清欠预算'!$A:$J,10,FALSE),0)</f>
        <v>57.67100830787</v>
      </c>
    </row>
    <row r="1011" ht="14.25" spans="1:13">
      <c r="A1011" s="1">
        <v>1010</v>
      </c>
      <c r="B1011" s="2" t="s">
        <v>160</v>
      </c>
      <c r="C1011" s="1" t="s">
        <v>161</v>
      </c>
      <c r="D1011" s="1" t="s">
        <v>162</v>
      </c>
      <c r="E1011" s="1" t="s">
        <v>16</v>
      </c>
      <c r="F1011" s="1" t="s">
        <v>25</v>
      </c>
      <c r="G1011" s="1">
        <v>1</v>
      </c>
      <c r="H1011" s="3" t="s">
        <v>372</v>
      </c>
      <c r="I1011" s="5">
        <v>44075</v>
      </c>
      <c r="J1011" s="1">
        <v>1</v>
      </c>
      <c r="K1011" s="1">
        <v>0.6</v>
      </c>
      <c r="L1011" s="1">
        <f>_xlfn.IFNA(VLOOKUP(D1011,'[1]2020物业费金额预算（含欠费）'!$A:$S,19,FALSE),0)</f>
        <v>268.313585946</v>
      </c>
      <c r="M1011">
        <f>_xlfn.IFNA(VLOOKUP(D1011,'[1]2020清欠预算'!$A:$J,10,FALSE),0)</f>
        <v>9.47891541600002</v>
      </c>
    </row>
    <row r="1012" ht="14.25" spans="1:13">
      <c r="A1012" s="1">
        <v>1011</v>
      </c>
      <c r="B1012" s="2" t="s">
        <v>163</v>
      </c>
      <c r="C1012" s="1" t="s">
        <v>164</v>
      </c>
      <c r="D1012" s="1" t="s">
        <v>165</v>
      </c>
      <c r="E1012" s="1" t="s">
        <v>16</v>
      </c>
      <c r="F1012" s="1" t="s">
        <v>25</v>
      </c>
      <c r="G1012" s="1">
        <v>1</v>
      </c>
      <c r="H1012" s="3" t="s">
        <v>372</v>
      </c>
      <c r="I1012" s="5">
        <v>44075</v>
      </c>
      <c r="J1012" s="1">
        <v>1</v>
      </c>
      <c r="K1012" s="1">
        <v>0.6</v>
      </c>
      <c r="L1012" s="1">
        <f>_xlfn.IFNA(VLOOKUP(D1012,'[1]2020物业费金额预算（含欠费）'!$A:$S,19,FALSE),0)</f>
        <v>125.43500025</v>
      </c>
      <c r="M1012">
        <f>_xlfn.IFNA(VLOOKUP(D1012,'[1]2020清欠预算'!$A:$J,10,FALSE),0)</f>
        <v>27.882209331375</v>
      </c>
    </row>
    <row r="1013" ht="14.25" spans="1:13">
      <c r="A1013" s="1">
        <v>1012</v>
      </c>
      <c r="B1013" s="2" t="s">
        <v>166</v>
      </c>
      <c r="C1013" s="1" t="s">
        <v>167</v>
      </c>
      <c r="D1013" s="1" t="s">
        <v>168</v>
      </c>
      <c r="E1013" s="1" t="s">
        <v>16</v>
      </c>
      <c r="F1013" s="1" t="s">
        <v>17</v>
      </c>
      <c r="G1013" s="1">
        <v>1</v>
      </c>
      <c r="H1013" s="3" t="s">
        <v>372</v>
      </c>
      <c r="I1013" s="5">
        <v>44075</v>
      </c>
      <c r="J1013" s="1">
        <v>1</v>
      </c>
      <c r="K1013" s="1">
        <v>0.92</v>
      </c>
      <c r="L1013" s="1">
        <f>_xlfn.IFNA(VLOOKUP(D1013,'[1]2020物业费金额预算（含欠费）'!$A:$S,19,FALSE),0)</f>
        <v>186.225164532</v>
      </c>
      <c r="M1013">
        <f>_xlfn.IFNA(VLOOKUP(D1013,'[1]2020清欠预算'!$A:$J,10,FALSE),0)</f>
        <v>34.2783463928</v>
      </c>
    </row>
    <row r="1014" ht="14.25" spans="1:13">
      <c r="A1014" s="1">
        <v>1013</v>
      </c>
      <c r="B1014" s="2" t="s">
        <v>169</v>
      </c>
      <c r="C1014" s="1" t="s">
        <v>170</v>
      </c>
      <c r="D1014" s="1" t="s">
        <v>171</v>
      </c>
      <c r="E1014" s="1" t="s">
        <v>16</v>
      </c>
      <c r="F1014" s="1" t="s">
        <v>25</v>
      </c>
      <c r="G1014" s="1">
        <v>1</v>
      </c>
      <c r="H1014" s="3" t="s">
        <v>372</v>
      </c>
      <c r="I1014" s="5">
        <v>44075</v>
      </c>
      <c r="J1014" s="1">
        <v>1</v>
      </c>
      <c r="K1014" s="1">
        <v>0.49</v>
      </c>
      <c r="L1014" s="1">
        <f>_xlfn.IFNA(VLOOKUP(D1014,'[1]2020物业费金额预算（含欠费）'!$A:$S,19,FALSE),0)</f>
        <v>939.352938264</v>
      </c>
      <c r="M1014">
        <f>_xlfn.IFNA(VLOOKUP(D1014,'[1]2020清欠预算'!$A:$J,10,FALSE),0)</f>
        <v>115.0483302</v>
      </c>
    </row>
    <row r="1015" ht="14.25" spans="1:13">
      <c r="A1015" s="1">
        <v>1014</v>
      </c>
      <c r="B1015" s="2" t="s">
        <v>172</v>
      </c>
      <c r="C1015" s="1" t="s">
        <v>173</v>
      </c>
      <c r="D1015" s="1" t="s">
        <v>174</v>
      </c>
      <c r="E1015" s="1" t="s">
        <v>16</v>
      </c>
      <c r="F1015" s="1" t="s">
        <v>25</v>
      </c>
      <c r="G1015" s="1">
        <v>1</v>
      </c>
      <c r="H1015" s="3" t="s">
        <v>372</v>
      </c>
      <c r="I1015" s="5">
        <v>44075</v>
      </c>
      <c r="J1015" s="1">
        <v>1</v>
      </c>
      <c r="K1015" s="1">
        <v>0.6</v>
      </c>
      <c r="L1015" s="1">
        <f>_xlfn.IFNA(VLOOKUP(D1015,'[1]2020物业费金额预算（含欠费）'!$A:$S,19,FALSE),0)</f>
        <v>536.39439468</v>
      </c>
      <c r="M1015">
        <f>_xlfn.IFNA(VLOOKUP(D1015,'[1]2020清欠预算'!$A:$J,10,FALSE),0)</f>
        <v>143.4989264065</v>
      </c>
    </row>
    <row r="1016" ht="14.25" spans="1:13">
      <c r="A1016" s="1">
        <v>1015</v>
      </c>
      <c r="B1016" s="2" t="s">
        <v>175</v>
      </c>
      <c r="C1016" s="1" t="s">
        <v>176</v>
      </c>
      <c r="D1016" s="1" t="s">
        <v>177</v>
      </c>
      <c r="E1016" s="1" t="s">
        <v>16</v>
      </c>
      <c r="F1016" s="1" t="s">
        <v>25</v>
      </c>
      <c r="G1016" s="1">
        <v>1</v>
      </c>
      <c r="H1016" s="3" t="s">
        <v>372</v>
      </c>
      <c r="I1016" s="5">
        <v>44075</v>
      </c>
      <c r="J1016" s="1">
        <v>1</v>
      </c>
      <c r="K1016" s="1">
        <v>0.6</v>
      </c>
      <c r="L1016" s="1">
        <f>_xlfn.IFNA(VLOOKUP(D1016,'[1]2020物业费金额预算（含欠费）'!$A:$S,19,FALSE),0)</f>
        <v>176.890459431</v>
      </c>
      <c r="M1016">
        <f>_xlfn.IFNA(VLOOKUP(D1016,'[1]2020清欠预算'!$A:$J,10,FALSE),0)</f>
        <v>28.919616491125</v>
      </c>
    </row>
    <row r="1017" ht="14.25" spans="1:13">
      <c r="A1017" s="1">
        <v>1016</v>
      </c>
      <c r="B1017" s="2" t="s">
        <v>178</v>
      </c>
      <c r="C1017" s="1" t="s">
        <v>179</v>
      </c>
      <c r="D1017" s="1" t="s">
        <v>180</v>
      </c>
      <c r="E1017" s="1" t="s">
        <v>16</v>
      </c>
      <c r="F1017" s="1" t="s">
        <v>25</v>
      </c>
      <c r="G1017" s="1">
        <v>1</v>
      </c>
      <c r="H1017" s="3" t="s">
        <v>372</v>
      </c>
      <c r="I1017" s="5">
        <v>44075</v>
      </c>
      <c r="J1017" s="1">
        <v>1</v>
      </c>
      <c r="K1017" s="1">
        <v>0.8</v>
      </c>
      <c r="L1017" s="1">
        <f>_xlfn.IFNA(VLOOKUP(D1017,'[1]2020物业费金额预算（含欠费）'!$A:$S,19,FALSE),0)</f>
        <v>50.32533</v>
      </c>
      <c r="M1017">
        <f>_xlfn.IFNA(VLOOKUP(D1017,'[1]2020清欠预算'!$A:$J,10,FALSE),0)</f>
        <v>0</v>
      </c>
    </row>
    <row r="1018" ht="14.25" spans="1:13">
      <c r="A1018" s="1">
        <v>1017</v>
      </c>
      <c r="B1018" s="2" t="s">
        <v>181</v>
      </c>
      <c r="C1018" s="1" t="s">
        <v>182</v>
      </c>
      <c r="D1018" s="1" t="s">
        <v>183</v>
      </c>
      <c r="E1018" s="1" t="s">
        <v>16</v>
      </c>
      <c r="F1018" s="1" t="s">
        <v>25</v>
      </c>
      <c r="G1018" s="1">
        <v>1</v>
      </c>
      <c r="H1018" s="3" t="s">
        <v>372</v>
      </c>
      <c r="I1018" s="5">
        <v>44075</v>
      </c>
      <c r="J1018" s="1">
        <v>1</v>
      </c>
      <c r="K1018" s="1">
        <v>0.65</v>
      </c>
      <c r="L1018" s="1">
        <f>_xlfn.IFNA(VLOOKUP(D1018,'[1]2020物业费金额预算（含欠费）'!$A:$S,19,FALSE),0)</f>
        <v>465.0563716032</v>
      </c>
      <c r="M1018">
        <f>_xlfn.IFNA(VLOOKUP(D1018,'[1]2020清欠预算'!$A:$J,10,FALSE),0)</f>
        <v>24.89875247</v>
      </c>
    </row>
    <row r="1019" ht="14.25" spans="1:13">
      <c r="A1019" s="1">
        <v>1018</v>
      </c>
      <c r="B1019" s="2" t="s">
        <v>184</v>
      </c>
      <c r="C1019" s="1" t="s">
        <v>185</v>
      </c>
      <c r="D1019" s="1" t="s">
        <v>186</v>
      </c>
      <c r="E1019" s="1" t="s">
        <v>16</v>
      </c>
      <c r="F1019" s="1" t="s">
        <v>25</v>
      </c>
      <c r="G1019" s="1">
        <v>1</v>
      </c>
      <c r="H1019" s="3" t="s">
        <v>372</v>
      </c>
      <c r="I1019" s="5">
        <v>44075</v>
      </c>
      <c r="J1019" s="1">
        <v>1</v>
      </c>
      <c r="K1019" s="1">
        <v>0.8</v>
      </c>
      <c r="L1019" s="1">
        <f>_xlfn.IFNA(VLOOKUP(D1019,'[1]2020物业费金额预算（含欠费）'!$A:$S,19,FALSE),0)</f>
        <v>438.9977764896</v>
      </c>
      <c r="M1019">
        <f>_xlfn.IFNA(VLOOKUP(D1019,'[1]2020清欠预算'!$A:$J,10,FALSE),0)</f>
        <v>10.916330708625</v>
      </c>
    </row>
    <row r="1020" ht="14.25" spans="1:13">
      <c r="A1020" s="1">
        <v>1019</v>
      </c>
      <c r="B1020" s="2" t="s">
        <v>187</v>
      </c>
      <c r="C1020" s="1" t="s">
        <v>188</v>
      </c>
      <c r="D1020" s="1" t="s">
        <v>189</v>
      </c>
      <c r="E1020" s="1" t="s">
        <v>16</v>
      </c>
      <c r="F1020" s="1" t="s">
        <v>25</v>
      </c>
      <c r="G1020" s="1">
        <v>1</v>
      </c>
      <c r="H1020" s="3" t="s">
        <v>372</v>
      </c>
      <c r="I1020" s="5">
        <v>44075</v>
      </c>
      <c r="J1020" s="1">
        <v>1</v>
      </c>
      <c r="K1020" s="1">
        <v>0.7</v>
      </c>
      <c r="L1020" s="1">
        <f>_xlfn.IFNA(VLOOKUP(D1020,'[1]2020物业费金额预算（含欠费）'!$A:$S,19,FALSE),0)</f>
        <v>394.26497136</v>
      </c>
      <c r="M1020">
        <f>_xlfn.IFNA(VLOOKUP(D1020,'[1]2020清欠预算'!$A:$J,10,FALSE),0)</f>
        <v>7.33746242425001</v>
      </c>
    </row>
    <row r="1021" ht="14.25" spans="1:13">
      <c r="A1021" s="1">
        <v>1020</v>
      </c>
      <c r="B1021" s="2" t="s">
        <v>190</v>
      </c>
      <c r="D1021" s="1" t="s">
        <v>191</v>
      </c>
      <c r="E1021" s="1" t="s">
        <v>16</v>
      </c>
      <c r="F1021" s="1" t="s">
        <v>153</v>
      </c>
      <c r="G1021" s="1" t="s">
        <v>153</v>
      </c>
      <c r="H1021" s="3" t="s">
        <v>372</v>
      </c>
      <c r="I1021" s="5">
        <v>44075</v>
      </c>
      <c r="J1021" s="1">
        <v>1</v>
      </c>
      <c r="K1021" s="1">
        <v>0</v>
      </c>
      <c r="L1021" s="1">
        <f>_xlfn.IFNA(VLOOKUP(D1021,'[1]2020物业费金额预算（含欠费）'!$A:$S,19,FALSE),0)</f>
        <v>0</v>
      </c>
      <c r="M1021">
        <f>_xlfn.IFNA(VLOOKUP(D1021,'[1]2020清欠预算'!$A:$J,10,FALSE),0)</f>
        <v>0</v>
      </c>
    </row>
    <row r="1022" ht="14.25" spans="1:13">
      <c r="A1022" s="1">
        <v>1021</v>
      </c>
      <c r="B1022" s="2" t="s">
        <v>192</v>
      </c>
      <c r="D1022" s="1" t="s">
        <v>193</v>
      </c>
      <c r="E1022" s="1" t="s">
        <v>16</v>
      </c>
      <c r="F1022" s="1" t="s">
        <v>153</v>
      </c>
      <c r="G1022" s="1" t="s">
        <v>153</v>
      </c>
      <c r="H1022" s="3" t="s">
        <v>372</v>
      </c>
      <c r="I1022" s="5">
        <v>44075</v>
      </c>
      <c r="J1022" s="1">
        <v>1</v>
      </c>
      <c r="K1022" s="1">
        <v>0</v>
      </c>
      <c r="L1022" s="1">
        <f>_xlfn.IFNA(VLOOKUP(D1022,'[1]2020物业费金额预算（含欠费）'!$A:$S,19,FALSE),0)</f>
        <v>0</v>
      </c>
      <c r="M1022">
        <f>_xlfn.IFNA(VLOOKUP(D1022,'[1]2020清欠预算'!$A:$J,10,FALSE),0)</f>
        <v>0</v>
      </c>
    </row>
    <row r="1023" ht="14.25" spans="1:13">
      <c r="A1023" s="1">
        <v>1022</v>
      </c>
      <c r="B1023" s="2" t="s">
        <v>194</v>
      </c>
      <c r="D1023" s="1" t="s">
        <v>195</v>
      </c>
      <c r="E1023" s="1" t="s">
        <v>16</v>
      </c>
      <c r="F1023" s="1" t="s">
        <v>153</v>
      </c>
      <c r="G1023" s="1" t="s">
        <v>153</v>
      </c>
      <c r="H1023" s="3" t="s">
        <v>372</v>
      </c>
      <c r="I1023" s="5">
        <v>44075</v>
      </c>
      <c r="J1023" s="1">
        <v>1</v>
      </c>
      <c r="K1023" s="1">
        <v>0</v>
      </c>
      <c r="L1023" s="1">
        <f>_xlfn.IFNA(VLOOKUP(D1023,'[1]2020物业费金额预算（含欠费）'!$A:$S,19,FALSE),0)</f>
        <v>0</v>
      </c>
      <c r="M1023">
        <f>_xlfn.IFNA(VLOOKUP(D1023,'[1]2020清欠预算'!$A:$J,10,FALSE),0)</f>
        <v>0</v>
      </c>
    </row>
    <row r="1024" ht="14.25" spans="1:13">
      <c r="A1024" s="1">
        <v>1023</v>
      </c>
      <c r="B1024" s="2" t="s">
        <v>196</v>
      </c>
      <c r="C1024" s="1" t="s">
        <v>197</v>
      </c>
      <c r="D1024" s="1" t="s">
        <v>198</v>
      </c>
      <c r="E1024" s="1" t="s">
        <v>16</v>
      </c>
      <c r="F1024" s="1" t="s">
        <v>25</v>
      </c>
      <c r="G1024" s="1">
        <v>1</v>
      </c>
      <c r="H1024" s="3" t="s">
        <v>372</v>
      </c>
      <c r="I1024" s="5">
        <v>44075</v>
      </c>
      <c r="J1024" s="1">
        <v>1</v>
      </c>
      <c r="K1024" s="1">
        <v>0.5</v>
      </c>
      <c r="L1024" s="1">
        <f>_xlfn.IFNA(VLOOKUP(D1024,'[1]2020物业费金额预算（含欠费）'!$A:$S,19,FALSE),0)</f>
        <v>132.71750532</v>
      </c>
      <c r="M1024">
        <f>_xlfn.IFNA(VLOOKUP(D1024,'[1]2020清欠预算'!$A:$J,10,FALSE),0)</f>
        <v>84.8592099109624</v>
      </c>
    </row>
    <row r="1025" ht="14.25" spans="1:13">
      <c r="A1025" s="1">
        <v>1024</v>
      </c>
      <c r="B1025" s="2" t="s">
        <v>199</v>
      </c>
      <c r="C1025" s="1" t="s">
        <v>200</v>
      </c>
      <c r="D1025" s="1" t="s">
        <v>201</v>
      </c>
      <c r="E1025" s="1" t="s">
        <v>16</v>
      </c>
      <c r="F1025" s="1" t="s">
        <v>25</v>
      </c>
      <c r="G1025" s="1">
        <v>1</v>
      </c>
      <c r="H1025" s="3" t="s">
        <v>372</v>
      </c>
      <c r="I1025" s="5">
        <v>44075</v>
      </c>
      <c r="J1025" s="1">
        <v>1</v>
      </c>
      <c r="K1025" s="1">
        <v>0.5</v>
      </c>
      <c r="L1025" s="1">
        <f>_xlfn.IFNA(VLOOKUP(D1025,'[1]2020物业费金额预算（含欠费）'!$A:$S,19,FALSE),0)</f>
        <v>112.771580172</v>
      </c>
      <c r="M1025">
        <f>_xlfn.IFNA(VLOOKUP(D1025,'[1]2020清欠预算'!$A:$J,10,FALSE),0)</f>
        <v>54.1383443462355</v>
      </c>
    </row>
    <row r="1026" ht="14.25" spans="1:13">
      <c r="A1026" s="1">
        <v>1025</v>
      </c>
      <c r="B1026" s="2" t="s">
        <v>202</v>
      </c>
      <c r="C1026" s="1" t="s">
        <v>203</v>
      </c>
      <c r="D1026" s="1" t="s">
        <v>204</v>
      </c>
      <c r="E1026" s="1" t="s">
        <v>16</v>
      </c>
      <c r="F1026" s="1" t="s">
        <v>25</v>
      </c>
      <c r="G1026" s="1">
        <v>1</v>
      </c>
      <c r="H1026" s="3" t="s">
        <v>372</v>
      </c>
      <c r="I1026" s="5">
        <v>44075</v>
      </c>
      <c r="J1026" s="1">
        <v>1</v>
      </c>
      <c r="K1026" s="1">
        <v>0.6</v>
      </c>
      <c r="L1026" s="1">
        <f>_xlfn.IFNA(VLOOKUP(D1026,'[1]2020物业费金额预算（含欠费）'!$A:$S,19,FALSE),0)</f>
        <v>239.05057554</v>
      </c>
      <c r="M1026">
        <f>_xlfn.IFNA(VLOOKUP(D1026,'[1]2020清欠预算'!$A:$J,10,FALSE),0)</f>
        <v>27.8107244626348</v>
      </c>
    </row>
    <row r="1027" ht="14.25" spans="1:13">
      <c r="A1027" s="1">
        <v>1026</v>
      </c>
      <c r="B1027" s="2" t="s">
        <v>205</v>
      </c>
      <c r="C1027" s="1" t="s">
        <v>206</v>
      </c>
      <c r="D1027" s="1" t="s">
        <v>207</v>
      </c>
      <c r="E1027" s="1" t="s">
        <v>16</v>
      </c>
      <c r="F1027" s="1" t="s">
        <v>25</v>
      </c>
      <c r="G1027" s="1">
        <v>1</v>
      </c>
      <c r="H1027" s="3" t="s">
        <v>372</v>
      </c>
      <c r="I1027" s="5">
        <v>44075</v>
      </c>
      <c r="J1027" s="1">
        <v>1</v>
      </c>
      <c r="K1027" s="1">
        <v>0.6</v>
      </c>
      <c r="L1027" s="1">
        <f>_xlfn.IFNA(VLOOKUP(D1027,'[1]2020物业费金额预算（含欠费）'!$A:$S,19,FALSE),0)</f>
        <v>122.71111335</v>
      </c>
      <c r="M1027">
        <f>_xlfn.IFNA(VLOOKUP(D1027,'[1]2020清欠预算'!$A:$J,10,FALSE),0)</f>
        <v>6.16587782885163</v>
      </c>
    </row>
    <row r="1028" ht="14.25" spans="1:13">
      <c r="A1028" s="1">
        <v>1027</v>
      </c>
      <c r="B1028" s="2" t="s">
        <v>208</v>
      </c>
      <c r="C1028" s="1" t="s">
        <v>209</v>
      </c>
      <c r="D1028" s="1" t="s">
        <v>210</v>
      </c>
      <c r="E1028" s="1" t="s">
        <v>16</v>
      </c>
      <c r="F1028" s="1" t="s">
        <v>25</v>
      </c>
      <c r="G1028" s="1">
        <v>1</v>
      </c>
      <c r="H1028" s="3" t="s">
        <v>372</v>
      </c>
      <c r="I1028" s="5">
        <v>44075</v>
      </c>
      <c r="J1028" s="1">
        <v>1</v>
      </c>
      <c r="K1028" s="1">
        <v>0.45</v>
      </c>
      <c r="L1028" s="1">
        <f>_xlfn.IFNA(VLOOKUP(D1028,'[1]2020物业费金额预算（含欠费）'!$A:$S,19,FALSE),0)</f>
        <v>128.596157496</v>
      </c>
      <c r="M1028">
        <f>_xlfn.IFNA(VLOOKUP(D1028,'[1]2020清欠预算'!$A:$J,10,FALSE),0)</f>
        <v>38.7096995669096</v>
      </c>
    </row>
    <row r="1029" ht="14.25" spans="1:13">
      <c r="A1029" s="1">
        <v>1028</v>
      </c>
      <c r="B1029" s="2" t="s">
        <v>211</v>
      </c>
      <c r="C1029" s="1" t="s">
        <v>212</v>
      </c>
      <c r="D1029" s="1" t="s">
        <v>213</v>
      </c>
      <c r="E1029" s="1" t="s">
        <v>16</v>
      </c>
      <c r="F1029" s="1" t="s">
        <v>25</v>
      </c>
      <c r="G1029" s="1">
        <v>1</v>
      </c>
      <c r="H1029" s="3" t="s">
        <v>372</v>
      </c>
      <c r="I1029" s="5">
        <v>44075</v>
      </c>
      <c r="J1029" s="1">
        <v>1</v>
      </c>
      <c r="K1029" s="1">
        <v>0.6</v>
      </c>
      <c r="L1029" s="1">
        <f>_xlfn.IFNA(VLOOKUP(D1029,'[1]2020物业费金额预算（含欠费）'!$A:$S,19,FALSE),0)</f>
        <v>135.6255588</v>
      </c>
      <c r="M1029">
        <f>_xlfn.IFNA(VLOOKUP(D1029,'[1]2020清欠预算'!$A:$J,10,FALSE),0)</f>
        <v>24.8534209214763</v>
      </c>
    </row>
    <row r="1030" ht="14.25" spans="1:13">
      <c r="A1030" s="1">
        <v>1029</v>
      </c>
      <c r="B1030" s="2" t="s">
        <v>214</v>
      </c>
      <c r="C1030" s="1" t="s">
        <v>215</v>
      </c>
      <c r="D1030" s="1" t="s">
        <v>216</v>
      </c>
      <c r="E1030" s="1" t="s">
        <v>16</v>
      </c>
      <c r="F1030" s="1" t="s">
        <v>25</v>
      </c>
      <c r="G1030" s="1">
        <v>1</v>
      </c>
      <c r="H1030" s="3" t="s">
        <v>372</v>
      </c>
      <c r="I1030" s="5">
        <v>44075</v>
      </c>
      <c r="J1030" s="1">
        <v>1</v>
      </c>
      <c r="K1030" s="1">
        <v>0.5</v>
      </c>
      <c r="L1030" s="1">
        <f>_xlfn.IFNA(VLOOKUP(D1030,'[1]2020物业费金额预算（含欠费）'!$A:$S,19,FALSE),0)</f>
        <v>218.74886514</v>
      </c>
      <c r="M1030">
        <f>_xlfn.IFNA(VLOOKUP(D1030,'[1]2020清欠预算'!$A:$J,10,FALSE),0)</f>
        <v>45.8364464698576</v>
      </c>
    </row>
    <row r="1031" ht="14.25" spans="1:13">
      <c r="A1031" s="1">
        <v>1030</v>
      </c>
      <c r="B1031" s="2" t="s">
        <v>217</v>
      </c>
      <c r="C1031" s="1" t="s">
        <v>218</v>
      </c>
      <c r="D1031" s="1" t="s">
        <v>219</v>
      </c>
      <c r="E1031" s="1" t="s">
        <v>16</v>
      </c>
      <c r="F1031" s="1" t="s">
        <v>25</v>
      </c>
      <c r="G1031" s="1">
        <v>1</v>
      </c>
      <c r="H1031" s="3" t="s">
        <v>372</v>
      </c>
      <c r="I1031" s="5">
        <v>44075</v>
      </c>
      <c r="J1031" s="1">
        <v>1</v>
      </c>
      <c r="K1031" s="1">
        <v>0.5</v>
      </c>
      <c r="L1031" s="1">
        <f>_xlfn.IFNA(VLOOKUP(D1031,'[1]2020物业费金额预算（含欠费）'!$A:$S,19,FALSE),0)</f>
        <v>35.68617</v>
      </c>
      <c r="M1031">
        <f>_xlfn.IFNA(VLOOKUP(D1031,'[1]2020清欠预算'!$A:$J,10,FALSE),0)</f>
        <v>3.45271205443127</v>
      </c>
    </row>
    <row r="1032" ht="14.25" spans="1:13">
      <c r="A1032" s="1">
        <v>1031</v>
      </c>
      <c r="B1032" s="2" t="s">
        <v>220</v>
      </c>
      <c r="D1032" s="1" t="s">
        <v>221</v>
      </c>
      <c r="E1032" s="1" t="s">
        <v>16</v>
      </c>
      <c r="F1032" s="1" t="s">
        <v>153</v>
      </c>
      <c r="G1032" s="1" t="s">
        <v>153</v>
      </c>
      <c r="H1032" s="3" t="s">
        <v>372</v>
      </c>
      <c r="I1032" s="5">
        <v>44075</v>
      </c>
      <c r="J1032" s="1">
        <v>1</v>
      </c>
      <c r="K1032" s="1">
        <v>0</v>
      </c>
      <c r="L1032" s="1">
        <f>_xlfn.IFNA(VLOOKUP(D1032,'[1]2020物业费金额预算（含欠费）'!$A:$S,19,FALSE),0)</f>
        <v>0</v>
      </c>
      <c r="M1032">
        <f>_xlfn.IFNA(VLOOKUP(D1032,'[1]2020清欠预算'!$A:$J,10,FALSE),0)</f>
        <v>0</v>
      </c>
    </row>
    <row r="1033" ht="14.25" spans="1:13">
      <c r="A1033" s="1">
        <v>1032</v>
      </c>
      <c r="B1033" s="2" t="s">
        <v>222</v>
      </c>
      <c r="C1033" s="1" t="s">
        <v>223</v>
      </c>
      <c r="D1033" s="1" t="s">
        <v>224</v>
      </c>
      <c r="E1033" s="1" t="s">
        <v>16</v>
      </c>
      <c r="F1033" s="1" t="s">
        <v>25</v>
      </c>
      <c r="G1033" s="1">
        <v>1</v>
      </c>
      <c r="H1033" s="3" t="s">
        <v>372</v>
      </c>
      <c r="I1033" s="5">
        <v>44075</v>
      </c>
      <c r="J1033" s="1">
        <v>1</v>
      </c>
      <c r="K1033" s="1">
        <v>0.7</v>
      </c>
      <c r="L1033" s="1">
        <f>_xlfn.IFNA(VLOOKUP(D1033,'[1]2020物业费金额预算（含欠费）'!$A:$S,19,FALSE),0)</f>
        <v>245.1498696</v>
      </c>
      <c r="M1033">
        <f>_xlfn.IFNA(VLOOKUP(D1033,'[1]2020清欠预算'!$A:$J,10,FALSE),0)</f>
        <v>22.431534536875</v>
      </c>
    </row>
    <row r="1034" ht="14.25" spans="1:13">
      <c r="A1034" s="1">
        <v>1033</v>
      </c>
      <c r="B1034" s="2" t="s">
        <v>225</v>
      </c>
      <c r="C1034" s="1" t="s">
        <v>226</v>
      </c>
      <c r="D1034" s="1" t="s">
        <v>227</v>
      </c>
      <c r="E1034" s="1" t="s">
        <v>16</v>
      </c>
      <c r="F1034" s="1" t="s">
        <v>25</v>
      </c>
      <c r="G1034" s="1">
        <v>1</v>
      </c>
      <c r="H1034" s="3" t="s">
        <v>372</v>
      </c>
      <c r="I1034" s="5">
        <v>44075</v>
      </c>
      <c r="J1034" s="1">
        <v>1</v>
      </c>
      <c r="K1034" s="1">
        <v>0.6</v>
      </c>
      <c r="L1034" s="1">
        <f>_xlfn.IFNA(VLOOKUP(D1034,'[1]2020物业费金额预算（含欠费）'!$A:$S,19,FALSE),0)</f>
        <v>197.14456045838</v>
      </c>
      <c r="M1034">
        <f>_xlfn.IFNA(VLOOKUP(D1034,'[1]2020清欠预算'!$A:$J,10,FALSE),0)</f>
        <v>17.39667614725</v>
      </c>
    </row>
    <row r="1035" ht="14.25" spans="1:13">
      <c r="A1035" s="1">
        <v>1034</v>
      </c>
      <c r="B1035" s="2" t="s">
        <v>228</v>
      </c>
      <c r="C1035" s="1" t="s">
        <v>229</v>
      </c>
      <c r="D1035" s="1" t="s">
        <v>230</v>
      </c>
      <c r="E1035" s="1" t="s">
        <v>16</v>
      </c>
      <c r="F1035" s="1" t="s">
        <v>25</v>
      </c>
      <c r="G1035" s="1">
        <v>1</v>
      </c>
      <c r="H1035" s="3" t="s">
        <v>372</v>
      </c>
      <c r="I1035" s="5">
        <v>44075</v>
      </c>
      <c r="J1035" s="1">
        <v>1</v>
      </c>
      <c r="K1035" s="1">
        <v>0.6</v>
      </c>
      <c r="L1035" s="1">
        <f>_xlfn.IFNA(VLOOKUP(D1035,'[1]2020物业费金额预算（含欠费）'!$A:$S,19,FALSE),0)</f>
        <v>404.083095795</v>
      </c>
      <c r="M1035">
        <f>_xlfn.IFNA(VLOOKUP(D1035,'[1]2020清欠预算'!$A:$J,10,FALSE),0)</f>
        <v>70.383012580875</v>
      </c>
    </row>
    <row r="1036" ht="14.25" spans="1:13">
      <c r="A1036" s="1">
        <v>1035</v>
      </c>
      <c r="B1036" s="2" t="s">
        <v>231</v>
      </c>
      <c r="C1036" s="1" t="s">
        <v>232</v>
      </c>
      <c r="D1036" s="1" t="s">
        <v>233</v>
      </c>
      <c r="E1036" s="1" t="s">
        <v>16</v>
      </c>
      <c r="F1036" s="1" t="s">
        <v>25</v>
      </c>
      <c r="G1036" s="1">
        <v>1</v>
      </c>
      <c r="H1036" s="3" t="s">
        <v>372</v>
      </c>
      <c r="I1036" s="5">
        <v>44075</v>
      </c>
      <c r="J1036" s="1">
        <v>1</v>
      </c>
      <c r="K1036" s="1">
        <v>0.55</v>
      </c>
      <c r="L1036" s="1">
        <f>_xlfn.IFNA(VLOOKUP(D1036,'[1]2020物业费金额预算（含欠费）'!$A:$S,19,FALSE),0)</f>
        <v>114.58161</v>
      </c>
      <c r="M1036">
        <f>_xlfn.IFNA(VLOOKUP(D1036,'[1]2020清欠预算'!$A:$J,10,FALSE),0)</f>
        <v>65.09965943675</v>
      </c>
    </row>
    <row r="1037" ht="14.25" spans="1:13">
      <c r="A1037" s="1">
        <v>1036</v>
      </c>
      <c r="B1037" s="2" t="s">
        <v>234</v>
      </c>
      <c r="C1037" s="1" t="s">
        <v>235</v>
      </c>
      <c r="D1037" s="1" t="s">
        <v>236</v>
      </c>
      <c r="E1037" s="1" t="s">
        <v>16</v>
      </c>
      <c r="F1037" s="1" t="s">
        <v>25</v>
      </c>
      <c r="G1037" s="1">
        <v>1</v>
      </c>
      <c r="H1037" s="3" t="s">
        <v>372</v>
      </c>
      <c r="I1037" s="5">
        <v>44075</v>
      </c>
      <c r="J1037" s="1">
        <v>1</v>
      </c>
      <c r="K1037" s="1">
        <v>0.5</v>
      </c>
      <c r="L1037" s="1">
        <f>_xlfn.IFNA(VLOOKUP(D1037,'[1]2020物业费金额预算（含欠费）'!$A:$S,19,FALSE),0)</f>
        <v>35.770183125</v>
      </c>
      <c r="M1037">
        <f>_xlfn.IFNA(VLOOKUP(D1037,'[1]2020清欠预算'!$A:$J,10,FALSE),0)</f>
        <v>20.584703638</v>
      </c>
    </row>
    <row r="1038" ht="14.25" spans="1:13">
      <c r="A1038" s="1">
        <v>1037</v>
      </c>
      <c r="B1038" s="2" t="s">
        <v>237</v>
      </c>
      <c r="C1038" s="1" t="s">
        <v>238</v>
      </c>
      <c r="D1038" s="1" t="s">
        <v>239</v>
      </c>
      <c r="E1038" s="1" t="s">
        <v>16</v>
      </c>
      <c r="F1038" s="1" t="s">
        <v>25</v>
      </c>
      <c r="G1038" s="1">
        <v>1</v>
      </c>
      <c r="H1038" s="3" t="s">
        <v>372</v>
      </c>
      <c r="I1038" s="5">
        <v>44075</v>
      </c>
      <c r="J1038" s="1">
        <v>1</v>
      </c>
      <c r="K1038" s="1">
        <v>0.55</v>
      </c>
      <c r="L1038" s="1">
        <f>_xlfn.IFNA(VLOOKUP(D1038,'[1]2020物业费金额预算（含欠费）'!$A:$S,19,FALSE),0)</f>
        <v>101.97250947</v>
      </c>
      <c r="M1038">
        <f>_xlfn.IFNA(VLOOKUP(D1038,'[1]2020清欠预算'!$A:$J,10,FALSE),0)</f>
        <v>29.48666008525</v>
      </c>
    </row>
    <row r="1039" ht="14.25" spans="1:13">
      <c r="A1039" s="1">
        <v>1038</v>
      </c>
      <c r="B1039" s="2" t="s">
        <v>240</v>
      </c>
      <c r="C1039" s="1" t="s">
        <v>241</v>
      </c>
      <c r="D1039" s="1" t="s">
        <v>242</v>
      </c>
      <c r="E1039" s="1" t="s">
        <v>16</v>
      </c>
      <c r="F1039" s="1" t="s">
        <v>25</v>
      </c>
      <c r="G1039" s="1">
        <v>1</v>
      </c>
      <c r="H1039" s="3" t="s">
        <v>372</v>
      </c>
      <c r="I1039" s="5">
        <v>44075</v>
      </c>
      <c r="J1039" s="1">
        <v>1</v>
      </c>
      <c r="K1039" s="1">
        <v>0.65</v>
      </c>
      <c r="L1039" s="1">
        <f>_xlfn.IFNA(VLOOKUP(D1039,'[1]2020物业费金额预算（含欠费）'!$A:$S,19,FALSE),0)</f>
        <v>192.730051764</v>
      </c>
      <c r="M1039">
        <f>_xlfn.IFNA(VLOOKUP(D1039,'[1]2020清欠预算'!$A:$J,10,FALSE),0)</f>
        <v>23.7052687735</v>
      </c>
    </row>
    <row r="1040" ht="14.25" spans="1:13">
      <c r="A1040" s="1">
        <v>1039</v>
      </c>
      <c r="B1040" s="2" t="s">
        <v>243</v>
      </c>
      <c r="C1040" s="1" t="s">
        <v>244</v>
      </c>
      <c r="D1040" s="1" t="s">
        <v>245</v>
      </c>
      <c r="E1040" s="1" t="s">
        <v>16</v>
      </c>
      <c r="F1040" s="1" t="s">
        <v>25</v>
      </c>
      <c r="G1040" s="1">
        <v>1</v>
      </c>
      <c r="H1040" s="3" t="s">
        <v>372</v>
      </c>
      <c r="I1040" s="5">
        <v>44075</v>
      </c>
      <c r="J1040" s="1">
        <v>1</v>
      </c>
      <c r="K1040" s="1">
        <v>0.55</v>
      </c>
      <c r="L1040" s="1">
        <f>_xlfn.IFNA(VLOOKUP(D1040,'[1]2020物业费金额预算（含欠费）'!$A:$S,19,FALSE),0)</f>
        <v>111.29646195</v>
      </c>
      <c r="M1040">
        <f>_xlfn.IFNA(VLOOKUP(D1040,'[1]2020清欠预算'!$A:$J,10,FALSE),0)</f>
        <v>23.26907807125</v>
      </c>
    </row>
    <row r="1041" ht="14.25" spans="1:13">
      <c r="A1041" s="1">
        <v>1040</v>
      </c>
      <c r="B1041" s="2" t="s">
        <v>246</v>
      </c>
      <c r="C1041" s="1" t="s">
        <v>247</v>
      </c>
      <c r="D1041" s="1" t="s">
        <v>248</v>
      </c>
      <c r="E1041" s="1" t="s">
        <v>16</v>
      </c>
      <c r="F1041" s="1" t="s">
        <v>25</v>
      </c>
      <c r="G1041" s="1">
        <v>1</v>
      </c>
      <c r="H1041" s="3" t="s">
        <v>372</v>
      </c>
      <c r="I1041" s="5">
        <v>44075</v>
      </c>
      <c r="J1041" s="1">
        <v>1</v>
      </c>
      <c r="K1041" s="1">
        <v>0</v>
      </c>
      <c r="L1041" s="1">
        <f>_xlfn.IFNA(VLOOKUP(D1041,'[1]2020物业费金额预算（含欠费）'!$A:$S,19,FALSE),0)</f>
        <v>180.139302498462</v>
      </c>
      <c r="M1041">
        <f>_xlfn.IFNA(VLOOKUP(D1041,'[1]2020清欠预算'!$A:$J,10,FALSE),0)</f>
        <v>3.825660864375</v>
      </c>
    </row>
    <row r="1042" ht="14.25" spans="1:13">
      <c r="A1042" s="1">
        <v>1041</v>
      </c>
      <c r="B1042" s="2" t="s">
        <v>249</v>
      </c>
      <c r="C1042" s="1" t="s">
        <v>250</v>
      </c>
      <c r="D1042" s="1" t="s">
        <v>251</v>
      </c>
      <c r="E1042" s="1" t="s">
        <v>16</v>
      </c>
      <c r="F1042" s="1" t="s">
        <v>25</v>
      </c>
      <c r="G1042" s="1">
        <v>1</v>
      </c>
      <c r="H1042" s="3" t="s">
        <v>372</v>
      </c>
      <c r="I1042" s="5">
        <v>44075</v>
      </c>
      <c r="J1042" s="1">
        <v>1</v>
      </c>
      <c r="K1042" s="1">
        <v>0.7</v>
      </c>
      <c r="L1042" s="1">
        <f>_xlfn.IFNA(VLOOKUP(D1042,'[1]2020物业费金额预算（含欠费）'!$A:$S,19,FALSE),0)</f>
        <v>104.577753024</v>
      </c>
      <c r="M1042">
        <f>_xlfn.IFNA(VLOOKUP(D1042,'[1]2020清欠预算'!$A:$J,10,FALSE),0)</f>
        <v>10.43722566</v>
      </c>
    </row>
    <row r="1043" ht="14.25" spans="1:13">
      <c r="A1043" s="1">
        <v>1042</v>
      </c>
      <c r="B1043" s="2" t="s">
        <v>252</v>
      </c>
      <c r="C1043" s="1" t="s">
        <v>253</v>
      </c>
      <c r="D1043" s="1" t="s">
        <v>254</v>
      </c>
      <c r="E1043" s="1" t="s">
        <v>16</v>
      </c>
      <c r="F1043" s="1" t="s">
        <v>25</v>
      </c>
      <c r="G1043" s="1">
        <v>1</v>
      </c>
      <c r="H1043" s="3" t="s">
        <v>372</v>
      </c>
      <c r="I1043" s="5">
        <v>44075</v>
      </c>
      <c r="J1043" s="1">
        <v>1</v>
      </c>
      <c r="K1043" s="1">
        <v>0.7</v>
      </c>
      <c r="L1043" s="1">
        <f>_xlfn.IFNA(VLOOKUP(D1043,'[1]2020物业费金额预算（含欠费）'!$A:$S,19,FALSE),0)</f>
        <v>39.9189271999828</v>
      </c>
      <c r="M1043">
        <f>_xlfn.IFNA(VLOOKUP(D1043,'[1]2020清欠预算'!$A:$J,10,FALSE),0)</f>
        <v>8.091751465875</v>
      </c>
    </row>
    <row r="1044" ht="14.25" spans="1:13">
      <c r="A1044" s="1">
        <v>1043</v>
      </c>
      <c r="B1044" s="2" t="s">
        <v>255</v>
      </c>
      <c r="C1044" s="1" t="s">
        <v>256</v>
      </c>
      <c r="D1044" s="1" t="s">
        <v>257</v>
      </c>
      <c r="E1044" s="1" t="s">
        <v>16</v>
      </c>
      <c r="F1044" s="1" t="s">
        <v>25</v>
      </c>
      <c r="G1044" s="1">
        <v>1</v>
      </c>
      <c r="H1044" s="3" t="s">
        <v>372</v>
      </c>
      <c r="I1044" s="5">
        <v>44075</v>
      </c>
      <c r="J1044" s="1">
        <v>1</v>
      </c>
      <c r="K1044" s="1">
        <v>0.75</v>
      </c>
      <c r="L1044" s="1">
        <f>_xlfn.IFNA(VLOOKUP(D1044,'[1]2020物业费金额预算（含欠费）'!$A:$S,19,FALSE),0)</f>
        <v>208.898560095292</v>
      </c>
      <c r="M1044">
        <f>_xlfn.IFNA(VLOOKUP(D1044,'[1]2020清欠预算'!$A:$J,10,FALSE),0)</f>
        <v>10.876683141</v>
      </c>
    </row>
    <row r="1045" ht="14.25" spans="1:13">
      <c r="A1045" s="1">
        <v>1044</v>
      </c>
      <c r="B1045" s="2" t="s">
        <v>258</v>
      </c>
      <c r="C1045" s="1" t="s">
        <v>259</v>
      </c>
      <c r="D1045" s="1" t="s">
        <v>260</v>
      </c>
      <c r="E1045" s="1" t="s">
        <v>16</v>
      </c>
      <c r="F1045" s="1" t="s">
        <v>25</v>
      </c>
      <c r="G1045" s="1">
        <v>1</v>
      </c>
      <c r="H1045" s="3" t="s">
        <v>372</v>
      </c>
      <c r="I1045" s="5">
        <v>44075</v>
      </c>
      <c r="J1045" s="1">
        <v>1</v>
      </c>
      <c r="K1045" s="1">
        <v>0</v>
      </c>
      <c r="L1045" s="1">
        <f>_xlfn.IFNA(VLOOKUP(D1045,'[1]2020物业费金额预算（含欠费）'!$A:$S,19,FALSE),0)</f>
        <v>59.84</v>
      </c>
      <c r="M1045">
        <f>_xlfn.IFNA(VLOOKUP(D1045,'[1]2020清欠预算'!$A:$J,10,FALSE),0)</f>
        <v>0</v>
      </c>
    </row>
    <row r="1046" ht="14.25" spans="1:13">
      <c r="A1046" s="1">
        <v>1045</v>
      </c>
      <c r="B1046" s="2" t="s">
        <v>261</v>
      </c>
      <c r="C1046" s="1" t="s">
        <v>262</v>
      </c>
      <c r="D1046" s="1" t="s">
        <v>263</v>
      </c>
      <c r="E1046" s="1" t="s">
        <v>16</v>
      </c>
      <c r="F1046" s="1" t="s">
        <v>25</v>
      </c>
      <c r="G1046" s="1">
        <v>1</v>
      </c>
      <c r="H1046" s="3" t="s">
        <v>372</v>
      </c>
      <c r="I1046" s="5">
        <v>44075</v>
      </c>
      <c r="J1046" s="1">
        <v>1</v>
      </c>
      <c r="K1046" s="1">
        <v>0</v>
      </c>
      <c r="L1046" s="1">
        <f>_xlfn.IFNA(VLOOKUP(D1046,'[1]2020物业费金额预算（含欠费）'!$A:$S,19,FALSE),0)</f>
        <v>20.69954875</v>
      </c>
      <c r="M1046">
        <f>_xlfn.IFNA(VLOOKUP(D1046,'[1]2020清欠预算'!$A:$J,10,FALSE),0)</f>
        <v>0</v>
      </c>
    </row>
    <row r="1047" ht="14.25" spans="1:13">
      <c r="A1047" s="1">
        <v>1046</v>
      </c>
      <c r="B1047" s="2" t="s">
        <v>264</v>
      </c>
      <c r="C1047" s="1" t="s">
        <v>265</v>
      </c>
      <c r="D1047" s="1" t="s">
        <v>266</v>
      </c>
      <c r="E1047" s="1" t="s">
        <v>16</v>
      </c>
      <c r="F1047" s="1" t="s">
        <v>25</v>
      </c>
      <c r="G1047" s="1">
        <v>1</v>
      </c>
      <c r="H1047" s="3" t="s">
        <v>372</v>
      </c>
      <c r="I1047" s="5">
        <v>44075</v>
      </c>
      <c r="J1047" s="1">
        <v>1</v>
      </c>
      <c r="K1047" s="1">
        <v>0</v>
      </c>
      <c r="L1047" s="1">
        <f>_xlfn.IFNA(VLOOKUP(D1047,'[1]2020物业费金额预算（含欠费）'!$A:$S,19,FALSE),0)</f>
        <v>169.663032</v>
      </c>
      <c r="M1047">
        <f>_xlfn.IFNA(VLOOKUP(D1047,'[1]2020清欠预算'!$A:$J,10,FALSE),0)</f>
        <v>0</v>
      </c>
    </row>
    <row r="1048" ht="14.25" spans="1:13">
      <c r="A1048" s="1">
        <v>1047</v>
      </c>
      <c r="B1048" s="2" t="s">
        <v>267</v>
      </c>
      <c r="C1048" s="1" t="s">
        <v>268</v>
      </c>
      <c r="D1048" s="1" t="s">
        <v>269</v>
      </c>
      <c r="E1048" s="1" t="s">
        <v>16</v>
      </c>
      <c r="F1048" s="1" t="s">
        <v>25</v>
      </c>
      <c r="G1048" s="1">
        <v>1</v>
      </c>
      <c r="H1048" s="3" t="s">
        <v>372</v>
      </c>
      <c r="I1048" s="5">
        <v>44075</v>
      </c>
      <c r="J1048" s="1">
        <v>1</v>
      </c>
      <c r="K1048" s="1">
        <v>0.8</v>
      </c>
      <c r="L1048" s="1">
        <f>_xlfn.IFNA(VLOOKUP(D1048,'[1]2020物业费金额预算（含欠费）'!$A:$S,19,FALSE),0)</f>
        <v>144.843161784</v>
      </c>
      <c r="M1048">
        <f>_xlfn.IFNA(VLOOKUP(D1048,'[1]2020清欠预算'!$A:$J,10,FALSE),0)</f>
        <v>6.07580672137501</v>
      </c>
    </row>
    <row r="1049" ht="14.25" spans="1:13">
      <c r="A1049" s="1">
        <v>1048</v>
      </c>
      <c r="B1049" s="2" t="s">
        <v>270</v>
      </c>
      <c r="C1049" s="1" t="s">
        <v>271</v>
      </c>
      <c r="D1049" s="1" t="s">
        <v>272</v>
      </c>
      <c r="E1049" s="1" t="s">
        <v>16</v>
      </c>
      <c r="F1049" s="1" t="s">
        <v>25</v>
      </c>
      <c r="G1049" s="1">
        <v>1</v>
      </c>
      <c r="H1049" s="3" t="s">
        <v>372</v>
      </c>
      <c r="I1049" s="5">
        <v>44075</v>
      </c>
      <c r="J1049" s="1">
        <v>1</v>
      </c>
      <c r="K1049" s="1">
        <v>0.8</v>
      </c>
      <c r="L1049" s="1">
        <f>_xlfn.IFNA(VLOOKUP(D1049,'[1]2020物业费金额预算（含欠费）'!$A:$S,19,FALSE),0)</f>
        <v>57.0255244099642</v>
      </c>
      <c r="M1049">
        <f>_xlfn.IFNA(VLOOKUP(D1049,'[1]2020清欠预算'!$A:$J,10,FALSE),0)</f>
        <v>0</v>
      </c>
    </row>
    <row r="1050" ht="14.25" spans="1:13">
      <c r="A1050" s="1">
        <v>1049</v>
      </c>
      <c r="B1050" s="2" t="s">
        <v>273</v>
      </c>
      <c r="C1050" s="1" t="s">
        <v>274</v>
      </c>
      <c r="D1050" s="1" t="s">
        <v>275</v>
      </c>
      <c r="E1050" s="1" t="s">
        <v>16</v>
      </c>
      <c r="F1050" s="1" t="s">
        <v>25</v>
      </c>
      <c r="G1050" s="1">
        <v>1</v>
      </c>
      <c r="H1050" s="3" t="s">
        <v>372</v>
      </c>
      <c r="I1050" s="5">
        <v>44075</v>
      </c>
      <c r="J1050" s="1">
        <v>1</v>
      </c>
      <c r="K1050" s="1">
        <v>0.6</v>
      </c>
      <c r="L1050" s="1">
        <f>_xlfn.IFNA(VLOOKUP(D1050,'[1]2020物业费金额预算（含欠费）'!$A:$S,19,FALSE),0)</f>
        <v>78.4849392912</v>
      </c>
      <c r="M1050">
        <f>_xlfn.IFNA(VLOOKUP(D1050,'[1]2020清欠预算'!$A:$J,10,FALSE),0)</f>
        <v>11.436743844</v>
      </c>
    </row>
    <row r="1051" ht="14.25" spans="1:13">
      <c r="A1051" s="1">
        <v>1050</v>
      </c>
      <c r="B1051" s="6" t="s">
        <v>276</v>
      </c>
      <c r="C1051" s="1" t="s">
        <v>277</v>
      </c>
      <c r="D1051" s="1" t="s">
        <v>278</v>
      </c>
      <c r="E1051" s="1" t="s">
        <v>16</v>
      </c>
      <c r="F1051" s="1" t="s">
        <v>279</v>
      </c>
      <c r="G1051" s="1">
        <v>1</v>
      </c>
      <c r="H1051" s="3" t="s">
        <v>372</v>
      </c>
      <c r="I1051" s="5">
        <v>44075</v>
      </c>
      <c r="J1051" s="1">
        <v>1</v>
      </c>
      <c r="K1051" s="1">
        <v>0.8</v>
      </c>
      <c r="L1051" s="1">
        <f>_xlfn.IFNA(VLOOKUP(D1051,'[1]2020物业费金额预算（含欠费）'!$A:$S,19,FALSE),0)</f>
        <v>41.729607675</v>
      </c>
      <c r="M1051">
        <f>_xlfn.IFNA(VLOOKUP(D1051,'[1]2020清欠预算'!$A:$J,10,FALSE),0)</f>
        <v>1.39109970422523</v>
      </c>
    </row>
    <row r="1052" ht="14.25" spans="1:13">
      <c r="A1052" s="1">
        <v>1051</v>
      </c>
      <c r="B1052" s="6" t="s">
        <v>280</v>
      </c>
      <c r="C1052" s="1" t="s">
        <v>281</v>
      </c>
      <c r="D1052" s="1" t="s">
        <v>282</v>
      </c>
      <c r="E1052" s="1" t="s">
        <v>16</v>
      </c>
      <c r="F1052" s="1" t="s">
        <v>279</v>
      </c>
      <c r="G1052" s="1">
        <v>1</v>
      </c>
      <c r="H1052" s="3" t="s">
        <v>372</v>
      </c>
      <c r="I1052" s="5">
        <v>44075</v>
      </c>
      <c r="J1052" s="1">
        <v>1</v>
      </c>
      <c r="K1052" s="1">
        <v>0.6</v>
      </c>
      <c r="L1052" s="1">
        <f>_xlfn.IFNA(VLOOKUP(D1052,'[1]2020物业费金额预算（含欠费）'!$A:$S,19,FALSE),0)</f>
        <v>148.774371766667</v>
      </c>
      <c r="M1052">
        <f>_xlfn.IFNA(VLOOKUP(D1052,'[1]2020清欠预算'!$A:$J,10,FALSE),0)</f>
        <v>41.492797090875</v>
      </c>
    </row>
    <row r="1053" ht="14.25" spans="1:13">
      <c r="A1053" s="1">
        <v>1052</v>
      </c>
      <c r="B1053" s="2" t="s">
        <v>283</v>
      </c>
      <c r="C1053" s="1" t="s">
        <v>284</v>
      </c>
      <c r="D1053" s="1" t="s">
        <v>285</v>
      </c>
      <c r="E1053" s="1" t="s">
        <v>16</v>
      </c>
      <c r="F1053" s="1" t="s">
        <v>25</v>
      </c>
      <c r="G1053" s="1">
        <v>1</v>
      </c>
      <c r="H1053" s="3" t="s">
        <v>372</v>
      </c>
      <c r="I1053" s="5">
        <v>44075</v>
      </c>
      <c r="J1053" s="1">
        <v>1</v>
      </c>
      <c r="K1053" s="1">
        <v>0.65</v>
      </c>
      <c r="L1053" s="1">
        <f>_xlfn.IFNA(VLOOKUP(D1053,'[1]2020物业费金额预算（含欠费）'!$A:$S,19,FALSE),0)</f>
        <v>156.70956258</v>
      </c>
      <c r="M1053">
        <f>_xlfn.IFNA(VLOOKUP(D1053,'[1]2020清欠预算'!$A:$J,10,FALSE),0)</f>
        <v>19.37993959275</v>
      </c>
    </row>
    <row r="1054" ht="14.25" spans="1:13">
      <c r="A1054" s="1">
        <v>1053</v>
      </c>
      <c r="B1054" s="2" t="s">
        <v>286</v>
      </c>
      <c r="C1054" s="1" t="s">
        <v>287</v>
      </c>
      <c r="D1054" s="1" t="s">
        <v>288</v>
      </c>
      <c r="E1054" s="1" t="s">
        <v>16</v>
      </c>
      <c r="F1054" s="1" t="s">
        <v>25</v>
      </c>
      <c r="G1054" s="1">
        <v>1</v>
      </c>
      <c r="H1054" s="3" t="s">
        <v>372</v>
      </c>
      <c r="I1054" s="5">
        <v>44075</v>
      </c>
      <c r="J1054" s="1">
        <v>1</v>
      </c>
      <c r="K1054" s="1">
        <v>0</v>
      </c>
      <c r="L1054" s="1">
        <f>_xlfn.IFNA(VLOOKUP(D1054,'[1]2020物业费金额预算（含欠费）'!$A:$S,19,FALSE),0)</f>
        <v>64.8</v>
      </c>
      <c r="M1054">
        <f>_xlfn.IFNA(VLOOKUP(D1054,'[1]2020清欠预算'!$A:$J,10,FALSE),0)</f>
        <v>0</v>
      </c>
    </row>
    <row r="1055" ht="14.25" spans="1:13">
      <c r="A1055" s="1">
        <v>1054</v>
      </c>
      <c r="B1055" s="2" t="s">
        <v>289</v>
      </c>
      <c r="D1055" s="1" t="s">
        <v>290</v>
      </c>
      <c r="E1055" s="1" t="s">
        <v>16</v>
      </c>
      <c r="F1055" s="1" t="s">
        <v>153</v>
      </c>
      <c r="G1055" s="1" t="s">
        <v>153</v>
      </c>
      <c r="H1055" s="3" t="s">
        <v>372</v>
      </c>
      <c r="I1055" s="5">
        <v>44075</v>
      </c>
      <c r="J1055" s="1">
        <v>1</v>
      </c>
      <c r="K1055" s="1">
        <v>0</v>
      </c>
      <c r="L1055" s="1">
        <f>_xlfn.IFNA(VLOOKUP(D1055,'[1]2020物业费金额预算（含欠费）'!$A:$S,19,FALSE),0)</f>
        <v>0</v>
      </c>
      <c r="M1055">
        <f>_xlfn.IFNA(VLOOKUP(D1055,'[1]2020清欠预算'!$A:$J,10,FALSE),0)</f>
        <v>0</v>
      </c>
    </row>
    <row r="1056" ht="14.25" spans="1:13">
      <c r="A1056" s="1">
        <v>1055</v>
      </c>
      <c r="B1056" s="2" t="s">
        <v>291</v>
      </c>
      <c r="C1056" s="1" t="s">
        <v>292</v>
      </c>
      <c r="D1056" s="1" t="s">
        <v>293</v>
      </c>
      <c r="E1056" s="1" t="s">
        <v>16</v>
      </c>
      <c r="F1056" s="1" t="s">
        <v>25</v>
      </c>
      <c r="G1056" s="1">
        <v>1</v>
      </c>
      <c r="H1056" s="3" t="s">
        <v>372</v>
      </c>
      <c r="I1056" s="5">
        <v>44075</v>
      </c>
      <c r="J1056" s="1">
        <v>1</v>
      </c>
      <c r="K1056" s="1">
        <v>0.35</v>
      </c>
      <c r="L1056" s="1">
        <f>_xlfn.IFNA(VLOOKUP(D1056,'[1]2020物业费金额预算（含欠费）'!$A:$S,19,FALSE),0)</f>
        <v>47.801345592</v>
      </c>
      <c r="M1056">
        <f>_xlfn.IFNA(VLOOKUP(D1056,'[1]2020清欠预算'!$A:$J,10,FALSE),0)</f>
        <v>2.23735703925</v>
      </c>
    </row>
    <row r="1057" ht="14.25" spans="1:13">
      <c r="A1057" s="1">
        <v>1056</v>
      </c>
      <c r="B1057" s="2" t="s">
        <v>294</v>
      </c>
      <c r="C1057" s="1" t="s">
        <v>295</v>
      </c>
      <c r="D1057" s="1" t="s">
        <v>296</v>
      </c>
      <c r="E1057" s="1" t="s">
        <v>16</v>
      </c>
      <c r="F1057" s="1" t="s">
        <v>25</v>
      </c>
      <c r="G1057" s="1">
        <v>1</v>
      </c>
      <c r="H1057" s="3" t="s">
        <v>372</v>
      </c>
      <c r="I1057" s="5">
        <v>44075</v>
      </c>
      <c r="J1057" s="1">
        <v>1</v>
      </c>
      <c r="K1057" s="1">
        <v>0.5</v>
      </c>
      <c r="L1057" s="1">
        <f>_xlfn.IFNA(VLOOKUP(D1057,'[1]2020物业费金额预算（含欠费）'!$A:$S,19,FALSE),0)</f>
        <v>73.22621043</v>
      </c>
      <c r="M1057">
        <f>_xlfn.IFNA(VLOOKUP(D1057,'[1]2020清欠预算'!$A:$J,10,FALSE),0)</f>
        <v>19.86405337425</v>
      </c>
    </row>
    <row r="1058" ht="14.25" spans="1:13">
      <c r="A1058" s="1">
        <v>1057</v>
      </c>
      <c r="B1058" s="2" t="s">
        <v>297</v>
      </c>
      <c r="C1058" s="1" t="s">
        <v>298</v>
      </c>
      <c r="D1058" s="1" t="s">
        <v>299</v>
      </c>
      <c r="E1058" s="1" t="s">
        <v>16</v>
      </c>
      <c r="F1058" s="1" t="s">
        <v>25</v>
      </c>
      <c r="G1058" s="1">
        <v>1</v>
      </c>
      <c r="H1058" s="3" t="s">
        <v>372</v>
      </c>
      <c r="I1058" s="5">
        <v>44075</v>
      </c>
      <c r="J1058" s="1">
        <v>1</v>
      </c>
      <c r="K1058" s="1">
        <v>0</v>
      </c>
      <c r="L1058" s="1">
        <f>_xlfn.IFNA(VLOOKUP(D1058,'[1]2020物业费金额预算（含欠费）'!$A:$S,19,FALSE),0)</f>
        <v>74.611747273</v>
      </c>
      <c r="M1058">
        <f>_xlfn.IFNA(VLOOKUP(D1058,'[1]2020清欠预算'!$A:$J,10,FALSE),0)</f>
        <v>13.698265019125</v>
      </c>
    </row>
    <row r="1059" ht="14.25" spans="1:13">
      <c r="A1059" s="1">
        <v>1058</v>
      </c>
      <c r="B1059" s="2" t="s">
        <v>300</v>
      </c>
      <c r="C1059" s="1" t="s">
        <v>301</v>
      </c>
      <c r="D1059" s="1" t="s">
        <v>302</v>
      </c>
      <c r="E1059" s="1" t="s">
        <v>16</v>
      </c>
      <c r="F1059" s="1" t="s">
        <v>25</v>
      </c>
      <c r="G1059" s="1">
        <v>1</v>
      </c>
      <c r="H1059" s="3" t="s">
        <v>372</v>
      </c>
      <c r="I1059" s="5">
        <v>44075</v>
      </c>
      <c r="J1059" s="1">
        <v>1</v>
      </c>
      <c r="K1059" s="1">
        <v>0.5</v>
      </c>
      <c r="L1059" s="1">
        <f>_xlfn.IFNA(VLOOKUP(D1059,'[1]2020物业费金额预算（含欠费）'!$A:$S,19,FALSE),0)</f>
        <v>55.343729584</v>
      </c>
      <c r="M1059">
        <f>_xlfn.IFNA(VLOOKUP(D1059,'[1]2020清欠预算'!$A:$J,10,FALSE),0)</f>
        <v>2.104318654625</v>
      </c>
    </row>
    <row r="1060" ht="14.25" spans="1:13">
      <c r="A1060" s="1">
        <v>1059</v>
      </c>
      <c r="B1060" s="2" t="s">
        <v>303</v>
      </c>
      <c r="C1060" s="1" t="s">
        <v>304</v>
      </c>
      <c r="D1060" s="1" t="s">
        <v>305</v>
      </c>
      <c r="E1060" s="1" t="s">
        <v>16</v>
      </c>
      <c r="F1060" s="1" t="s">
        <v>17</v>
      </c>
      <c r="G1060" s="1">
        <v>1</v>
      </c>
      <c r="H1060" s="3" t="s">
        <v>372</v>
      </c>
      <c r="I1060" s="5">
        <v>44075</v>
      </c>
      <c r="J1060" s="1">
        <v>1</v>
      </c>
      <c r="K1060" s="1">
        <v>0.93</v>
      </c>
      <c r="L1060" s="1">
        <f>_xlfn.IFNA(VLOOKUP(D1060,'[1]2020物业费金额预算（含欠费）'!$A:$S,19,FALSE),0)</f>
        <v>115.680734209152</v>
      </c>
      <c r="M1060">
        <f>_xlfn.IFNA(VLOOKUP(D1060,'[1]2020清欠预算'!$A:$J,10,FALSE),0)</f>
        <v>0</v>
      </c>
    </row>
    <row r="1061" ht="14.25" spans="1:13">
      <c r="A1061" s="1">
        <v>1060</v>
      </c>
      <c r="B1061" s="2" t="s">
        <v>306</v>
      </c>
      <c r="C1061" s="1" t="s">
        <v>307</v>
      </c>
      <c r="D1061" s="1" t="s">
        <v>308</v>
      </c>
      <c r="E1061" s="1" t="s">
        <v>16</v>
      </c>
      <c r="F1061" s="1" t="s">
        <v>25</v>
      </c>
      <c r="G1061" s="1">
        <v>1</v>
      </c>
      <c r="H1061" s="3" t="s">
        <v>372</v>
      </c>
      <c r="I1061" s="5">
        <v>44075</v>
      </c>
      <c r="J1061" s="1">
        <v>1</v>
      </c>
      <c r="K1061" s="1">
        <v>0.94</v>
      </c>
      <c r="L1061" s="1">
        <f>_xlfn.IFNA(VLOOKUP(D1061,'[1]2020物业费金额预算（含欠费）'!$A:$S,19,FALSE),0)</f>
        <v>0</v>
      </c>
      <c r="M1061">
        <f>_xlfn.IFNA(VLOOKUP(D1061,'[1]2020清欠预算'!$A:$J,10,FALSE),0)</f>
        <v>0</v>
      </c>
    </row>
    <row r="1062" ht="14.25" spans="1:13">
      <c r="A1062" s="1">
        <v>1061</v>
      </c>
      <c r="B1062" s="2" t="s">
        <v>309</v>
      </c>
      <c r="C1062" s="1" t="s">
        <v>310</v>
      </c>
      <c r="D1062" s="1" t="s">
        <v>311</v>
      </c>
      <c r="E1062" s="1" t="s">
        <v>16</v>
      </c>
      <c r="F1062" s="1" t="s">
        <v>153</v>
      </c>
      <c r="G1062" s="1" t="s">
        <v>153</v>
      </c>
      <c r="H1062" s="3" t="s">
        <v>372</v>
      </c>
      <c r="I1062" s="5">
        <v>44075</v>
      </c>
      <c r="J1062" s="1">
        <v>1</v>
      </c>
      <c r="K1062" s="1">
        <v>0</v>
      </c>
      <c r="L1062" s="1">
        <f>_xlfn.IFNA(VLOOKUP(D1062,'[1]2020物业费金额预算（含欠费）'!$A:$S,19,FALSE),0)</f>
        <v>0</v>
      </c>
      <c r="M1062">
        <f>_xlfn.IFNA(VLOOKUP(D1062,'[1]2020清欠预算'!$A:$J,10,FALSE),0)</f>
        <v>0</v>
      </c>
    </row>
    <row r="1063" ht="14.25" spans="1:13">
      <c r="A1063" s="1">
        <v>1062</v>
      </c>
      <c r="B1063" s="2" t="s">
        <v>312</v>
      </c>
      <c r="D1063" s="1" t="s">
        <v>313</v>
      </c>
      <c r="E1063" s="1" t="s">
        <v>16</v>
      </c>
      <c r="F1063" s="1" t="s">
        <v>153</v>
      </c>
      <c r="G1063" s="1" t="s">
        <v>153</v>
      </c>
      <c r="H1063" s="3" t="s">
        <v>372</v>
      </c>
      <c r="I1063" s="5">
        <v>44075</v>
      </c>
      <c r="J1063" s="1">
        <v>1</v>
      </c>
      <c r="K1063" s="1">
        <v>0</v>
      </c>
      <c r="L1063" s="1">
        <f>_xlfn.IFNA(VLOOKUP(D1063,'[1]2020物业费金额预算（含欠费）'!$A:$S,19,FALSE),0)</f>
        <v>0</v>
      </c>
      <c r="M1063">
        <f>_xlfn.IFNA(VLOOKUP(D1063,'[1]2020清欠预算'!$A:$J,10,FALSE),0)</f>
        <v>0</v>
      </c>
    </row>
    <row r="1064" ht="14.25" spans="1:13">
      <c r="A1064" s="1">
        <v>1063</v>
      </c>
      <c r="B1064" s="2" t="s">
        <v>314</v>
      </c>
      <c r="C1064" s="1" t="s">
        <v>315</v>
      </c>
      <c r="D1064" s="1" t="s">
        <v>316</v>
      </c>
      <c r="E1064" s="1" t="s">
        <v>16</v>
      </c>
      <c r="F1064" s="1" t="s">
        <v>25</v>
      </c>
      <c r="G1064" s="1">
        <v>1</v>
      </c>
      <c r="H1064" s="3" t="s">
        <v>372</v>
      </c>
      <c r="I1064" s="5">
        <v>44075</v>
      </c>
      <c r="J1064" s="1">
        <v>1</v>
      </c>
      <c r="K1064" s="1">
        <v>0</v>
      </c>
      <c r="L1064" s="1">
        <f>_xlfn.IFNA(VLOOKUP(D1064,'[1]2020物业费金额预算（含欠费）'!$A:$S,19,FALSE),0)</f>
        <v>0</v>
      </c>
      <c r="M1064">
        <f>_xlfn.IFNA(VLOOKUP(D1064,'[1]2020清欠预算'!$A:$J,10,FALSE),0)</f>
        <v>0</v>
      </c>
    </row>
    <row r="1065" ht="14.25" spans="1:13">
      <c r="A1065" s="1">
        <v>1064</v>
      </c>
      <c r="B1065" s="2" t="s">
        <v>317</v>
      </c>
      <c r="C1065" s="1" t="s">
        <v>318</v>
      </c>
      <c r="D1065" s="1" t="s">
        <v>319</v>
      </c>
      <c r="E1065" s="1" t="s">
        <v>16</v>
      </c>
      <c r="F1065" s="1" t="s">
        <v>25</v>
      </c>
      <c r="G1065" s="1">
        <v>1</v>
      </c>
      <c r="H1065" s="3" t="s">
        <v>372</v>
      </c>
      <c r="I1065" s="5">
        <v>44075</v>
      </c>
      <c r="J1065" s="1">
        <v>1</v>
      </c>
      <c r="K1065" s="1">
        <v>0.6</v>
      </c>
      <c r="L1065" s="1">
        <f>_xlfn.IFNA(VLOOKUP(D1065,'[1]2020物业费金额预算（含欠费）'!$A:$S,19,FALSE),0)</f>
        <v>34.0462170543847</v>
      </c>
      <c r="M1065">
        <f>_xlfn.IFNA(VLOOKUP(D1065,'[1]2020清欠预算'!$A:$J,10,FALSE),0)</f>
        <v>6.125476855875</v>
      </c>
    </row>
    <row r="1066" ht="14.25" spans="1:13">
      <c r="A1066" s="1">
        <v>1065</v>
      </c>
      <c r="B1066" s="2" t="s">
        <v>320</v>
      </c>
      <c r="C1066" s="1" t="s">
        <v>321</v>
      </c>
      <c r="D1066" s="1" t="s">
        <v>322</v>
      </c>
      <c r="E1066" s="1" t="s">
        <v>16</v>
      </c>
      <c r="F1066" s="1" t="s">
        <v>25</v>
      </c>
      <c r="G1066" s="1">
        <v>1</v>
      </c>
      <c r="H1066" s="3" t="s">
        <v>372</v>
      </c>
      <c r="I1066" s="5">
        <v>44075</v>
      </c>
      <c r="J1066" s="1">
        <v>1</v>
      </c>
      <c r="K1066" s="1">
        <v>0.6</v>
      </c>
      <c r="L1066" s="1">
        <f>_xlfn.IFNA(VLOOKUP(D1066,'[1]2020物业费金额预算（含欠费）'!$A:$S,19,FALSE),0)</f>
        <v>43.63707645</v>
      </c>
      <c r="M1066">
        <f>_xlfn.IFNA(VLOOKUP(D1066,'[1]2020清欠预算'!$A:$J,10,FALSE),0)</f>
        <v>5.48033136275</v>
      </c>
    </row>
    <row r="1067" ht="14.25" spans="1:13">
      <c r="A1067" s="1">
        <v>1066</v>
      </c>
      <c r="B1067" s="2" t="s">
        <v>323</v>
      </c>
      <c r="D1067" s="1" t="s">
        <v>324</v>
      </c>
      <c r="E1067" s="1" t="s">
        <v>16</v>
      </c>
      <c r="F1067" s="1" t="s">
        <v>153</v>
      </c>
      <c r="G1067" s="1" t="s">
        <v>153</v>
      </c>
      <c r="H1067" s="3" t="s">
        <v>372</v>
      </c>
      <c r="I1067" s="5">
        <v>44075</v>
      </c>
      <c r="J1067" s="1">
        <v>1</v>
      </c>
      <c r="K1067" s="1">
        <v>0</v>
      </c>
      <c r="L1067" s="1">
        <f>_xlfn.IFNA(VLOOKUP(D1067,'[1]2020物业费金额预算（含欠费）'!$A:$S,19,FALSE),0)</f>
        <v>0</v>
      </c>
      <c r="M1067">
        <f>_xlfn.IFNA(VLOOKUP(D1067,'[1]2020清欠预算'!$A:$J,10,FALSE),0)</f>
        <v>0</v>
      </c>
    </row>
    <row r="1068" ht="14.25" spans="1:13">
      <c r="A1068" s="1">
        <v>1067</v>
      </c>
      <c r="B1068" s="2" t="s">
        <v>325</v>
      </c>
      <c r="D1068" s="1" t="s">
        <v>326</v>
      </c>
      <c r="E1068" s="1" t="s">
        <v>16</v>
      </c>
      <c r="F1068" s="1" t="s">
        <v>153</v>
      </c>
      <c r="G1068" s="1" t="s">
        <v>153</v>
      </c>
      <c r="H1068" s="3" t="s">
        <v>372</v>
      </c>
      <c r="I1068" s="5">
        <v>44075</v>
      </c>
      <c r="J1068" s="1">
        <v>1</v>
      </c>
      <c r="K1068" s="1">
        <v>0.7</v>
      </c>
      <c r="L1068" s="1">
        <f>_xlfn.IFNA(VLOOKUP(D1068,'[1]2020物业费金额预算（含欠费）'!$A:$S,19,FALSE),0)</f>
        <v>0</v>
      </c>
      <c r="M1068">
        <f>_xlfn.IFNA(VLOOKUP(D1068,'[1]2020清欠预算'!$A:$J,10,FALSE),0)</f>
        <v>0</v>
      </c>
    </row>
    <row r="1069" ht="14.25" spans="1:13">
      <c r="A1069" s="1">
        <v>1068</v>
      </c>
      <c r="B1069" s="2" t="s">
        <v>327</v>
      </c>
      <c r="C1069" s="1" t="s">
        <v>328</v>
      </c>
      <c r="D1069" s="1" t="s">
        <v>329</v>
      </c>
      <c r="E1069" s="1" t="s">
        <v>16</v>
      </c>
      <c r="F1069" s="1" t="s">
        <v>25</v>
      </c>
      <c r="G1069" s="1">
        <v>1</v>
      </c>
      <c r="H1069" s="3" t="s">
        <v>372</v>
      </c>
      <c r="I1069" s="5">
        <v>44075</v>
      </c>
      <c r="J1069" s="1">
        <v>1</v>
      </c>
      <c r="K1069" s="1">
        <v>0</v>
      </c>
      <c r="L1069" s="1">
        <f>_xlfn.IFNA(VLOOKUP(D1069,'[1]2020物业费金额预算（含欠费）'!$A:$S,19,FALSE),0)</f>
        <v>29.95620888</v>
      </c>
      <c r="M1069">
        <f>_xlfn.IFNA(VLOOKUP(D1069,'[1]2020清欠预算'!$A:$J,10,FALSE),0)</f>
        <v>0</v>
      </c>
    </row>
    <row r="1070" ht="14.25" spans="1:13">
      <c r="A1070" s="1">
        <v>1069</v>
      </c>
      <c r="B1070" s="2" t="s">
        <v>330</v>
      </c>
      <c r="C1070" s="1" t="s">
        <v>331</v>
      </c>
      <c r="D1070" s="1" t="s">
        <v>332</v>
      </c>
      <c r="E1070" s="1" t="s">
        <v>16</v>
      </c>
      <c r="F1070" s="1" t="s">
        <v>153</v>
      </c>
      <c r="G1070" s="1">
        <v>1</v>
      </c>
      <c r="H1070" s="3" t="s">
        <v>372</v>
      </c>
      <c r="I1070" s="5">
        <v>44075</v>
      </c>
      <c r="J1070" s="1">
        <v>1</v>
      </c>
      <c r="K1070" s="1">
        <v>0</v>
      </c>
      <c r="L1070" s="1">
        <f>_xlfn.IFNA(VLOOKUP(D1070,'[1]2020物业费金额预算（含欠费）'!$A:$S,19,FALSE),0)</f>
        <v>0</v>
      </c>
      <c r="M1070">
        <f>_xlfn.IFNA(VLOOKUP(D1070,'[1]2020清欠预算'!$A:$J,10,FALSE),0)</f>
        <v>0</v>
      </c>
    </row>
    <row r="1071" ht="14.25" spans="1:13">
      <c r="A1071" s="1">
        <v>1070</v>
      </c>
      <c r="B1071" s="2" t="s">
        <v>333</v>
      </c>
      <c r="C1071" s="1" t="s">
        <v>334</v>
      </c>
      <c r="D1071" s="1" t="s">
        <v>335</v>
      </c>
      <c r="E1071" s="1" t="s">
        <v>16</v>
      </c>
      <c r="F1071" s="1" t="s">
        <v>153</v>
      </c>
      <c r="G1071" s="1">
        <v>1</v>
      </c>
      <c r="H1071" s="3" t="s">
        <v>372</v>
      </c>
      <c r="I1071" s="5">
        <v>44075</v>
      </c>
      <c r="J1071" s="1">
        <v>1</v>
      </c>
      <c r="K1071" s="1">
        <v>0</v>
      </c>
      <c r="L1071" s="1">
        <f>_xlfn.IFNA(VLOOKUP(D1071,'[1]2020物业费金额预算（含欠费）'!$A:$S,19,FALSE),0)</f>
        <v>0</v>
      </c>
      <c r="M1071">
        <f>_xlfn.IFNA(VLOOKUP(D1071,'[1]2020清欠预算'!$A:$J,10,FALSE),0)</f>
        <v>0</v>
      </c>
    </row>
    <row r="1072" ht="14.25" spans="1:13">
      <c r="A1072" s="1">
        <v>1071</v>
      </c>
      <c r="B1072" s="2" t="s">
        <v>336</v>
      </c>
      <c r="D1072" s="1" t="s">
        <v>337</v>
      </c>
      <c r="E1072" s="1" t="s">
        <v>16</v>
      </c>
      <c r="F1072" s="1" t="s">
        <v>153</v>
      </c>
      <c r="G1072" s="1" t="s">
        <v>153</v>
      </c>
      <c r="H1072" s="3" t="s">
        <v>372</v>
      </c>
      <c r="I1072" s="5">
        <v>44075</v>
      </c>
      <c r="J1072" s="1">
        <v>1</v>
      </c>
      <c r="K1072" s="1">
        <v>0</v>
      </c>
      <c r="L1072" s="1">
        <f>_xlfn.IFNA(VLOOKUP(D1072,'[1]2020物业费金额预算（含欠费）'!$A:$S,19,FALSE),0)</f>
        <v>0</v>
      </c>
      <c r="M1072">
        <f>_xlfn.IFNA(VLOOKUP(D1072,'[1]2020清欠预算'!$A:$J,10,FALSE),0)</f>
        <v>0</v>
      </c>
    </row>
    <row r="1073" ht="14.25" spans="1:13">
      <c r="A1073" s="1">
        <v>1072</v>
      </c>
      <c r="B1073" s="2" t="s">
        <v>338</v>
      </c>
      <c r="C1073" s="1" t="s">
        <v>339</v>
      </c>
      <c r="D1073" s="1" t="s">
        <v>340</v>
      </c>
      <c r="E1073" s="1" t="s">
        <v>16</v>
      </c>
      <c r="F1073" s="1" t="s">
        <v>153</v>
      </c>
      <c r="G1073" s="1">
        <v>1</v>
      </c>
      <c r="H1073" s="3" t="s">
        <v>372</v>
      </c>
      <c r="I1073" s="5">
        <v>44075</v>
      </c>
      <c r="J1073" s="1">
        <v>1</v>
      </c>
      <c r="K1073" s="1">
        <v>0.6</v>
      </c>
      <c r="L1073" s="1">
        <f>_xlfn.IFNA(VLOOKUP(D1073,'[1]2020物业费金额预算（含欠费）'!$A:$S,19,FALSE),0)</f>
        <v>0</v>
      </c>
      <c r="M1073">
        <f>_xlfn.IFNA(VLOOKUP(D1073,'[1]2020清欠预算'!$A:$J,10,FALSE),0)</f>
        <v>0</v>
      </c>
    </row>
    <row r="1074" ht="14.25" spans="1:13">
      <c r="A1074" s="1">
        <v>1073</v>
      </c>
      <c r="B1074" s="2" t="s">
        <v>341</v>
      </c>
      <c r="C1074" s="1" t="s">
        <v>342</v>
      </c>
      <c r="D1074" s="1" t="s">
        <v>343</v>
      </c>
      <c r="E1074" s="1" t="s">
        <v>16</v>
      </c>
      <c r="F1074" s="1" t="s">
        <v>25</v>
      </c>
      <c r="G1074" s="1">
        <v>1</v>
      </c>
      <c r="H1074" s="3" t="s">
        <v>372</v>
      </c>
      <c r="I1074" s="5">
        <v>44075</v>
      </c>
      <c r="J1074" s="1">
        <v>1</v>
      </c>
      <c r="K1074" s="1">
        <v>0.6</v>
      </c>
      <c r="L1074" s="1">
        <f>_xlfn.IFNA(VLOOKUP(D1074,'[1]2020物业费金额预算（含欠费）'!$A:$S,19,FALSE),0)</f>
        <v>110.63336316</v>
      </c>
      <c r="M1074">
        <f>_xlfn.IFNA(VLOOKUP(D1074,'[1]2020清欠预算'!$A:$J,10,FALSE),0)</f>
        <v>4.6494</v>
      </c>
    </row>
    <row r="1075" ht="14.25" spans="1:13">
      <c r="A1075" s="1">
        <v>1074</v>
      </c>
      <c r="B1075" s="7" t="s">
        <v>344</v>
      </c>
      <c r="C1075" s="1" t="s">
        <v>345</v>
      </c>
      <c r="D1075" s="1" t="s">
        <v>346</v>
      </c>
      <c r="E1075" s="1" t="s">
        <v>16</v>
      </c>
      <c r="F1075" s="1" t="s">
        <v>25</v>
      </c>
      <c r="G1075" s="1">
        <v>1</v>
      </c>
      <c r="H1075" s="3" t="s">
        <v>372</v>
      </c>
      <c r="I1075" s="5">
        <v>44075</v>
      </c>
      <c r="J1075" s="1">
        <v>1</v>
      </c>
      <c r="K1075" s="1">
        <v>0.55</v>
      </c>
      <c r="L1075" s="1">
        <f>_xlfn.IFNA(VLOOKUP(D1075,'[1]2020物业费金额预算（含欠费）'!$A:$S,19,FALSE),0)</f>
        <v>0</v>
      </c>
      <c r="M1075">
        <f>_xlfn.IFNA(VLOOKUP(D1075,'[1]2020清欠预算'!$A:$J,10,FALSE),0)</f>
        <v>0</v>
      </c>
    </row>
    <row r="1076" ht="14.25" spans="1:13">
      <c r="A1076" s="1">
        <v>1075</v>
      </c>
      <c r="B1076" s="7" t="s">
        <v>347</v>
      </c>
      <c r="C1076" s="1" t="s">
        <v>348</v>
      </c>
      <c r="D1076" s="1" t="s">
        <v>349</v>
      </c>
      <c r="E1076" s="1" t="s">
        <v>16</v>
      </c>
      <c r="F1076" s="1" t="s">
        <v>25</v>
      </c>
      <c r="G1076" s="1">
        <v>1</v>
      </c>
      <c r="H1076" s="3" t="s">
        <v>372</v>
      </c>
      <c r="I1076" s="5">
        <v>44075</v>
      </c>
      <c r="J1076" s="1">
        <v>1</v>
      </c>
      <c r="K1076" s="1">
        <v>0.6</v>
      </c>
      <c r="L1076" s="1">
        <f>_xlfn.IFNA(VLOOKUP(D1076,'[1]2020物业费金额预算（含欠费）'!$A:$S,19,FALSE),0)</f>
        <v>0</v>
      </c>
      <c r="M1076">
        <f>_xlfn.IFNA(VLOOKUP(D1076,'[1]2020清欠预算'!$A:$J,10,FALSE),0)</f>
        <v>0</v>
      </c>
    </row>
    <row r="1077" ht="14.25" spans="1:13">
      <c r="A1077" s="1">
        <v>1076</v>
      </c>
      <c r="B1077" s="7" t="s">
        <v>350</v>
      </c>
      <c r="C1077" s="1" t="s">
        <v>351</v>
      </c>
      <c r="D1077" s="1" t="s">
        <v>352</v>
      </c>
      <c r="E1077" s="1" t="s">
        <v>16</v>
      </c>
      <c r="F1077" s="1" t="s">
        <v>25</v>
      </c>
      <c r="G1077" s="1">
        <v>1</v>
      </c>
      <c r="H1077" s="3" t="s">
        <v>372</v>
      </c>
      <c r="I1077" s="5">
        <v>44075</v>
      </c>
      <c r="J1077" s="1">
        <v>1</v>
      </c>
      <c r="K1077" s="1">
        <v>0.55</v>
      </c>
      <c r="L1077" s="1">
        <f>_xlfn.IFNA(VLOOKUP(D1077,'[1]2020物业费金额预算（含欠费）'!$A:$S,19,FALSE),0)</f>
        <v>0</v>
      </c>
      <c r="M1077">
        <f>_xlfn.IFNA(VLOOKUP(D1077,'[1]2020清欠预算'!$A:$J,10,FALSE),0)</f>
        <v>0</v>
      </c>
    </row>
    <row r="1078" ht="14.25" spans="1:13">
      <c r="A1078" s="1">
        <v>1077</v>
      </c>
      <c r="B1078" s="7" t="s">
        <v>353</v>
      </c>
      <c r="C1078" s="1" t="s">
        <v>354</v>
      </c>
      <c r="D1078" s="1" t="s">
        <v>355</v>
      </c>
      <c r="E1078" s="1" t="s">
        <v>16</v>
      </c>
      <c r="F1078" s="1" t="s">
        <v>25</v>
      </c>
      <c r="G1078" s="1">
        <v>1</v>
      </c>
      <c r="H1078" s="3" t="s">
        <v>372</v>
      </c>
      <c r="I1078" s="5">
        <v>44075</v>
      </c>
      <c r="J1078" s="1">
        <v>1</v>
      </c>
      <c r="K1078" s="1">
        <v>0.5</v>
      </c>
      <c r="L1078" s="1">
        <f>_xlfn.IFNA(VLOOKUP(D1078,'[1]2020物业费金额预算（含欠费）'!$A:$S,19,FALSE),0)</f>
        <v>0</v>
      </c>
      <c r="M1078">
        <f>_xlfn.IFNA(VLOOKUP(D1078,'[1]2020清欠预算'!$A:$J,10,FALSE),0)</f>
        <v>0</v>
      </c>
    </row>
    <row r="1079" ht="14.25" spans="1:13">
      <c r="A1079" s="1">
        <v>1078</v>
      </c>
      <c r="B1079" s="7" t="s">
        <v>356</v>
      </c>
      <c r="C1079" s="1" t="s">
        <v>357</v>
      </c>
      <c r="D1079" s="1" t="s">
        <v>358</v>
      </c>
      <c r="E1079" s="1" t="s">
        <v>16</v>
      </c>
      <c r="F1079" s="1" t="s">
        <v>25</v>
      </c>
      <c r="G1079" s="1">
        <v>1</v>
      </c>
      <c r="H1079" s="3" t="s">
        <v>372</v>
      </c>
      <c r="I1079" s="5">
        <v>44075</v>
      </c>
      <c r="J1079" s="1">
        <v>1</v>
      </c>
      <c r="K1079" s="1">
        <v>0.55</v>
      </c>
      <c r="L1079" s="1">
        <f>_xlfn.IFNA(VLOOKUP(D1079,'[1]2020物业费金额预算（含欠费）'!$A:$S,19,FALSE),0)</f>
        <v>0</v>
      </c>
      <c r="M1079">
        <f>_xlfn.IFNA(VLOOKUP(D1079,'[1]2020清欠预算'!$A:$J,10,FALSE),0)</f>
        <v>0</v>
      </c>
    </row>
    <row r="1080" ht="14.25" spans="1:13">
      <c r="A1080" s="1">
        <v>1079</v>
      </c>
      <c r="B1080" s="7" t="s">
        <v>359</v>
      </c>
      <c r="C1080" s="1" t="s">
        <v>360</v>
      </c>
      <c r="D1080" s="1" t="s">
        <v>361</v>
      </c>
      <c r="E1080" s="1" t="s">
        <v>16</v>
      </c>
      <c r="F1080" s="1" t="s">
        <v>25</v>
      </c>
      <c r="G1080" s="1">
        <v>1</v>
      </c>
      <c r="H1080" s="3" t="s">
        <v>372</v>
      </c>
      <c r="I1080" s="5">
        <v>44075</v>
      </c>
      <c r="J1080" s="1">
        <v>1</v>
      </c>
      <c r="K1080" s="1">
        <v>0.55</v>
      </c>
      <c r="L1080" s="1">
        <f>_xlfn.IFNA(VLOOKUP(D1080,'[1]2020物业费金额预算（含欠费）'!$A:$S,19,FALSE),0)</f>
        <v>0</v>
      </c>
      <c r="M1080">
        <f>_xlfn.IFNA(VLOOKUP(D1080,'[1]2020清欠预算'!$A:$J,10,FALSE),0)</f>
        <v>0</v>
      </c>
    </row>
    <row r="1081" ht="14.25" spans="1:13">
      <c r="A1081" s="1">
        <v>1080</v>
      </c>
      <c r="B1081" s="7" t="s">
        <v>362</v>
      </c>
      <c r="C1081" s="1" t="s">
        <v>363</v>
      </c>
      <c r="D1081" s="1" t="s">
        <v>364</v>
      </c>
      <c r="E1081" s="1" t="s">
        <v>16</v>
      </c>
      <c r="F1081" s="1" t="s">
        <v>25</v>
      </c>
      <c r="G1081" s="1">
        <v>1</v>
      </c>
      <c r="H1081" s="3" t="s">
        <v>372</v>
      </c>
      <c r="I1081" s="5">
        <v>44075</v>
      </c>
      <c r="J1081" s="1">
        <v>1</v>
      </c>
      <c r="K1081" s="1">
        <v>0.5</v>
      </c>
      <c r="L1081" s="1">
        <f>_xlfn.IFNA(VLOOKUP(D1081,'[1]2020物业费金额预算（含欠费）'!$A:$S,19,FALSE),0)</f>
        <v>0</v>
      </c>
      <c r="M1081">
        <f>_xlfn.IFNA(VLOOKUP(D1081,'[1]2020清欠预算'!$A:$J,10,FALSE),0)</f>
        <v>0</v>
      </c>
    </row>
    <row r="1082" ht="14.25" spans="1:13">
      <c r="A1082" s="1">
        <v>1081</v>
      </c>
      <c r="B1082" s="2" t="s">
        <v>13</v>
      </c>
      <c r="C1082" s="1" t="s">
        <v>14</v>
      </c>
      <c r="D1082" s="1" t="s">
        <v>15</v>
      </c>
      <c r="E1082" s="1" t="s">
        <v>16</v>
      </c>
      <c r="F1082" s="1" t="s">
        <v>17</v>
      </c>
      <c r="G1082" s="1">
        <v>1</v>
      </c>
      <c r="H1082" s="3" t="s">
        <v>373</v>
      </c>
      <c r="I1082" s="5">
        <v>44105</v>
      </c>
      <c r="J1082" s="1">
        <v>1</v>
      </c>
      <c r="K1082" s="1">
        <v>0.7</v>
      </c>
      <c r="L1082" s="1">
        <f>_xlfn.IFNA(VLOOKUP(D1082,'[1]2020物业费金额预算（含欠费）'!$A:$U,21,FALSE),0)</f>
        <v>463.428153363</v>
      </c>
      <c r="M1082">
        <f>_xlfn.IFNA(VLOOKUP(D1082,'[1]2020清欠预算'!$A:$K,11,FALSE),0)</f>
        <v>37.9075549422586</v>
      </c>
    </row>
    <row r="1083" ht="14.25" spans="1:13">
      <c r="A1083" s="1">
        <v>1082</v>
      </c>
      <c r="B1083" s="2" t="s">
        <v>19</v>
      </c>
      <c r="C1083" s="1" t="s">
        <v>20</v>
      </c>
      <c r="D1083" s="1" t="s">
        <v>21</v>
      </c>
      <c r="E1083" s="1" t="s">
        <v>16</v>
      </c>
      <c r="F1083" s="1" t="s">
        <v>17</v>
      </c>
      <c r="G1083" s="1">
        <v>1</v>
      </c>
      <c r="H1083" s="3" t="s">
        <v>373</v>
      </c>
      <c r="I1083" s="5">
        <v>44105</v>
      </c>
      <c r="J1083" s="1">
        <v>1</v>
      </c>
      <c r="K1083" s="1">
        <v>0.8</v>
      </c>
      <c r="L1083" s="1">
        <f>_xlfn.IFNA(VLOOKUP(D1083,'[1]2020物业费金额预算（含欠费）'!$A:$U,21,FALSE),0)</f>
        <v>42.480542412</v>
      </c>
      <c r="M1083">
        <f>_xlfn.IFNA(VLOOKUP(D1083,'[1]2020清欠预算'!$A:$K,11,FALSE),0)</f>
        <v>2.78634427137468</v>
      </c>
    </row>
    <row r="1084" ht="14.25" spans="1:13">
      <c r="A1084" s="1">
        <v>1083</v>
      </c>
      <c r="B1084" s="2" t="s">
        <v>22</v>
      </c>
      <c r="C1084" s="1" t="s">
        <v>23</v>
      </c>
      <c r="D1084" s="1" t="s">
        <v>24</v>
      </c>
      <c r="E1084" s="1" t="s">
        <v>16</v>
      </c>
      <c r="F1084" s="1" t="s">
        <v>25</v>
      </c>
      <c r="G1084" s="1">
        <v>1</v>
      </c>
      <c r="H1084" s="3" t="s">
        <v>373</v>
      </c>
      <c r="I1084" s="5">
        <v>44105</v>
      </c>
      <c r="J1084" s="1">
        <v>1</v>
      </c>
      <c r="K1084" s="1">
        <v>0.9</v>
      </c>
      <c r="L1084" s="1">
        <f>_xlfn.IFNA(VLOOKUP(D1084,'[1]2020物业费金额预算（含欠费）'!$A:$U,21,FALSE),0)</f>
        <v>150.358088784</v>
      </c>
      <c r="M1084">
        <f>_xlfn.IFNA(VLOOKUP(D1084,'[1]2020清欠预算'!$A:$K,11,FALSE),0)</f>
        <v>7.13735549091572</v>
      </c>
    </row>
    <row r="1085" ht="14.25" spans="1:13">
      <c r="A1085" s="1">
        <v>1084</v>
      </c>
      <c r="B1085" s="4" t="s">
        <v>26</v>
      </c>
      <c r="C1085" s="1" t="s">
        <v>27</v>
      </c>
      <c r="D1085" s="1" t="s">
        <v>28</v>
      </c>
      <c r="E1085" s="1" t="s">
        <v>16</v>
      </c>
      <c r="F1085" s="1" t="s">
        <v>17</v>
      </c>
      <c r="G1085" s="1">
        <v>1</v>
      </c>
      <c r="H1085" s="3" t="s">
        <v>373</v>
      </c>
      <c r="I1085" s="5">
        <v>44105</v>
      </c>
      <c r="J1085" s="1">
        <v>1</v>
      </c>
      <c r="K1085" s="1">
        <v>0.5</v>
      </c>
      <c r="L1085" s="1">
        <f>_xlfn.IFNA(VLOOKUP(D1085,'[1]2020物业费金额预算（含欠费）'!$A:$U,21,FALSE),0)</f>
        <v>166.2997776</v>
      </c>
      <c r="M1085">
        <f>_xlfn.IFNA(VLOOKUP(D1085,'[1]2020清欠预算'!$A:$K,11,FALSE),0)</f>
        <v>51.7971983475492</v>
      </c>
    </row>
    <row r="1086" ht="14.25" spans="1:13">
      <c r="A1086" s="1">
        <v>1085</v>
      </c>
      <c r="B1086" s="4" t="s">
        <v>29</v>
      </c>
      <c r="C1086" s="1" t="s">
        <v>30</v>
      </c>
      <c r="D1086" s="1" t="s">
        <v>31</v>
      </c>
      <c r="E1086" s="1" t="s">
        <v>16</v>
      </c>
      <c r="F1086" s="1" t="s">
        <v>25</v>
      </c>
      <c r="G1086" s="1">
        <v>1</v>
      </c>
      <c r="H1086" s="3" t="s">
        <v>373</v>
      </c>
      <c r="I1086" s="5">
        <v>44105</v>
      </c>
      <c r="J1086" s="1">
        <v>1</v>
      </c>
      <c r="K1086" s="1">
        <v>0.7</v>
      </c>
      <c r="L1086" s="1">
        <f>_xlfn.IFNA(VLOOKUP(D1086,'[1]2020物业费金额预算（含欠费）'!$A:$U,21,FALSE),0)</f>
        <v>352.04494592</v>
      </c>
      <c r="M1086">
        <f>_xlfn.IFNA(VLOOKUP(D1086,'[1]2020清欠预算'!$A:$K,11,FALSE),0)</f>
        <v>173.432659062701</v>
      </c>
    </row>
    <row r="1087" ht="14.25" spans="1:13">
      <c r="A1087" s="1">
        <v>1086</v>
      </c>
      <c r="B1087" s="2" t="s">
        <v>32</v>
      </c>
      <c r="C1087" s="1" t="s">
        <v>33</v>
      </c>
      <c r="D1087" s="1" t="s">
        <v>34</v>
      </c>
      <c r="E1087" s="1" t="s">
        <v>16</v>
      </c>
      <c r="F1087" s="1" t="s">
        <v>25</v>
      </c>
      <c r="G1087" s="1">
        <v>1</v>
      </c>
      <c r="H1087" s="3" t="s">
        <v>373</v>
      </c>
      <c r="I1087" s="5">
        <v>44105</v>
      </c>
      <c r="J1087" s="1">
        <v>1</v>
      </c>
      <c r="K1087" s="1">
        <v>0.9</v>
      </c>
      <c r="L1087" s="1">
        <f>_xlfn.IFNA(VLOOKUP(D1087,'[1]2020物业费金额预算（含欠费）'!$A:$U,21,FALSE),0)</f>
        <v>333.032673216</v>
      </c>
      <c r="M1087">
        <f>_xlfn.IFNA(VLOOKUP(D1087,'[1]2020清欠预算'!$A:$K,11,FALSE),0)</f>
        <v>24.6409960609274</v>
      </c>
    </row>
    <row r="1088" ht="14.25" spans="1:13">
      <c r="A1088" s="1">
        <v>1087</v>
      </c>
      <c r="B1088" s="2" t="s">
        <v>35</v>
      </c>
      <c r="D1088" s="1" t="s">
        <v>36</v>
      </c>
      <c r="E1088" s="1" t="s">
        <v>16</v>
      </c>
      <c r="F1088" s="1" t="s">
        <v>25</v>
      </c>
      <c r="G1088" s="1">
        <v>0</v>
      </c>
      <c r="H1088" s="3" t="s">
        <v>373</v>
      </c>
      <c r="I1088" s="5">
        <v>44105</v>
      </c>
      <c r="J1088" s="1">
        <v>1</v>
      </c>
      <c r="K1088" s="1">
        <v>0.8</v>
      </c>
      <c r="L1088" s="1">
        <f>_xlfn.IFNA(VLOOKUP(D1088,'[1]2020物业费金额预算（含欠费）'!$A:$U,21,FALSE),0)</f>
        <v>614.1895046688</v>
      </c>
      <c r="M1088">
        <f>_xlfn.IFNA(VLOOKUP(D1088,'[1]2020清欠预算'!$A:$K,11,FALSE),0)</f>
        <v>81.9587801304345</v>
      </c>
    </row>
    <row r="1089" ht="14.25" spans="1:13">
      <c r="A1089" s="1">
        <v>1088</v>
      </c>
      <c r="B1089" s="2" t="s">
        <v>37</v>
      </c>
      <c r="C1089" s="1" t="s">
        <v>38</v>
      </c>
      <c r="D1089" s="1" t="s">
        <v>39</v>
      </c>
      <c r="E1089" s="1" t="s">
        <v>16</v>
      </c>
      <c r="F1089" s="1" t="s">
        <v>17</v>
      </c>
      <c r="G1089" s="1">
        <v>1</v>
      </c>
      <c r="H1089" s="3" t="s">
        <v>373</v>
      </c>
      <c r="I1089" s="5">
        <v>44105</v>
      </c>
      <c r="J1089" s="1">
        <v>1</v>
      </c>
      <c r="K1089" s="1">
        <v>0.8</v>
      </c>
      <c r="L1089" s="1">
        <f>_xlfn.IFNA(VLOOKUP(D1089,'[1]2020物业费金额预算（含欠费）'!$A:$U,21,FALSE),0)</f>
        <v>61.4841791117608</v>
      </c>
      <c r="M1089">
        <f>_xlfn.IFNA(VLOOKUP(D1089,'[1]2020清欠预算'!$A:$K,11,FALSE),0)</f>
        <v>1.03208342823894</v>
      </c>
    </row>
    <row r="1090" ht="14.25" spans="1:13">
      <c r="A1090" s="1">
        <v>1089</v>
      </c>
      <c r="B1090" s="2" t="s">
        <v>40</v>
      </c>
      <c r="D1090" s="1" t="s">
        <v>41</v>
      </c>
      <c r="E1090" s="1" t="s">
        <v>16</v>
      </c>
      <c r="F1090" s="1" t="s">
        <v>25</v>
      </c>
      <c r="G1090" s="1">
        <v>0</v>
      </c>
      <c r="H1090" s="3" t="s">
        <v>373</v>
      </c>
      <c r="I1090" s="5">
        <v>44105</v>
      </c>
      <c r="J1090" s="1">
        <v>1</v>
      </c>
      <c r="K1090" s="1">
        <v>0.75</v>
      </c>
      <c r="L1090" s="1">
        <f>_xlfn.IFNA(VLOOKUP(D1090,'[1]2020物业费金额预算（含欠费）'!$A:$U,21,FALSE),0)</f>
        <v>469.6434446</v>
      </c>
      <c r="M1090">
        <f>_xlfn.IFNA(VLOOKUP(D1090,'[1]2020清欠预算'!$A:$K,11,FALSE),0)</f>
        <v>107.098686331875</v>
      </c>
    </row>
    <row r="1091" ht="14.25" spans="1:13">
      <c r="A1091" s="1">
        <v>1090</v>
      </c>
      <c r="B1091" s="2" t="s">
        <v>42</v>
      </c>
      <c r="C1091" s="1" t="s">
        <v>43</v>
      </c>
      <c r="D1091" s="1" t="s">
        <v>44</v>
      </c>
      <c r="E1091" s="1" t="s">
        <v>16</v>
      </c>
      <c r="F1091" s="1" t="s">
        <v>25</v>
      </c>
      <c r="G1091" s="1">
        <v>1</v>
      </c>
      <c r="H1091" s="3" t="s">
        <v>373</v>
      </c>
      <c r="I1091" s="5">
        <v>44105</v>
      </c>
      <c r="J1091" s="1">
        <v>1</v>
      </c>
      <c r="K1091" s="1">
        <v>0.8</v>
      </c>
      <c r="L1091" s="1">
        <f>_xlfn.IFNA(VLOOKUP(D1091,'[1]2020物业费金额预算（含欠费）'!$A:$U,21,FALSE),0)</f>
        <v>656.352934695</v>
      </c>
      <c r="M1091">
        <f>_xlfn.IFNA(VLOOKUP(D1091,'[1]2020清欠预算'!$A:$K,11,FALSE),0)</f>
        <v>157.863723770227</v>
      </c>
    </row>
    <row r="1092" ht="14.25" spans="1:13">
      <c r="A1092" s="1">
        <v>1091</v>
      </c>
      <c r="B1092" s="2" t="s">
        <v>45</v>
      </c>
      <c r="C1092" s="1" t="s">
        <v>46</v>
      </c>
      <c r="D1092" s="1" t="s">
        <v>47</v>
      </c>
      <c r="E1092" s="1" t="s">
        <v>16</v>
      </c>
      <c r="F1092" s="1" t="s">
        <v>25</v>
      </c>
      <c r="G1092" s="1">
        <v>1</v>
      </c>
      <c r="H1092" s="3" t="s">
        <v>373</v>
      </c>
      <c r="I1092" s="5">
        <v>44105</v>
      </c>
      <c r="J1092" s="1">
        <v>1</v>
      </c>
      <c r="K1092" s="1">
        <v>0.9</v>
      </c>
      <c r="L1092" s="1">
        <f>_xlfn.IFNA(VLOOKUP(D1092,'[1]2020物业费金额预算（含欠费）'!$A:$U,21,FALSE),0)</f>
        <v>97.244958888</v>
      </c>
      <c r="M1092">
        <f>_xlfn.IFNA(VLOOKUP(D1092,'[1]2020清欠预算'!$A:$K,11,FALSE),0)</f>
        <v>0.916730135999995</v>
      </c>
    </row>
    <row r="1093" ht="14.25" spans="1:13">
      <c r="A1093" s="1">
        <v>1092</v>
      </c>
      <c r="B1093" s="2" t="s">
        <v>48</v>
      </c>
      <c r="C1093" s="1" t="s">
        <v>49</v>
      </c>
      <c r="D1093" s="1" t="s">
        <v>50</v>
      </c>
      <c r="E1093" s="1" t="s">
        <v>16</v>
      </c>
      <c r="F1093" s="1" t="s">
        <v>25</v>
      </c>
      <c r="G1093" s="1">
        <v>1</v>
      </c>
      <c r="H1093" s="3" t="s">
        <v>373</v>
      </c>
      <c r="I1093" s="5">
        <v>44105</v>
      </c>
      <c r="J1093" s="1">
        <v>1</v>
      </c>
      <c r="K1093" s="1">
        <v>0.9</v>
      </c>
      <c r="L1093" s="1">
        <f>_xlfn.IFNA(VLOOKUP(D1093,'[1]2020物业费金额预算（含欠费）'!$A:$U,21,FALSE),0)</f>
        <v>69.95341032</v>
      </c>
      <c r="M1093">
        <f>_xlfn.IFNA(VLOOKUP(D1093,'[1]2020清欠预算'!$A:$K,11,FALSE),0)</f>
        <v>9.49928584855249</v>
      </c>
    </row>
    <row r="1094" ht="14.25" spans="1:13">
      <c r="A1094" s="1">
        <v>1093</v>
      </c>
      <c r="B1094" s="2" t="s">
        <v>51</v>
      </c>
      <c r="C1094" s="1" t="s">
        <v>52</v>
      </c>
      <c r="D1094" s="1" t="s">
        <v>53</v>
      </c>
      <c r="E1094" s="1" t="s">
        <v>16</v>
      </c>
      <c r="F1094" s="1" t="s">
        <v>17</v>
      </c>
      <c r="G1094" s="1">
        <v>1</v>
      </c>
      <c r="H1094" s="3" t="s">
        <v>373</v>
      </c>
      <c r="I1094" s="5">
        <v>44105</v>
      </c>
      <c r="J1094" s="1">
        <v>1</v>
      </c>
      <c r="K1094" s="1">
        <v>0.8</v>
      </c>
      <c r="L1094" s="1">
        <f>_xlfn.IFNA(VLOOKUP(D1094,'[1]2020物业费金额预算（含欠费）'!$A:$U,21,FALSE),0)</f>
        <v>352.7714456</v>
      </c>
      <c r="M1094">
        <f>_xlfn.IFNA(VLOOKUP(D1094,'[1]2020清欠预算'!$A:$K,11,FALSE),0)</f>
        <v>41.8895899630833</v>
      </c>
    </row>
    <row r="1095" ht="14.25" spans="1:13">
      <c r="A1095" s="1">
        <v>1094</v>
      </c>
      <c r="B1095" s="2" t="s">
        <v>54</v>
      </c>
      <c r="C1095" s="1" t="s">
        <v>55</v>
      </c>
      <c r="D1095" s="1" t="s">
        <v>56</v>
      </c>
      <c r="E1095" s="1" t="s">
        <v>16</v>
      </c>
      <c r="F1095" s="1" t="s">
        <v>25</v>
      </c>
      <c r="G1095" s="1">
        <v>1</v>
      </c>
      <c r="H1095" s="3" t="s">
        <v>373</v>
      </c>
      <c r="I1095" s="5">
        <v>44105</v>
      </c>
      <c r="J1095" s="1">
        <v>1</v>
      </c>
      <c r="K1095" s="1">
        <v>0.8</v>
      </c>
      <c r="L1095" s="1">
        <f>_xlfn.IFNA(VLOOKUP(D1095,'[1]2020物业费金额预算（含欠费）'!$A:$U,21,FALSE),0)</f>
        <v>99.6870040152</v>
      </c>
      <c r="M1095">
        <f>_xlfn.IFNA(VLOOKUP(D1095,'[1]2020清欠预算'!$A:$K,11,FALSE),0)</f>
        <v>5.52627797406701</v>
      </c>
    </row>
    <row r="1096" ht="14.25" spans="1:13">
      <c r="A1096" s="1">
        <v>1095</v>
      </c>
      <c r="B1096" s="2" t="s">
        <v>57</v>
      </c>
      <c r="C1096" s="1" t="s">
        <v>58</v>
      </c>
      <c r="D1096" s="1" t="s">
        <v>59</v>
      </c>
      <c r="E1096" s="1" t="s">
        <v>16</v>
      </c>
      <c r="F1096" s="1" t="s">
        <v>17</v>
      </c>
      <c r="G1096" s="1">
        <v>1</v>
      </c>
      <c r="H1096" s="3" t="s">
        <v>373</v>
      </c>
      <c r="I1096" s="5">
        <v>44105</v>
      </c>
      <c r="J1096" s="1">
        <v>1</v>
      </c>
      <c r="K1096" s="1">
        <v>0.4</v>
      </c>
      <c r="L1096" s="1">
        <f>_xlfn.IFNA(VLOOKUP(D1096,'[1]2020物业费金额预算（含欠费）'!$A:$U,21,FALSE),0)</f>
        <v>46.1720097</v>
      </c>
      <c r="M1096">
        <f>_xlfn.IFNA(VLOOKUP(D1096,'[1]2020清欠预算'!$A:$K,11,FALSE),0)</f>
        <v>7.8853830478938</v>
      </c>
    </row>
    <row r="1097" ht="14.25" spans="1:13">
      <c r="A1097" s="1">
        <v>1096</v>
      </c>
      <c r="B1097" s="2" t="s">
        <v>60</v>
      </c>
      <c r="C1097" s="1" t="s">
        <v>61</v>
      </c>
      <c r="D1097" s="1" t="s">
        <v>62</v>
      </c>
      <c r="E1097" s="1" t="s">
        <v>16</v>
      </c>
      <c r="F1097" s="1" t="s">
        <v>17</v>
      </c>
      <c r="G1097" s="1">
        <v>1</v>
      </c>
      <c r="H1097" s="3" t="s">
        <v>373</v>
      </c>
      <c r="I1097" s="5">
        <v>44105</v>
      </c>
      <c r="J1097" s="1">
        <v>1</v>
      </c>
      <c r="K1097" s="1">
        <v>0.7</v>
      </c>
      <c r="L1097" s="1">
        <f>_xlfn.IFNA(VLOOKUP(D1097,'[1]2020物业费金额预算（含欠费）'!$A:$U,21,FALSE),0)</f>
        <v>451.827317292</v>
      </c>
      <c r="M1097">
        <f>_xlfn.IFNA(VLOOKUP(D1097,'[1]2020清欠预算'!$A:$K,11,FALSE),0)</f>
        <v>40.2819859274364</v>
      </c>
    </row>
    <row r="1098" ht="14.25" spans="1:13">
      <c r="A1098" s="1">
        <v>1097</v>
      </c>
      <c r="B1098" s="2" t="s">
        <v>63</v>
      </c>
      <c r="C1098" s="1" t="s">
        <v>64</v>
      </c>
      <c r="D1098" s="1" t="s">
        <v>65</v>
      </c>
      <c r="E1098" s="1" t="s">
        <v>16</v>
      </c>
      <c r="F1098" s="1" t="s">
        <v>25</v>
      </c>
      <c r="G1098" s="1">
        <v>1</v>
      </c>
      <c r="H1098" s="3" t="s">
        <v>373</v>
      </c>
      <c r="I1098" s="5">
        <v>44105</v>
      </c>
      <c r="J1098" s="1">
        <v>1</v>
      </c>
      <c r="K1098" s="1">
        <v>0.9</v>
      </c>
      <c r="L1098" s="1">
        <f>_xlfn.IFNA(VLOOKUP(D1098,'[1]2020物业费金额预算（含欠费）'!$A:$U,21,FALSE),0)</f>
        <v>476.219141984</v>
      </c>
      <c r="M1098">
        <f>_xlfn.IFNA(VLOOKUP(D1098,'[1]2020清欠预算'!$A:$K,11,FALSE),0)</f>
        <v>26.760203665125</v>
      </c>
    </row>
    <row r="1099" ht="14.25" spans="1:13">
      <c r="A1099" s="1">
        <v>1098</v>
      </c>
      <c r="B1099" s="2" t="s">
        <v>66</v>
      </c>
      <c r="C1099" s="1" t="s">
        <v>67</v>
      </c>
      <c r="D1099" s="1" t="s">
        <v>68</v>
      </c>
      <c r="E1099" s="1" t="s">
        <v>16</v>
      </c>
      <c r="F1099" s="1" t="s">
        <v>25</v>
      </c>
      <c r="G1099" s="1">
        <v>1</v>
      </c>
      <c r="H1099" s="3" t="s">
        <v>373</v>
      </c>
      <c r="I1099" s="5">
        <v>44105</v>
      </c>
      <c r="J1099" s="1">
        <v>1</v>
      </c>
      <c r="K1099" s="1">
        <v>0.8</v>
      </c>
      <c r="L1099" s="1">
        <f>_xlfn.IFNA(VLOOKUP(D1099,'[1]2020物业费金额预算（含欠费）'!$A:$U,21,FALSE),0)</f>
        <v>353.0239881</v>
      </c>
      <c r="M1099">
        <f>_xlfn.IFNA(VLOOKUP(D1099,'[1]2020清欠预算'!$A:$K,11,FALSE),0)</f>
        <v>50.4998036165</v>
      </c>
    </row>
    <row r="1100" ht="14.25" spans="1:13">
      <c r="A1100" s="1">
        <v>1099</v>
      </c>
      <c r="B1100" s="2" t="s">
        <v>69</v>
      </c>
      <c r="C1100" s="1" t="s">
        <v>70</v>
      </c>
      <c r="D1100" s="1" t="s">
        <v>71</v>
      </c>
      <c r="E1100" s="1" t="s">
        <v>16</v>
      </c>
      <c r="F1100" s="1" t="s">
        <v>25</v>
      </c>
      <c r="G1100" s="1">
        <v>1</v>
      </c>
      <c r="H1100" s="3" t="s">
        <v>373</v>
      </c>
      <c r="I1100" s="5">
        <v>44105</v>
      </c>
      <c r="J1100" s="1">
        <v>1</v>
      </c>
      <c r="K1100" s="1">
        <v>0.75</v>
      </c>
      <c r="L1100" s="1">
        <f>_xlfn.IFNA(VLOOKUP(D1100,'[1]2020物业费金额预算（含欠费）'!$A:$U,21,FALSE),0)</f>
        <v>283.81816632</v>
      </c>
      <c r="M1100">
        <f>_xlfn.IFNA(VLOOKUP(D1100,'[1]2020清欠预算'!$A:$K,11,FALSE),0)</f>
        <v>105.961752148875</v>
      </c>
    </row>
    <row r="1101" ht="14.25" spans="1:13">
      <c r="A1101" s="1">
        <v>1100</v>
      </c>
      <c r="B1101" s="2" t="s">
        <v>72</v>
      </c>
      <c r="C1101" s="1" t="s">
        <v>73</v>
      </c>
      <c r="D1101" s="1" t="s">
        <v>74</v>
      </c>
      <c r="E1101" s="1" t="s">
        <v>16</v>
      </c>
      <c r="F1101" s="1" t="s">
        <v>25</v>
      </c>
      <c r="G1101" s="1">
        <v>1</v>
      </c>
      <c r="H1101" s="3" t="s">
        <v>373</v>
      </c>
      <c r="I1101" s="5">
        <v>44105</v>
      </c>
      <c r="J1101" s="1">
        <v>1</v>
      </c>
      <c r="K1101" s="1">
        <v>0.75</v>
      </c>
      <c r="L1101" s="1">
        <f>_xlfn.IFNA(VLOOKUP(D1101,'[1]2020物业费金额预算（含欠费）'!$A:$U,21,FALSE),0)</f>
        <v>779.16912424</v>
      </c>
      <c r="M1101">
        <f>_xlfn.IFNA(VLOOKUP(D1101,'[1]2020清欠预算'!$A:$K,11,FALSE),0)</f>
        <v>153.229239748375</v>
      </c>
    </row>
    <row r="1102" ht="14.25" spans="1:13">
      <c r="A1102" s="1">
        <v>1101</v>
      </c>
      <c r="B1102" s="2" t="s">
        <v>75</v>
      </c>
      <c r="C1102" s="1" t="s">
        <v>76</v>
      </c>
      <c r="D1102" s="1" t="s">
        <v>77</v>
      </c>
      <c r="E1102" s="1" t="s">
        <v>16</v>
      </c>
      <c r="F1102" s="1" t="s">
        <v>25</v>
      </c>
      <c r="G1102" s="1">
        <v>1</v>
      </c>
      <c r="H1102" s="3" t="s">
        <v>373</v>
      </c>
      <c r="I1102" s="5">
        <v>44105</v>
      </c>
      <c r="J1102" s="1">
        <v>1</v>
      </c>
      <c r="K1102" s="1">
        <v>0.75</v>
      </c>
      <c r="L1102" s="1">
        <f>_xlfn.IFNA(VLOOKUP(D1102,'[1]2020物业费金额预算（含欠费）'!$A:$U,21,FALSE),0)</f>
        <v>364.98063888</v>
      </c>
      <c r="M1102">
        <f>_xlfn.IFNA(VLOOKUP(D1102,'[1]2020清欠预算'!$A:$K,11,FALSE),0)</f>
        <v>121.037529437125</v>
      </c>
    </row>
    <row r="1103" ht="14.25" spans="1:13">
      <c r="A1103" s="1">
        <v>1102</v>
      </c>
      <c r="B1103" s="2" t="s">
        <v>78</v>
      </c>
      <c r="D1103" s="1" t="s">
        <v>79</v>
      </c>
      <c r="E1103" s="1" t="s">
        <v>16</v>
      </c>
      <c r="F1103" s="1" t="s">
        <v>25</v>
      </c>
      <c r="G1103" s="1">
        <v>0</v>
      </c>
      <c r="H1103" s="3" t="s">
        <v>373</v>
      </c>
      <c r="I1103" s="5">
        <v>44105</v>
      </c>
      <c r="J1103" s="1">
        <v>1</v>
      </c>
      <c r="K1103" s="1">
        <v>0.8</v>
      </c>
      <c r="L1103" s="1">
        <f>_xlfn.IFNA(VLOOKUP(D1103,'[1]2020物业费金额预算（含欠费）'!$A:$U,21,FALSE),0)</f>
        <v>563.48400184</v>
      </c>
      <c r="M1103">
        <f>_xlfn.IFNA(VLOOKUP(D1103,'[1]2020清欠预算'!$A:$K,11,FALSE),0)</f>
        <v>82.457489057125</v>
      </c>
    </row>
    <row r="1104" ht="14.25" spans="1:13">
      <c r="A1104" s="1">
        <v>1103</v>
      </c>
      <c r="B1104" s="2" t="s">
        <v>80</v>
      </c>
      <c r="C1104" s="1" t="s">
        <v>81</v>
      </c>
      <c r="D1104" s="1" t="s">
        <v>82</v>
      </c>
      <c r="E1104" s="1" t="s">
        <v>16</v>
      </c>
      <c r="F1104" s="1" t="s">
        <v>25</v>
      </c>
      <c r="G1104" s="1">
        <v>1</v>
      </c>
      <c r="H1104" s="3" t="s">
        <v>373</v>
      </c>
      <c r="I1104" s="5">
        <v>44105</v>
      </c>
      <c r="J1104" s="1">
        <v>1</v>
      </c>
      <c r="K1104" s="1">
        <v>0</v>
      </c>
      <c r="L1104" s="1">
        <f>_xlfn.IFNA(VLOOKUP(D1104,'[1]2020物业费金额预算（含欠费）'!$A:$U,21,FALSE),0)</f>
        <v>0</v>
      </c>
      <c r="M1104">
        <f>_xlfn.IFNA(VLOOKUP(D1104,'[1]2020清欠预算'!$A:$K,11,FALSE),0)</f>
        <v>0</v>
      </c>
    </row>
    <row r="1105" ht="14.25" spans="1:13">
      <c r="A1105" s="1">
        <v>1104</v>
      </c>
      <c r="B1105" s="2" t="s">
        <v>83</v>
      </c>
      <c r="C1105" s="1" t="s">
        <v>84</v>
      </c>
      <c r="D1105" s="1" t="s">
        <v>85</v>
      </c>
      <c r="E1105" s="1" t="s">
        <v>16</v>
      </c>
      <c r="F1105" s="1" t="s">
        <v>25</v>
      </c>
      <c r="G1105" s="1">
        <v>1</v>
      </c>
      <c r="H1105" s="3" t="s">
        <v>373</v>
      </c>
      <c r="I1105" s="5">
        <v>44105</v>
      </c>
      <c r="J1105" s="1">
        <v>1</v>
      </c>
      <c r="K1105" s="1">
        <v>0.77</v>
      </c>
      <c r="L1105" s="1">
        <f>_xlfn.IFNA(VLOOKUP(D1105,'[1]2020物业费金额预算（含欠费）'!$A:$U,21,FALSE),0)</f>
        <v>883.688026422734</v>
      </c>
      <c r="M1105">
        <f>_xlfn.IFNA(VLOOKUP(D1105,'[1]2020清欠预算'!$A:$K,11,FALSE),0)</f>
        <v>21.996582878375</v>
      </c>
    </row>
    <row r="1106" ht="14.25" spans="1:13">
      <c r="A1106" s="1">
        <v>1105</v>
      </c>
      <c r="B1106" s="2" t="s">
        <v>86</v>
      </c>
      <c r="C1106" s="1" t="s">
        <v>87</v>
      </c>
      <c r="D1106" s="1" t="s">
        <v>88</v>
      </c>
      <c r="E1106" s="1" t="s">
        <v>16</v>
      </c>
      <c r="F1106" s="1" t="s">
        <v>25</v>
      </c>
      <c r="G1106" s="1">
        <v>1</v>
      </c>
      <c r="H1106" s="3" t="s">
        <v>373</v>
      </c>
      <c r="I1106" s="5">
        <v>44105</v>
      </c>
      <c r="J1106" s="1">
        <v>1</v>
      </c>
      <c r="K1106" s="1">
        <v>0.7</v>
      </c>
      <c r="L1106" s="1">
        <f>_xlfn.IFNA(VLOOKUP(D1106,'[1]2020物业费金额预算（含欠费）'!$A:$U,21,FALSE),0)</f>
        <v>475.18291659</v>
      </c>
      <c r="M1106">
        <f>_xlfn.IFNA(VLOOKUP(D1106,'[1]2020清欠预算'!$A:$K,11,FALSE),0)</f>
        <v>0</v>
      </c>
    </row>
    <row r="1107" ht="14.25" spans="1:13">
      <c r="A1107" s="1">
        <v>1106</v>
      </c>
      <c r="B1107" s="2" t="s">
        <v>89</v>
      </c>
      <c r="C1107" s="1" t="s">
        <v>90</v>
      </c>
      <c r="D1107" s="1" t="s">
        <v>91</v>
      </c>
      <c r="E1107" s="1" t="s">
        <v>16</v>
      </c>
      <c r="F1107" s="1" t="s">
        <v>25</v>
      </c>
      <c r="G1107" s="1">
        <v>1</v>
      </c>
      <c r="H1107" s="3" t="s">
        <v>373</v>
      </c>
      <c r="I1107" s="5">
        <v>44105</v>
      </c>
      <c r="J1107" s="1">
        <v>1</v>
      </c>
      <c r="K1107" s="1">
        <v>0</v>
      </c>
      <c r="L1107" s="1">
        <f>_xlfn.IFNA(VLOOKUP(D1107,'[1]2020物业费金额预算（含欠费）'!$A:$U,21,FALSE),0)</f>
        <v>493.898200884003</v>
      </c>
      <c r="M1107">
        <f>_xlfn.IFNA(VLOOKUP(D1107,'[1]2020清欠预算'!$A:$K,11,FALSE),0)</f>
        <v>0</v>
      </c>
    </row>
    <row r="1108" ht="14.25" spans="1:13">
      <c r="A1108" s="1">
        <v>1107</v>
      </c>
      <c r="B1108" s="2" t="s">
        <v>92</v>
      </c>
      <c r="C1108" s="1" t="s">
        <v>93</v>
      </c>
      <c r="D1108" s="1" t="s">
        <v>94</v>
      </c>
      <c r="E1108" s="1" t="s">
        <v>16</v>
      </c>
      <c r="F1108" s="1" t="s">
        <v>25</v>
      </c>
      <c r="G1108" s="1">
        <v>1</v>
      </c>
      <c r="H1108" s="3" t="s">
        <v>373</v>
      </c>
      <c r="I1108" s="5">
        <v>44105</v>
      </c>
      <c r="J1108" s="1">
        <v>1</v>
      </c>
      <c r="K1108" s="1">
        <v>0</v>
      </c>
      <c r="L1108" s="1">
        <f>_xlfn.IFNA(VLOOKUP(D1108,'[1]2020物业费金额预算（含欠费）'!$A:$U,21,FALSE),0)</f>
        <v>0</v>
      </c>
      <c r="M1108">
        <f>_xlfn.IFNA(VLOOKUP(D1108,'[1]2020清欠预算'!$A:$K,11,FALSE),0)</f>
        <v>0</v>
      </c>
    </row>
    <row r="1109" ht="14.25" spans="1:13">
      <c r="A1109" s="1">
        <v>1108</v>
      </c>
      <c r="B1109" s="2" t="s">
        <v>95</v>
      </c>
      <c r="C1109" s="1" t="s">
        <v>96</v>
      </c>
      <c r="D1109" s="1" t="s">
        <v>97</v>
      </c>
      <c r="E1109" s="1" t="s">
        <v>16</v>
      </c>
      <c r="F1109" s="1" t="s">
        <v>17</v>
      </c>
      <c r="G1109" s="1">
        <v>1</v>
      </c>
      <c r="H1109" s="3" t="s">
        <v>373</v>
      </c>
      <c r="I1109" s="5">
        <v>44105</v>
      </c>
      <c r="J1109" s="1">
        <v>1</v>
      </c>
      <c r="K1109" s="1">
        <v>0.7</v>
      </c>
      <c r="L1109" s="1">
        <f>_xlfn.IFNA(VLOOKUP(D1109,'[1]2020物业费金额预算（含欠费）'!$A:$U,21,FALSE),0)</f>
        <v>51.3545886621</v>
      </c>
      <c r="M1109">
        <f>_xlfn.IFNA(VLOOKUP(D1109,'[1]2020清欠预算'!$A:$K,11,FALSE),0)</f>
        <v>5.83687218000442</v>
      </c>
    </row>
    <row r="1110" ht="14.25" spans="1:13">
      <c r="A1110" s="1">
        <v>1109</v>
      </c>
      <c r="B1110" s="2" t="s">
        <v>98</v>
      </c>
      <c r="C1110" s="1" t="s">
        <v>99</v>
      </c>
      <c r="D1110" s="1" t="s">
        <v>100</v>
      </c>
      <c r="E1110" s="1" t="s">
        <v>16</v>
      </c>
      <c r="F1110" s="1" t="s">
        <v>25</v>
      </c>
      <c r="G1110" s="1">
        <v>1</v>
      </c>
      <c r="H1110" s="3" t="s">
        <v>373</v>
      </c>
      <c r="I1110" s="5">
        <v>44105</v>
      </c>
      <c r="J1110" s="1">
        <v>1</v>
      </c>
      <c r="K1110" s="1">
        <v>0.9</v>
      </c>
      <c r="L1110" s="1">
        <f>_xlfn.IFNA(VLOOKUP(D1110,'[1]2020物业费金额预算（含欠费）'!$A:$U,21,FALSE),0)</f>
        <v>154.834484107968</v>
      </c>
      <c r="M1110">
        <f>_xlfn.IFNA(VLOOKUP(D1110,'[1]2020清欠预算'!$A:$K,11,FALSE),0)</f>
        <v>19.954147574643</v>
      </c>
    </row>
    <row r="1111" ht="14.25" spans="1:13">
      <c r="A1111" s="1">
        <v>1110</v>
      </c>
      <c r="B1111" s="2" t="s">
        <v>101</v>
      </c>
      <c r="C1111" s="1" t="s">
        <v>102</v>
      </c>
      <c r="D1111" s="1" t="s">
        <v>103</v>
      </c>
      <c r="E1111" s="1" t="s">
        <v>16</v>
      </c>
      <c r="F1111" s="1" t="s">
        <v>25</v>
      </c>
      <c r="G1111" s="1">
        <v>1</v>
      </c>
      <c r="H1111" s="3" t="s">
        <v>373</v>
      </c>
      <c r="I1111" s="5">
        <v>44105</v>
      </c>
      <c r="J1111" s="1">
        <v>1</v>
      </c>
      <c r="K1111" s="1">
        <v>0.9</v>
      </c>
      <c r="L1111" s="1">
        <f>_xlfn.IFNA(VLOOKUP(D1111,'[1]2020物业费金额预算（含欠费）'!$A:$U,21,FALSE),0)</f>
        <v>485.510568225</v>
      </c>
      <c r="M1111">
        <f>_xlfn.IFNA(VLOOKUP(D1111,'[1]2020清欠预算'!$A:$K,11,FALSE),0)</f>
        <v>45.7524487734988</v>
      </c>
    </row>
    <row r="1112" ht="14.25" spans="1:13">
      <c r="A1112" s="1">
        <v>1111</v>
      </c>
      <c r="B1112" s="2" t="s">
        <v>104</v>
      </c>
      <c r="C1112" s="1" t="s">
        <v>105</v>
      </c>
      <c r="D1112" s="1" t="s">
        <v>106</v>
      </c>
      <c r="E1112" s="1" t="s">
        <v>16</v>
      </c>
      <c r="F1112" s="1" t="s">
        <v>25</v>
      </c>
      <c r="G1112" s="1">
        <v>1</v>
      </c>
      <c r="H1112" s="3" t="s">
        <v>373</v>
      </c>
      <c r="I1112" s="5">
        <v>44105</v>
      </c>
      <c r="J1112" s="1">
        <v>1</v>
      </c>
      <c r="K1112" s="1">
        <v>0.8</v>
      </c>
      <c r="L1112" s="1">
        <f>_xlfn.IFNA(VLOOKUP(D1112,'[1]2020物业费金额预算（含欠费）'!$A:$U,21,FALSE),0)</f>
        <v>414.2293591424</v>
      </c>
      <c r="M1112">
        <f>_xlfn.IFNA(VLOOKUP(D1112,'[1]2020清欠预算'!$A:$K,11,FALSE),0)</f>
        <v>117.25837838925</v>
      </c>
    </row>
    <row r="1113" ht="14.25" spans="1:13">
      <c r="A1113" s="1">
        <v>1112</v>
      </c>
      <c r="B1113" s="2" t="s">
        <v>107</v>
      </c>
      <c r="C1113" s="1" t="s">
        <v>108</v>
      </c>
      <c r="D1113" s="1" t="s">
        <v>109</v>
      </c>
      <c r="E1113" s="1" t="s">
        <v>16</v>
      </c>
      <c r="F1113" s="1" t="s">
        <v>25</v>
      </c>
      <c r="G1113" s="1">
        <v>1</v>
      </c>
      <c r="H1113" s="3" t="s">
        <v>373</v>
      </c>
      <c r="I1113" s="5">
        <v>44105</v>
      </c>
      <c r="J1113" s="1">
        <v>1</v>
      </c>
      <c r="K1113" s="1">
        <v>0.8</v>
      </c>
      <c r="L1113" s="1">
        <f>_xlfn.IFNA(VLOOKUP(D1113,'[1]2020物业费金额预算（含欠费）'!$A:$U,21,FALSE),0)</f>
        <v>209.17129716</v>
      </c>
      <c r="M1113">
        <f>_xlfn.IFNA(VLOOKUP(D1113,'[1]2020清欠预算'!$A:$K,11,FALSE),0)</f>
        <v>52.0401612896667</v>
      </c>
    </row>
    <row r="1114" ht="14.25" spans="1:13">
      <c r="A1114" s="1">
        <v>1113</v>
      </c>
      <c r="B1114" s="2" t="s">
        <v>110</v>
      </c>
      <c r="C1114" s="1" t="s">
        <v>111</v>
      </c>
      <c r="D1114" s="1" t="s">
        <v>112</v>
      </c>
      <c r="E1114" s="1" t="s">
        <v>16</v>
      </c>
      <c r="F1114" s="1" t="s">
        <v>25</v>
      </c>
      <c r="G1114" s="1">
        <v>1</v>
      </c>
      <c r="H1114" s="3" t="s">
        <v>373</v>
      </c>
      <c r="I1114" s="5">
        <v>44105</v>
      </c>
      <c r="J1114" s="1">
        <v>1</v>
      </c>
      <c r="K1114" s="1">
        <v>0.8</v>
      </c>
      <c r="L1114" s="1">
        <f>_xlfn.IFNA(VLOOKUP(D1114,'[1]2020物业费金额预算（含欠费）'!$A:$U,21,FALSE),0)</f>
        <v>261.9619567635</v>
      </c>
      <c r="M1114">
        <f>_xlfn.IFNA(VLOOKUP(D1114,'[1]2020清欠预算'!$A:$K,11,FALSE),0)</f>
        <v>46.577621839</v>
      </c>
    </row>
    <row r="1115" ht="14.25" spans="1:13">
      <c r="A1115" s="1">
        <v>1114</v>
      </c>
      <c r="B1115" s="2" t="s">
        <v>113</v>
      </c>
      <c r="D1115" s="1" t="s">
        <v>114</v>
      </c>
      <c r="E1115" s="1" t="s">
        <v>16</v>
      </c>
      <c r="F1115" s="1" t="s">
        <v>25</v>
      </c>
      <c r="G1115" s="1">
        <v>0</v>
      </c>
      <c r="H1115" s="3" t="s">
        <v>373</v>
      </c>
      <c r="I1115" s="5">
        <v>44105</v>
      </c>
      <c r="J1115" s="1">
        <v>1</v>
      </c>
      <c r="K1115" s="1">
        <v>0.83</v>
      </c>
      <c r="L1115" s="1">
        <f>_xlfn.IFNA(VLOOKUP(D1115,'[1]2020物业费金额预算（含欠费）'!$A:$U,21,FALSE),0)</f>
        <v>848.36821125176</v>
      </c>
      <c r="M1115">
        <f>_xlfn.IFNA(VLOOKUP(D1115,'[1]2020清欠预算'!$A:$K,11,FALSE),0)</f>
        <v>26.936380793</v>
      </c>
    </row>
    <row r="1116" ht="14.25" spans="1:13">
      <c r="A1116" s="1">
        <v>1115</v>
      </c>
      <c r="B1116" s="2" t="s">
        <v>115</v>
      </c>
      <c r="C1116" s="1" t="s">
        <v>116</v>
      </c>
      <c r="D1116" s="1" t="s">
        <v>117</v>
      </c>
      <c r="E1116" s="1" t="s">
        <v>16</v>
      </c>
      <c r="F1116" s="1" t="s">
        <v>25</v>
      </c>
      <c r="G1116" s="1">
        <v>1</v>
      </c>
      <c r="H1116" s="3" t="s">
        <v>373</v>
      </c>
      <c r="I1116" s="5">
        <v>44105</v>
      </c>
      <c r="J1116" s="1">
        <v>1</v>
      </c>
      <c r="K1116" s="1">
        <v>0.9</v>
      </c>
      <c r="L1116" s="1">
        <f>_xlfn.IFNA(VLOOKUP(D1116,'[1]2020物业费金额预算（含欠费）'!$A:$U,21,FALSE),0)</f>
        <v>640.428618554608</v>
      </c>
      <c r="M1116">
        <f>_xlfn.IFNA(VLOOKUP(D1116,'[1]2020清欠预算'!$A:$K,11,FALSE),0)</f>
        <v>49.5481400225</v>
      </c>
    </row>
    <row r="1117" ht="14.25" spans="1:13">
      <c r="A1117" s="1">
        <v>1116</v>
      </c>
      <c r="B1117" s="2" t="s">
        <v>118</v>
      </c>
      <c r="C1117" s="1" t="s">
        <v>119</v>
      </c>
      <c r="D1117" s="1" t="s">
        <v>120</v>
      </c>
      <c r="E1117" s="1" t="s">
        <v>16</v>
      </c>
      <c r="F1117" s="1" t="s">
        <v>25</v>
      </c>
      <c r="G1117" s="1">
        <v>1</v>
      </c>
      <c r="H1117" s="3" t="s">
        <v>373</v>
      </c>
      <c r="I1117" s="5">
        <v>44105</v>
      </c>
      <c r="J1117" s="1">
        <v>1</v>
      </c>
      <c r="K1117" s="1">
        <v>0.7</v>
      </c>
      <c r="L1117" s="1">
        <f>_xlfn.IFNA(VLOOKUP(D1117,'[1]2020物业费金额预算（含欠费）'!$A:$U,21,FALSE),0)</f>
        <v>189.239239968</v>
      </c>
      <c r="M1117">
        <f>_xlfn.IFNA(VLOOKUP(D1117,'[1]2020清欠预算'!$A:$K,11,FALSE),0)</f>
        <v>95.048689815625</v>
      </c>
    </row>
    <row r="1118" ht="14.25" spans="1:13">
      <c r="A1118" s="1">
        <v>1117</v>
      </c>
      <c r="B1118" s="2" t="s">
        <v>121</v>
      </c>
      <c r="C1118" s="1" t="s">
        <v>122</v>
      </c>
      <c r="D1118" s="1" t="s">
        <v>123</v>
      </c>
      <c r="E1118" s="1" t="s">
        <v>16</v>
      </c>
      <c r="F1118" s="1" t="s">
        <v>25</v>
      </c>
      <c r="G1118" s="1">
        <v>1</v>
      </c>
      <c r="H1118" s="3" t="s">
        <v>373</v>
      </c>
      <c r="I1118" s="5">
        <v>44105</v>
      </c>
      <c r="J1118" s="1">
        <v>1</v>
      </c>
      <c r="K1118" s="1">
        <v>0.7</v>
      </c>
      <c r="L1118" s="1">
        <f>_xlfn.IFNA(VLOOKUP(D1118,'[1]2020物业费金额预算（含欠费）'!$A:$U,21,FALSE),0)</f>
        <v>383.575967964</v>
      </c>
      <c r="M1118">
        <f>_xlfn.IFNA(VLOOKUP(D1118,'[1]2020清欠预算'!$A:$K,11,FALSE),0)</f>
        <v>82.967122079625</v>
      </c>
    </row>
    <row r="1119" ht="14.25" spans="1:13">
      <c r="A1119" s="1">
        <v>1118</v>
      </c>
      <c r="B1119" s="2" t="s">
        <v>124</v>
      </c>
      <c r="C1119" s="1" t="s">
        <v>125</v>
      </c>
      <c r="D1119" s="1" t="s">
        <v>126</v>
      </c>
      <c r="E1119" s="1" t="s">
        <v>16</v>
      </c>
      <c r="F1119" s="1" t="s">
        <v>25</v>
      </c>
      <c r="G1119" s="1">
        <v>1</v>
      </c>
      <c r="H1119" s="3" t="s">
        <v>373</v>
      </c>
      <c r="I1119" s="5">
        <v>44105</v>
      </c>
      <c r="J1119" s="1">
        <v>1</v>
      </c>
      <c r="K1119" s="1">
        <v>0.7</v>
      </c>
      <c r="L1119" s="1">
        <f>_xlfn.IFNA(VLOOKUP(D1119,'[1]2020物业费金额预算（含欠费）'!$A:$U,21,FALSE),0)</f>
        <v>129.4715358</v>
      </c>
      <c r="M1119">
        <f>_xlfn.IFNA(VLOOKUP(D1119,'[1]2020清欠预算'!$A:$K,11,FALSE),0)</f>
        <v>78.480129672</v>
      </c>
    </row>
    <row r="1120" ht="14.25" spans="1:13">
      <c r="A1120" s="1">
        <v>1119</v>
      </c>
      <c r="B1120" s="2" t="s">
        <v>127</v>
      </c>
      <c r="C1120" s="1" t="s">
        <v>128</v>
      </c>
      <c r="D1120" s="1" t="s">
        <v>129</v>
      </c>
      <c r="E1120" s="1" t="s">
        <v>16</v>
      </c>
      <c r="F1120" s="1" t="s">
        <v>25</v>
      </c>
      <c r="G1120" s="1">
        <v>1</v>
      </c>
      <c r="H1120" s="3" t="s">
        <v>373</v>
      </c>
      <c r="I1120" s="5">
        <v>44105</v>
      </c>
      <c r="J1120" s="1">
        <v>1</v>
      </c>
      <c r="K1120" s="1">
        <v>0.7</v>
      </c>
      <c r="L1120" s="1">
        <f>_xlfn.IFNA(VLOOKUP(D1120,'[1]2020物业费金额预算（含欠费）'!$A:$U,21,FALSE),0)</f>
        <v>176.26980432</v>
      </c>
      <c r="M1120">
        <f>_xlfn.IFNA(VLOOKUP(D1120,'[1]2020清欠预算'!$A:$K,11,FALSE),0)</f>
        <v>29.1150407718333</v>
      </c>
    </row>
    <row r="1121" ht="14.25" spans="1:13">
      <c r="A1121" s="1">
        <v>1120</v>
      </c>
      <c r="B1121" s="2" t="s">
        <v>130</v>
      </c>
      <c r="D1121" s="1" t="s">
        <v>131</v>
      </c>
      <c r="E1121" s="1" t="s">
        <v>16</v>
      </c>
      <c r="F1121" s="1" t="s">
        <v>25</v>
      </c>
      <c r="G1121" s="1">
        <v>0</v>
      </c>
      <c r="H1121" s="3" t="s">
        <v>373</v>
      </c>
      <c r="I1121" s="5">
        <v>44105</v>
      </c>
      <c r="J1121" s="1">
        <v>1</v>
      </c>
      <c r="K1121" s="1">
        <v>0.75</v>
      </c>
      <c r="L1121" s="1">
        <f>_xlfn.IFNA(VLOOKUP(D1121,'[1]2020物业费金额预算（含欠费）'!$A:$U,21,FALSE),0)</f>
        <v>828.377633330256</v>
      </c>
      <c r="M1121">
        <f>_xlfn.IFNA(VLOOKUP(D1121,'[1]2020清欠预算'!$A:$K,11,FALSE),0)</f>
        <v>103.679276726667</v>
      </c>
    </row>
    <row r="1122" ht="14.25" spans="1:13">
      <c r="A1122" s="1">
        <v>1121</v>
      </c>
      <c r="B1122" s="2" t="s">
        <v>132</v>
      </c>
      <c r="C1122" s="1" t="s">
        <v>133</v>
      </c>
      <c r="D1122" s="1" t="s">
        <v>134</v>
      </c>
      <c r="E1122" s="1" t="s">
        <v>16</v>
      </c>
      <c r="F1122" s="1" t="s">
        <v>25</v>
      </c>
      <c r="G1122" s="1">
        <v>1</v>
      </c>
      <c r="H1122" s="3" t="s">
        <v>373</v>
      </c>
      <c r="I1122" s="5">
        <v>44105</v>
      </c>
      <c r="J1122" s="1">
        <v>1</v>
      </c>
      <c r="K1122" s="1">
        <v>0.8</v>
      </c>
      <c r="L1122" s="1">
        <f>_xlfn.IFNA(VLOOKUP(D1122,'[1]2020物业费金额预算（含欠费）'!$A:$U,21,FALSE),0)</f>
        <v>499.4332464</v>
      </c>
      <c r="M1122">
        <f>_xlfn.IFNA(VLOOKUP(D1122,'[1]2020清欠预算'!$A:$K,11,FALSE),0)</f>
        <v>22.7133343733334</v>
      </c>
    </row>
    <row r="1123" ht="14.25" spans="1:13">
      <c r="A1123" s="1">
        <v>1122</v>
      </c>
      <c r="B1123" s="2" t="s">
        <v>135</v>
      </c>
      <c r="C1123" s="1" t="s">
        <v>136</v>
      </c>
      <c r="D1123" s="1" t="s">
        <v>137</v>
      </c>
      <c r="E1123" s="1" t="s">
        <v>16</v>
      </c>
      <c r="F1123" s="1" t="s">
        <v>25</v>
      </c>
      <c r="G1123" s="1">
        <v>1</v>
      </c>
      <c r="H1123" s="3" t="s">
        <v>373</v>
      </c>
      <c r="I1123" s="5">
        <v>44105</v>
      </c>
      <c r="J1123" s="1">
        <v>1</v>
      </c>
      <c r="K1123" s="1">
        <v>0.8</v>
      </c>
      <c r="L1123" s="1">
        <f>_xlfn.IFNA(VLOOKUP(D1123,'[1]2020物业费金额预算（含欠费）'!$A:$U,21,FALSE),0)</f>
        <v>226.7170573552</v>
      </c>
      <c r="M1123">
        <f>_xlfn.IFNA(VLOOKUP(D1123,'[1]2020清欠预算'!$A:$K,11,FALSE),0)</f>
        <v>35.5055776366667</v>
      </c>
    </row>
    <row r="1124" ht="14.25" spans="1:13">
      <c r="A1124" s="1">
        <v>1123</v>
      </c>
      <c r="B1124" s="2" t="s">
        <v>138</v>
      </c>
      <c r="C1124" s="1" t="s">
        <v>139</v>
      </c>
      <c r="D1124" s="1" t="s">
        <v>140</v>
      </c>
      <c r="E1124" s="1" t="s">
        <v>16</v>
      </c>
      <c r="F1124" s="1" t="s">
        <v>25</v>
      </c>
      <c r="G1124" s="1">
        <v>1</v>
      </c>
      <c r="H1124" s="3" t="s">
        <v>373</v>
      </c>
      <c r="I1124" s="5">
        <v>44105</v>
      </c>
      <c r="J1124" s="1">
        <v>1</v>
      </c>
      <c r="K1124" s="1">
        <v>0.8</v>
      </c>
      <c r="L1124" s="1">
        <f>_xlfn.IFNA(VLOOKUP(D1124,'[1]2020物业费金额预算（含欠费）'!$A:$U,21,FALSE),0)</f>
        <v>94.6356696</v>
      </c>
      <c r="M1124">
        <f>_xlfn.IFNA(VLOOKUP(D1124,'[1]2020清欠预算'!$A:$K,11,FALSE),0)</f>
        <v>10.1565420133333</v>
      </c>
    </row>
    <row r="1125" ht="14.25" spans="1:13">
      <c r="A1125" s="1">
        <v>1124</v>
      </c>
      <c r="B1125" s="2" t="s">
        <v>141</v>
      </c>
      <c r="C1125" s="1" t="s">
        <v>142</v>
      </c>
      <c r="D1125" s="1" t="s">
        <v>143</v>
      </c>
      <c r="E1125" s="1" t="s">
        <v>16</v>
      </c>
      <c r="F1125" s="1" t="s">
        <v>25</v>
      </c>
      <c r="G1125" s="1">
        <v>1</v>
      </c>
      <c r="H1125" s="3" t="s">
        <v>373</v>
      </c>
      <c r="I1125" s="5">
        <v>44105</v>
      </c>
      <c r="J1125" s="1">
        <v>1</v>
      </c>
      <c r="K1125" s="1">
        <v>0.85</v>
      </c>
      <c r="L1125" s="1">
        <f>_xlfn.IFNA(VLOOKUP(D1125,'[1]2020物业费金额预算（含欠费）'!$A:$U,21,FALSE),0)</f>
        <v>468.38908116</v>
      </c>
      <c r="M1125">
        <f>_xlfn.IFNA(VLOOKUP(D1125,'[1]2020清欠预算'!$A:$K,11,FALSE),0)</f>
        <v>38.3107162340892</v>
      </c>
    </row>
    <row r="1126" ht="14.25" spans="1:13">
      <c r="A1126" s="1">
        <v>1125</v>
      </c>
      <c r="B1126" s="2" t="s">
        <v>144</v>
      </c>
      <c r="C1126" s="1" t="s">
        <v>145</v>
      </c>
      <c r="D1126" s="1" t="s">
        <v>146</v>
      </c>
      <c r="E1126" s="1" t="s">
        <v>16</v>
      </c>
      <c r="F1126" s="1" t="s">
        <v>25</v>
      </c>
      <c r="G1126" s="1">
        <v>1</v>
      </c>
      <c r="H1126" s="3" t="s">
        <v>373</v>
      </c>
      <c r="I1126" s="5">
        <v>44105</v>
      </c>
      <c r="J1126" s="1">
        <v>1</v>
      </c>
      <c r="K1126" s="1">
        <v>0.75</v>
      </c>
      <c r="L1126" s="1">
        <f>_xlfn.IFNA(VLOOKUP(D1126,'[1]2020物业费金额预算（含欠费）'!$A:$U,21,FALSE),0)</f>
        <v>256.466568996</v>
      </c>
      <c r="M1126">
        <f>_xlfn.IFNA(VLOOKUP(D1126,'[1]2020清欠预算'!$A:$K,11,FALSE),0)</f>
        <v>64.0427774875</v>
      </c>
    </row>
    <row r="1127" ht="14.25" spans="1:13">
      <c r="A1127" s="1">
        <v>1126</v>
      </c>
      <c r="B1127" s="2" t="s">
        <v>147</v>
      </c>
      <c r="C1127" s="1" t="s">
        <v>148</v>
      </c>
      <c r="D1127" s="1" t="s">
        <v>149</v>
      </c>
      <c r="E1127" s="1" t="s">
        <v>16</v>
      </c>
      <c r="F1127" s="1" t="s">
        <v>25</v>
      </c>
      <c r="G1127" s="1">
        <v>1</v>
      </c>
      <c r="H1127" s="3" t="s">
        <v>373</v>
      </c>
      <c r="I1127" s="5">
        <v>44105</v>
      </c>
      <c r="J1127" s="1">
        <v>1</v>
      </c>
      <c r="K1127" s="1">
        <v>0.8</v>
      </c>
      <c r="L1127" s="1">
        <f>_xlfn.IFNA(VLOOKUP(D1127,'[1]2020物业费金额预算（含欠费）'!$A:$U,21,FALSE),0)</f>
        <v>429.8833311876</v>
      </c>
      <c r="M1127">
        <f>_xlfn.IFNA(VLOOKUP(D1127,'[1]2020清欠预算'!$A:$K,11,FALSE),0)</f>
        <v>44.581641264125</v>
      </c>
    </row>
    <row r="1128" ht="14.25" spans="1:13">
      <c r="A1128" s="1">
        <v>1127</v>
      </c>
      <c r="B1128" s="2" t="s">
        <v>150</v>
      </c>
      <c r="C1128" s="1" t="s">
        <v>151</v>
      </c>
      <c r="D1128" s="1" t="s">
        <v>152</v>
      </c>
      <c r="E1128" s="1" t="s">
        <v>16</v>
      </c>
      <c r="F1128" s="1" t="s">
        <v>153</v>
      </c>
      <c r="G1128" s="1">
        <v>1</v>
      </c>
      <c r="H1128" s="3" t="s">
        <v>373</v>
      </c>
      <c r="I1128" s="5">
        <v>44105</v>
      </c>
      <c r="J1128" s="1">
        <v>1</v>
      </c>
      <c r="K1128" s="1">
        <v>0</v>
      </c>
      <c r="L1128" s="1">
        <f>_xlfn.IFNA(VLOOKUP(D1128,'[1]2020物业费金额预算（含欠费）'!$A:$U,21,FALSE),0)</f>
        <v>0</v>
      </c>
      <c r="M1128">
        <f>_xlfn.IFNA(VLOOKUP(D1128,'[1]2020清欠预算'!$A:$K,11,FALSE),0)</f>
        <v>0</v>
      </c>
    </row>
    <row r="1129" ht="14.25" spans="1:13">
      <c r="A1129" s="1">
        <v>1128</v>
      </c>
      <c r="B1129" s="2" t="s">
        <v>154</v>
      </c>
      <c r="C1129" s="1" t="s">
        <v>155</v>
      </c>
      <c r="D1129" s="1" t="s">
        <v>156</v>
      </c>
      <c r="E1129" s="1" t="s">
        <v>16</v>
      </c>
      <c r="F1129" s="1" t="s">
        <v>25</v>
      </c>
      <c r="G1129" s="1">
        <v>1</v>
      </c>
      <c r="H1129" s="3" t="s">
        <v>373</v>
      </c>
      <c r="I1129" s="5">
        <v>44105</v>
      </c>
      <c r="J1129" s="1">
        <v>1</v>
      </c>
      <c r="K1129" s="1">
        <v>0.8</v>
      </c>
      <c r="L1129" s="1">
        <f>_xlfn.IFNA(VLOOKUP(D1129,'[1]2020物业费金额预算（含欠费）'!$A:$U,21,FALSE),0)</f>
        <v>806.6248320768</v>
      </c>
      <c r="M1129">
        <f>_xlfn.IFNA(VLOOKUP(D1129,'[1]2020清欠预算'!$A:$K,11,FALSE),0)</f>
        <v>92.66581631125</v>
      </c>
    </row>
    <row r="1130" ht="14.25" spans="1:13">
      <c r="A1130" s="1">
        <v>1129</v>
      </c>
      <c r="B1130" s="2" t="s">
        <v>157</v>
      </c>
      <c r="C1130" s="1" t="s">
        <v>158</v>
      </c>
      <c r="D1130" s="1" t="s">
        <v>159</v>
      </c>
      <c r="E1130" s="1" t="s">
        <v>16</v>
      </c>
      <c r="F1130" s="1" t="s">
        <v>25</v>
      </c>
      <c r="G1130" s="1">
        <v>1</v>
      </c>
      <c r="H1130" s="3" t="s">
        <v>373</v>
      </c>
      <c r="I1130" s="5">
        <v>44105</v>
      </c>
      <c r="J1130" s="1">
        <v>1</v>
      </c>
      <c r="K1130" s="1">
        <v>0.75</v>
      </c>
      <c r="L1130" s="1">
        <f>_xlfn.IFNA(VLOOKUP(D1130,'[1]2020物业费金额预算（含欠费）'!$A:$U,21,FALSE),0)</f>
        <v>595.050296064</v>
      </c>
      <c r="M1130">
        <f>_xlfn.IFNA(VLOOKUP(D1130,'[1]2020清欠预算'!$A:$K,11,FALSE),0)</f>
        <v>63.9738507458886</v>
      </c>
    </row>
    <row r="1131" ht="14.25" spans="1:13">
      <c r="A1131" s="1">
        <v>1130</v>
      </c>
      <c r="B1131" s="2" t="s">
        <v>160</v>
      </c>
      <c r="C1131" s="1" t="s">
        <v>161</v>
      </c>
      <c r="D1131" s="1" t="s">
        <v>162</v>
      </c>
      <c r="E1131" s="1" t="s">
        <v>16</v>
      </c>
      <c r="F1131" s="1" t="s">
        <v>25</v>
      </c>
      <c r="G1131" s="1">
        <v>1</v>
      </c>
      <c r="H1131" s="3" t="s">
        <v>373</v>
      </c>
      <c r="I1131" s="5">
        <v>44105</v>
      </c>
      <c r="J1131" s="1">
        <v>1</v>
      </c>
      <c r="K1131" s="1">
        <v>0.7</v>
      </c>
      <c r="L1131" s="1">
        <f>_xlfn.IFNA(VLOOKUP(D1131,'[1]2020物业费金额预算（含欠费）'!$A:$U,21,FALSE),0)</f>
        <v>285.624139878</v>
      </c>
      <c r="M1131">
        <f>_xlfn.IFNA(VLOOKUP(D1131,'[1]2020清欠预算'!$A:$K,11,FALSE),0)</f>
        <v>10.514862456</v>
      </c>
    </row>
    <row r="1132" ht="14.25" spans="1:13">
      <c r="A1132" s="1">
        <v>1131</v>
      </c>
      <c r="B1132" s="2" t="s">
        <v>163</v>
      </c>
      <c r="C1132" s="1" t="s">
        <v>164</v>
      </c>
      <c r="D1132" s="1" t="s">
        <v>165</v>
      </c>
      <c r="E1132" s="1" t="s">
        <v>16</v>
      </c>
      <c r="F1132" s="1" t="s">
        <v>25</v>
      </c>
      <c r="G1132" s="1">
        <v>1</v>
      </c>
      <c r="H1132" s="3" t="s">
        <v>373</v>
      </c>
      <c r="I1132" s="5">
        <v>44105</v>
      </c>
      <c r="J1132" s="1">
        <v>1</v>
      </c>
      <c r="K1132" s="1">
        <v>0.7</v>
      </c>
      <c r="L1132" s="1">
        <f>_xlfn.IFNA(VLOOKUP(D1132,'[1]2020物业费金额预算（含欠费）'!$A:$U,21,FALSE),0)</f>
        <v>133.7973336</v>
      </c>
      <c r="M1132">
        <f>_xlfn.IFNA(VLOOKUP(D1132,'[1]2020清欠预算'!$A:$K,11,FALSE),0)</f>
        <v>30.929445323875</v>
      </c>
    </row>
    <row r="1133" ht="14.25" spans="1:13">
      <c r="A1133" s="1">
        <v>1132</v>
      </c>
      <c r="B1133" s="2" t="s">
        <v>166</v>
      </c>
      <c r="C1133" s="1" t="s">
        <v>167</v>
      </c>
      <c r="D1133" s="1" t="s">
        <v>168</v>
      </c>
      <c r="E1133" s="1" t="s">
        <v>16</v>
      </c>
      <c r="F1133" s="1" t="s">
        <v>17</v>
      </c>
      <c r="G1133" s="1">
        <v>1</v>
      </c>
      <c r="H1133" s="3" t="s">
        <v>373</v>
      </c>
      <c r="I1133" s="5">
        <v>44105</v>
      </c>
      <c r="J1133" s="1">
        <v>1</v>
      </c>
      <c r="K1133" s="1">
        <v>0.5</v>
      </c>
      <c r="L1133" s="1">
        <f>_xlfn.IFNA(VLOOKUP(D1133,'[1]2020物业费金额预算（含欠费）'!$A:$U,21,FALSE),0)</f>
        <v>219.961607382</v>
      </c>
      <c r="M1133">
        <f>_xlfn.IFNA(VLOOKUP(D1133,'[1]2020清欠预算'!$A:$K,11,FALSE),0)</f>
        <v>38.0246137581333</v>
      </c>
    </row>
    <row r="1134" ht="14.25" spans="1:13">
      <c r="A1134" s="1">
        <v>1133</v>
      </c>
      <c r="B1134" s="2" t="s">
        <v>169</v>
      </c>
      <c r="C1134" s="1" t="s">
        <v>170</v>
      </c>
      <c r="D1134" s="1" t="s">
        <v>171</v>
      </c>
      <c r="E1134" s="1" t="s">
        <v>16</v>
      </c>
      <c r="F1134" s="1" t="s">
        <v>25</v>
      </c>
      <c r="G1134" s="1">
        <v>1</v>
      </c>
      <c r="H1134" s="3" t="s">
        <v>373</v>
      </c>
      <c r="I1134" s="5">
        <v>44105</v>
      </c>
      <c r="J1134" s="1">
        <v>1</v>
      </c>
      <c r="K1134" s="1">
        <v>0.56</v>
      </c>
      <c r="L1134" s="1">
        <f>_xlfn.IFNA(VLOOKUP(D1134,'[1]2020物业费金额预算（含欠费）'!$A:$U,21,FALSE),0)</f>
        <v>983.483613216</v>
      </c>
      <c r="M1134">
        <f>_xlfn.IFNA(VLOOKUP(D1134,'[1]2020清欠预算'!$A:$K,11,FALSE),0)</f>
        <v>127.6219182</v>
      </c>
    </row>
    <row r="1135" ht="14.25" spans="1:13">
      <c r="A1135" s="1">
        <v>1134</v>
      </c>
      <c r="B1135" s="2" t="s">
        <v>172</v>
      </c>
      <c r="C1135" s="1" t="s">
        <v>173</v>
      </c>
      <c r="D1135" s="1" t="s">
        <v>174</v>
      </c>
      <c r="E1135" s="1" t="s">
        <v>16</v>
      </c>
      <c r="F1135" s="1" t="s">
        <v>25</v>
      </c>
      <c r="G1135" s="1">
        <v>1</v>
      </c>
      <c r="H1135" s="3" t="s">
        <v>373</v>
      </c>
      <c r="I1135" s="5">
        <v>44105</v>
      </c>
      <c r="J1135" s="1">
        <v>1</v>
      </c>
      <c r="K1135" s="1">
        <v>0.7</v>
      </c>
      <c r="L1135" s="1">
        <f>_xlfn.IFNA(VLOOKUP(D1135,'[1]2020物业费金额预算（含欠费）'!$A:$U,21,FALSE),0)</f>
        <v>573.38714052</v>
      </c>
      <c r="M1135">
        <f>_xlfn.IFNA(VLOOKUP(D1135,'[1]2020清欠预算'!$A:$K,11,FALSE),0)</f>
        <v>159.181869183167</v>
      </c>
    </row>
    <row r="1136" ht="14.25" spans="1:13">
      <c r="A1136" s="1">
        <v>1135</v>
      </c>
      <c r="B1136" s="2" t="s">
        <v>175</v>
      </c>
      <c r="C1136" s="1" t="s">
        <v>176</v>
      </c>
      <c r="D1136" s="1" t="s">
        <v>177</v>
      </c>
      <c r="E1136" s="1" t="s">
        <v>16</v>
      </c>
      <c r="F1136" s="1" t="s">
        <v>25</v>
      </c>
      <c r="G1136" s="1">
        <v>1</v>
      </c>
      <c r="H1136" s="3" t="s">
        <v>373</v>
      </c>
      <c r="I1136" s="5">
        <v>44105</v>
      </c>
      <c r="J1136" s="1">
        <v>1</v>
      </c>
      <c r="K1136" s="1">
        <v>0.7</v>
      </c>
      <c r="L1136" s="1">
        <f>_xlfn.IFNA(VLOOKUP(D1136,'[1]2020物业费金额预算（含欠费）'!$A:$U,21,FALSE),0)</f>
        <v>189.5254922475</v>
      </c>
      <c r="M1136">
        <f>_xlfn.IFNA(VLOOKUP(D1136,'[1]2020清欠预算'!$A:$K,11,FALSE),0)</f>
        <v>32.0802303152917</v>
      </c>
    </row>
    <row r="1137" ht="14.25" spans="1:13">
      <c r="A1137" s="1">
        <v>1136</v>
      </c>
      <c r="B1137" s="2" t="s">
        <v>178</v>
      </c>
      <c r="C1137" s="1" t="s">
        <v>179</v>
      </c>
      <c r="D1137" s="1" t="s">
        <v>180</v>
      </c>
      <c r="E1137" s="1" t="s">
        <v>16</v>
      </c>
      <c r="F1137" s="1" t="s">
        <v>25</v>
      </c>
      <c r="G1137" s="1">
        <v>1</v>
      </c>
      <c r="H1137" s="3" t="s">
        <v>373</v>
      </c>
      <c r="I1137" s="5">
        <v>44105</v>
      </c>
      <c r="J1137" s="1">
        <v>1</v>
      </c>
      <c r="K1137" s="1">
        <v>0.9</v>
      </c>
      <c r="L1137" s="1">
        <f>_xlfn.IFNA(VLOOKUP(D1137,'[1]2020物业费金额预算（含欠费）'!$A:$U,21,FALSE),0)</f>
        <v>67.10044</v>
      </c>
      <c r="M1137">
        <f>_xlfn.IFNA(VLOOKUP(D1137,'[1]2020清欠预算'!$A:$K,11,FALSE),0)</f>
        <v>0</v>
      </c>
    </row>
    <row r="1138" ht="14.25" spans="1:13">
      <c r="A1138" s="1">
        <v>1137</v>
      </c>
      <c r="B1138" s="2" t="s">
        <v>181</v>
      </c>
      <c r="C1138" s="1" t="s">
        <v>182</v>
      </c>
      <c r="D1138" s="1" t="s">
        <v>183</v>
      </c>
      <c r="E1138" s="1" t="s">
        <v>16</v>
      </c>
      <c r="F1138" s="1" t="s">
        <v>25</v>
      </c>
      <c r="G1138" s="1">
        <v>1</v>
      </c>
      <c r="H1138" s="3" t="s">
        <v>373</v>
      </c>
      <c r="I1138" s="5">
        <v>44105</v>
      </c>
      <c r="J1138" s="1">
        <v>1</v>
      </c>
      <c r="K1138" s="1">
        <v>0.75</v>
      </c>
      <c r="L1138" s="1">
        <f>_xlfn.IFNA(VLOOKUP(D1138,'[1]2020物业费金额预算（含欠费）'!$A:$U,21,FALSE),0)</f>
        <v>494.1223948284</v>
      </c>
      <c r="M1138">
        <f>_xlfn.IFNA(VLOOKUP(D1138,'[1]2020清欠预算'!$A:$K,11,FALSE),0)</f>
        <v>27.6199276033333</v>
      </c>
    </row>
    <row r="1139" ht="14.25" spans="1:13">
      <c r="A1139" s="1">
        <v>1138</v>
      </c>
      <c r="B1139" s="2" t="s">
        <v>184</v>
      </c>
      <c r="C1139" s="1" t="s">
        <v>185</v>
      </c>
      <c r="D1139" s="1" t="s">
        <v>186</v>
      </c>
      <c r="E1139" s="1" t="s">
        <v>16</v>
      </c>
      <c r="F1139" s="1" t="s">
        <v>25</v>
      </c>
      <c r="G1139" s="1">
        <v>1</v>
      </c>
      <c r="H1139" s="3" t="s">
        <v>373</v>
      </c>
      <c r="I1139" s="5">
        <v>44105</v>
      </c>
      <c r="J1139" s="1">
        <v>1</v>
      </c>
      <c r="K1139" s="1">
        <v>0.9</v>
      </c>
      <c r="L1139" s="1">
        <f>_xlfn.IFNA(VLOOKUP(D1139,'[1]2020物业费金额预算（含欠费）'!$A:$U,21,FALSE),0)</f>
        <v>463.6605729216</v>
      </c>
      <c r="M1139">
        <f>_xlfn.IFNA(VLOOKUP(D1139,'[1]2020清欠预算'!$A:$K,11,FALSE),0)</f>
        <v>12.109372316125</v>
      </c>
    </row>
    <row r="1140" ht="14.25" spans="1:13">
      <c r="A1140" s="1">
        <v>1139</v>
      </c>
      <c r="B1140" s="2" t="s">
        <v>187</v>
      </c>
      <c r="C1140" s="1" t="s">
        <v>188</v>
      </c>
      <c r="D1140" s="1" t="s">
        <v>189</v>
      </c>
      <c r="E1140" s="1" t="s">
        <v>16</v>
      </c>
      <c r="F1140" s="1" t="s">
        <v>25</v>
      </c>
      <c r="G1140" s="1">
        <v>1</v>
      </c>
      <c r="H1140" s="3" t="s">
        <v>373</v>
      </c>
      <c r="I1140" s="5">
        <v>44105</v>
      </c>
      <c r="J1140" s="1">
        <v>1</v>
      </c>
      <c r="K1140" s="1">
        <v>0.8</v>
      </c>
      <c r="L1140" s="1">
        <f>_xlfn.IFNA(VLOOKUP(D1140,'[1]2020物业费金额预算（含欠费）'!$A:$U,21,FALSE),0)</f>
        <v>419.34782432</v>
      </c>
      <c r="M1140">
        <f>_xlfn.IFNA(VLOOKUP(D1140,'[1]2020清欠预算'!$A:$K,11,FALSE),0)</f>
        <v>8.13937088591667</v>
      </c>
    </row>
    <row r="1141" ht="14.25" spans="1:13">
      <c r="A1141" s="1">
        <v>1140</v>
      </c>
      <c r="B1141" s="2" t="s">
        <v>190</v>
      </c>
      <c r="D1141" s="1" t="s">
        <v>191</v>
      </c>
      <c r="E1141" s="1" t="s">
        <v>16</v>
      </c>
      <c r="F1141" s="1" t="s">
        <v>153</v>
      </c>
      <c r="G1141" s="1" t="s">
        <v>153</v>
      </c>
      <c r="H1141" s="3" t="s">
        <v>373</v>
      </c>
      <c r="I1141" s="5">
        <v>44105</v>
      </c>
      <c r="J1141" s="1">
        <v>1</v>
      </c>
      <c r="K1141" s="1">
        <v>0</v>
      </c>
      <c r="L1141" s="1">
        <f>_xlfn.IFNA(VLOOKUP(D1141,'[1]2020物业费金额预算（含欠费）'!$A:$U,21,FALSE),0)</f>
        <v>0</v>
      </c>
      <c r="M1141">
        <f>_xlfn.IFNA(VLOOKUP(D1141,'[1]2020清欠预算'!$A:$K,11,FALSE),0)</f>
        <v>0</v>
      </c>
    </row>
    <row r="1142" ht="14.25" spans="1:13">
      <c r="A1142" s="1">
        <v>1141</v>
      </c>
      <c r="B1142" s="2" t="s">
        <v>192</v>
      </c>
      <c r="D1142" s="1" t="s">
        <v>193</v>
      </c>
      <c r="E1142" s="1" t="s">
        <v>16</v>
      </c>
      <c r="F1142" s="1" t="s">
        <v>153</v>
      </c>
      <c r="G1142" s="1" t="s">
        <v>153</v>
      </c>
      <c r="H1142" s="3" t="s">
        <v>373</v>
      </c>
      <c r="I1142" s="5">
        <v>44105</v>
      </c>
      <c r="J1142" s="1">
        <v>1</v>
      </c>
      <c r="K1142" s="1">
        <v>0</v>
      </c>
      <c r="L1142" s="1">
        <f>_xlfn.IFNA(VLOOKUP(D1142,'[1]2020物业费金额预算（含欠费）'!$A:$U,21,FALSE),0)</f>
        <v>0</v>
      </c>
      <c r="M1142">
        <f>_xlfn.IFNA(VLOOKUP(D1142,'[1]2020清欠预算'!$A:$K,11,FALSE),0)</f>
        <v>0</v>
      </c>
    </row>
    <row r="1143" ht="14.25" spans="1:13">
      <c r="A1143" s="1">
        <v>1142</v>
      </c>
      <c r="B1143" s="2" t="s">
        <v>194</v>
      </c>
      <c r="D1143" s="1" t="s">
        <v>195</v>
      </c>
      <c r="E1143" s="1" t="s">
        <v>16</v>
      </c>
      <c r="F1143" s="1" t="s">
        <v>153</v>
      </c>
      <c r="G1143" s="1" t="s">
        <v>153</v>
      </c>
      <c r="H1143" s="3" t="s">
        <v>373</v>
      </c>
      <c r="I1143" s="5">
        <v>44105</v>
      </c>
      <c r="J1143" s="1">
        <v>1</v>
      </c>
      <c r="K1143" s="1">
        <v>0</v>
      </c>
      <c r="L1143" s="1">
        <f>_xlfn.IFNA(VLOOKUP(D1143,'[1]2020物业费金额预算（含欠费）'!$A:$U,21,FALSE),0)</f>
        <v>0</v>
      </c>
      <c r="M1143">
        <f>_xlfn.IFNA(VLOOKUP(D1143,'[1]2020清欠预算'!$A:$K,11,FALSE),0)</f>
        <v>0</v>
      </c>
    </row>
    <row r="1144" ht="14.25" spans="1:13">
      <c r="A1144" s="1">
        <v>1143</v>
      </c>
      <c r="B1144" s="2" t="s">
        <v>196</v>
      </c>
      <c r="C1144" s="1" t="s">
        <v>197</v>
      </c>
      <c r="D1144" s="1" t="s">
        <v>198</v>
      </c>
      <c r="E1144" s="1" t="s">
        <v>16</v>
      </c>
      <c r="F1144" s="1" t="s">
        <v>25</v>
      </c>
      <c r="G1144" s="1">
        <v>1</v>
      </c>
      <c r="H1144" s="3" t="s">
        <v>373</v>
      </c>
      <c r="I1144" s="5">
        <v>44105</v>
      </c>
      <c r="J1144" s="1">
        <v>1</v>
      </c>
      <c r="K1144" s="1">
        <v>0.6</v>
      </c>
      <c r="L1144" s="1">
        <f>_xlfn.IFNA(VLOOKUP(D1144,'[1]2020物业费金额预算（含欠费）'!$A:$U,21,FALSE),0)</f>
        <v>142.83195468</v>
      </c>
      <c r="M1144">
        <f>_xlfn.IFNA(VLOOKUP(D1144,'[1]2020清欠预算'!$A:$K,11,FALSE),0)</f>
        <v>94.1334405023244</v>
      </c>
    </row>
    <row r="1145" ht="14.25" spans="1:13">
      <c r="A1145" s="1">
        <v>1144</v>
      </c>
      <c r="B1145" s="2" t="s">
        <v>199</v>
      </c>
      <c r="C1145" s="1" t="s">
        <v>200</v>
      </c>
      <c r="D1145" s="1" t="s">
        <v>201</v>
      </c>
      <c r="E1145" s="1" t="s">
        <v>16</v>
      </c>
      <c r="F1145" s="1" t="s">
        <v>25</v>
      </c>
      <c r="G1145" s="1">
        <v>1</v>
      </c>
      <c r="H1145" s="3" t="s">
        <v>373</v>
      </c>
      <c r="I1145" s="5">
        <v>44105</v>
      </c>
      <c r="J1145" s="1">
        <v>1</v>
      </c>
      <c r="K1145" s="1">
        <v>0.6</v>
      </c>
      <c r="L1145" s="1">
        <f>_xlfn.IFNA(VLOOKUP(D1145,'[1]2020物业费金额预算（含欠费）'!$A:$U,21,FALSE),0)</f>
        <v>123.692963472</v>
      </c>
      <c r="M1145">
        <f>_xlfn.IFNA(VLOOKUP(D1145,'[1]2020清欠预算'!$A:$K,11,FALSE),0)</f>
        <v>60.0551032911792</v>
      </c>
    </row>
    <row r="1146" ht="14.25" spans="1:13">
      <c r="A1146" s="1">
        <v>1145</v>
      </c>
      <c r="B1146" s="2" t="s">
        <v>202</v>
      </c>
      <c r="C1146" s="1" t="s">
        <v>203</v>
      </c>
      <c r="D1146" s="1" t="s">
        <v>204</v>
      </c>
      <c r="E1146" s="1" t="s">
        <v>16</v>
      </c>
      <c r="F1146" s="1" t="s">
        <v>25</v>
      </c>
      <c r="G1146" s="1">
        <v>1</v>
      </c>
      <c r="H1146" s="3" t="s">
        <v>373</v>
      </c>
      <c r="I1146" s="5">
        <v>44105</v>
      </c>
      <c r="J1146" s="1">
        <v>1</v>
      </c>
      <c r="K1146" s="1">
        <v>0.7</v>
      </c>
      <c r="L1146" s="1">
        <f>_xlfn.IFNA(VLOOKUP(D1146,'[1]2020物业费金额预算（含欠费）'!$A:$U,21,FALSE),0)</f>
        <v>254.987280576</v>
      </c>
      <c r="M1146">
        <f>_xlfn.IFNA(VLOOKUP(D1146,'[1]2020清欠预算'!$A:$K,11,FALSE),0)</f>
        <v>30.8501479011741</v>
      </c>
    </row>
    <row r="1147" ht="14.25" spans="1:13">
      <c r="A1147" s="1">
        <v>1146</v>
      </c>
      <c r="B1147" s="2" t="s">
        <v>205</v>
      </c>
      <c r="C1147" s="1" t="s">
        <v>206</v>
      </c>
      <c r="D1147" s="1" t="s">
        <v>207</v>
      </c>
      <c r="E1147" s="1" t="s">
        <v>16</v>
      </c>
      <c r="F1147" s="1" t="s">
        <v>25</v>
      </c>
      <c r="G1147" s="1">
        <v>1</v>
      </c>
      <c r="H1147" s="3" t="s">
        <v>373</v>
      </c>
      <c r="I1147" s="5">
        <v>44105</v>
      </c>
      <c r="J1147" s="1">
        <v>1</v>
      </c>
      <c r="K1147" s="1">
        <v>0.7</v>
      </c>
      <c r="L1147" s="1">
        <f>_xlfn.IFNA(VLOOKUP(D1147,'[1]2020物业费金额预算（含欠费）'!$A:$U,21,FALSE),0)</f>
        <v>130.89185424</v>
      </c>
      <c r="M1147">
        <f>_xlfn.IFNA(VLOOKUP(D1147,'[1]2020清欠预算'!$A:$K,11,FALSE),0)</f>
        <v>6.83974425823432</v>
      </c>
    </row>
    <row r="1148" ht="14.25" spans="1:13">
      <c r="A1148" s="1">
        <v>1147</v>
      </c>
      <c r="B1148" s="2" t="s">
        <v>208</v>
      </c>
      <c r="C1148" s="1" t="s">
        <v>209</v>
      </c>
      <c r="D1148" s="1" t="s">
        <v>210</v>
      </c>
      <c r="E1148" s="1" t="s">
        <v>16</v>
      </c>
      <c r="F1148" s="1" t="s">
        <v>25</v>
      </c>
      <c r="G1148" s="1">
        <v>1</v>
      </c>
      <c r="H1148" s="3" t="s">
        <v>373</v>
      </c>
      <c r="I1148" s="5">
        <v>44105</v>
      </c>
      <c r="J1148" s="1">
        <v>1</v>
      </c>
      <c r="K1148" s="1">
        <v>0.55</v>
      </c>
      <c r="L1148" s="1">
        <f>_xlfn.IFNA(VLOOKUP(D1148,'[1]2020物业费金额预算（含欠费）'!$A:$U,21,FALSE),0)</f>
        <v>141.621617604</v>
      </c>
      <c r="M1148">
        <f>_xlfn.IFNA(VLOOKUP(D1148,'[1]2020清欠预算'!$A:$K,11,FALSE),0)</f>
        <v>42.9402678255883</v>
      </c>
    </row>
    <row r="1149" ht="14.25" spans="1:13">
      <c r="A1149" s="1">
        <v>1148</v>
      </c>
      <c r="B1149" s="2" t="s">
        <v>211</v>
      </c>
      <c r="C1149" s="1" t="s">
        <v>212</v>
      </c>
      <c r="D1149" s="1" t="s">
        <v>213</v>
      </c>
      <c r="E1149" s="1" t="s">
        <v>16</v>
      </c>
      <c r="F1149" s="1" t="s">
        <v>25</v>
      </c>
      <c r="G1149" s="1">
        <v>1</v>
      </c>
      <c r="H1149" s="3" t="s">
        <v>373</v>
      </c>
      <c r="I1149" s="5">
        <v>44105</v>
      </c>
      <c r="J1149" s="1">
        <v>1</v>
      </c>
      <c r="K1149" s="1">
        <v>0.7</v>
      </c>
      <c r="L1149" s="1">
        <f>_xlfn.IFNA(VLOOKUP(D1149,'[1]2020物业费金额预算（含欠费）'!$A:$U,21,FALSE),0)</f>
        <v>144.9790455</v>
      </c>
      <c r="M1149">
        <f>_xlfn.IFNA(VLOOKUP(D1149,'[1]2020清欠预算'!$A:$K,11,FALSE),0)</f>
        <v>27.5696417872114</v>
      </c>
    </row>
    <row r="1150" ht="14.25" spans="1:13">
      <c r="A1150" s="1">
        <v>1149</v>
      </c>
      <c r="B1150" s="2" t="s">
        <v>214</v>
      </c>
      <c r="C1150" s="1" t="s">
        <v>215</v>
      </c>
      <c r="D1150" s="1" t="s">
        <v>216</v>
      </c>
      <c r="E1150" s="1" t="s">
        <v>16</v>
      </c>
      <c r="F1150" s="1" t="s">
        <v>25</v>
      </c>
      <c r="G1150" s="1">
        <v>1</v>
      </c>
      <c r="H1150" s="3" t="s">
        <v>373</v>
      </c>
      <c r="I1150" s="5">
        <v>44105</v>
      </c>
      <c r="J1150" s="1">
        <v>1</v>
      </c>
      <c r="K1150" s="1">
        <v>0.6</v>
      </c>
      <c r="L1150" s="1">
        <f>_xlfn.IFNA(VLOOKUP(D1150,'[1]2020物业费金额预算（含欠费）'!$A:$U,21,FALSE),0)</f>
        <v>235.57570092</v>
      </c>
      <c r="M1150">
        <f>_xlfn.IFNA(VLOOKUP(D1150,'[1]2020清欠预算'!$A:$K,11,FALSE),0)</f>
        <v>50.8458941714813</v>
      </c>
    </row>
    <row r="1151" ht="14.25" spans="1:13">
      <c r="A1151" s="1">
        <v>1150</v>
      </c>
      <c r="B1151" s="2" t="s">
        <v>217</v>
      </c>
      <c r="C1151" s="1" t="s">
        <v>218</v>
      </c>
      <c r="D1151" s="1" t="s">
        <v>219</v>
      </c>
      <c r="E1151" s="1" t="s">
        <v>16</v>
      </c>
      <c r="F1151" s="1" t="s">
        <v>25</v>
      </c>
      <c r="G1151" s="1">
        <v>1</v>
      </c>
      <c r="H1151" s="3" t="s">
        <v>373</v>
      </c>
      <c r="I1151" s="5">
        <v>44105</v>
      </c>
      <c r="J1151" s="1">
        <v>1</v>
      </c>
      <c r="K1151" s="1">
        <v>0.6</v>
      </c>
      <c r="L1151" s="1">
        <f>_xlfn.IFNA(VLOOKUP(D1151,'[1]2020物业费金额预算（含欠费）'!$A:$U,21,FALSE),0)</f>
        <v>40.39389</v>
      </c>
      <c r="M1151">
        <f>_xlfn.IFNA(VLOOKUP(D1151,'[1]2020清欠预算'!$A:$K,11,FALSE),0)</f>
        <v>3.83005763415053</v>
      </c>
    </row>
    <row r="1152" ht="14.25" spans="1:13">
      <c r="A1152" s="1">
        <v>1151</v>
      </c>
      <c r="B1152" s="2" t="s">
        <v>220</v>
      </c>
      <c r="D1152" s="1" t="s">
        <v>221</v>
      </c>
      <c r="E1152" s="1" t="s">
        <v>16</v>
      </c>
      <c r="F1152" s="1" t="s">
        <v>153</v>
      </c>
      <c r="G1152" s="1" t="s">
        <v>153</v>
      </c>
      <c r="H1152" s="3" t="s">
        <v>373</v>
      </c>
      <c r="I1152" s="5">
        <v>44105</v>
      </c>
      <c r="J1152" s="1">
        <v>1</v>
      </c>
      <c r="K1152" s="1">
        <v>0</v>
      </c>
      <c r="L1152" s="1">
        <f>_xlfn.IFNA(VLOOKUP(D1152,'[1]2020物业费金额预算（含欠费）'!$A:$U,21,FALSE),0)</f>
        <v>0</v>
      </c>
      <c r="M1152">
        <f>_xlfn.IFNA(VLOOKUP(D1152,'[1]2020清欠预算'!$A:$K,11,FALSE),0)</f>
        <v>0</v>
      </c>
    </row>
    <row r="1153" ht="14.25" spans="1:13">
      <c r="A1153" s="1">
        <v>1152</v>
      </c>
      <c r="B1153" s="2" t="s">
        <v>222</v>
      </c>
      <c r="C1153" s="1" t="s">
        <v>223</v>
      </c>
      <c r="D1153" s="1" t="s">
        <v>224</v>
      </c>
      <c r="E1153" s="1" t="s">
        <v>16</v>
      </c>
      <c r="F1153" s="1" t="s">
        <v>25</v>
      </c>
      <c r="G1153" s="1">
        <v>1</v>
      </c>
      <c r="H1153" s="3" t="s">
        <v>373</v>
      </c>
      <c r="I1153" s="5">
        <v>44105</v>
      </c>
      <c r="J1153" s="1">
        <v>1</v>
      </c>
      <c r="K1153" s="1">
        <v>0.8</v>
      </c>
      <c r="L1153" s="1">
        <f>_xlfn.IFNA(VLOOKUP(D1153,'[1]2020物业费金额预算（含欠费）'!$A:$U,21,FALSE),0)</f>
        <v>260.47173645</v>
      </c>
      <c r="M1153">
        <f>_xlfn.IFNA(VLOOKUP(D1153,'[1]2020清欠预算'!$A:$K,11,FALSE),0)</f>
        <v>24.8830683660417</v>
      </c>
    </row>
    <row r="1154" ht="14.25" spans="1:13">
      <c r="A1154" s="1">
        <v>1153</v>
      </c>
      <c r="B1154" s="2" t="s">
        <v>225</v>
      </c>
      <c r="C1154" s="1" t="s">
        <v>226</v>
      </c>
      <c r="D1154" s="1" t="s">
        <v>227</v>
      </c>
      <c r="E1154" s="1" t="s">
        <v>16</v>
      </c>
      <c r="F1154" s="1" t="s">
        <v>25</v>
      </c>
      <c r="G1154" s="1">
        <v>1</v>
      </c>
      <c r="H1154" s="3" t="s">
        <v>373</v>
      </c>
      <c r="I1154" s="5">
        <v>44105</v>
      </c>
      <c r="J1154" s="1">
        <v>1</v>
      </c>
      <c r="K1154" s="1">
        <v>0.7</v>
      </c>
      <c r="L1154" s="1">
        <f>_xlfn.IFNA(VLOOKUP(D1154,'[1]2020物业费金额预算（含欠费）'!$A:$U,21,FALSE),0)</f>
        <v>210.55546117838</v>
      </c>
      <c r="M1154">
        <f>_xlfn.IFNA(VLOOKUP(D1154,'[1]2020清欠预算'!$A:$K,11,FALSE),0)</f>
        <v>19.2979522289167</v>
      </c>
    </row>
    <row r="1155" ht="14.25" spans="1:13">
      <c r="A1155" s="1">
        <v>1154</v>
      </c>
      <c r="B1155" s="2" t="s">
        <v>228</v>
      </c>
      <c r="C1155" s="1" t="s">
        <v>229</v>
      </c>
      <c r="D1155" s="1" t="s">
        <v>230</v>
      </c>
      <c r="E1155" s="1" t="s">
        <v>16</v>
      </c>
      <c r="F1155" s="1" t="s">
        <v>25</v>
      </c>
      <c r="G1155" s="1">
        <v>1</v>
      </c>
      <c r="H1155" s="3" t="s">
        <v>373</v>
      </c>
      <c r="I1155" s="5">
        <v>44105</v>
      </c>
      <c r="J1155" s="1">
        <v>1</v>
      </c>
      <c r="K1155" s="1">
        <v>0.7</v>
      </c>
      <c r="L1155" s="1">
        <f>_xlfn.IFNA(VLOOKUP(D1155,'[1]2020物业费金额预算（含欠费）'!$A:$U,21,FALSE),0)</f>
        <v>431.950895505</v>
      </c>
      <c r="M1155">
        <f>_xlfn.IFNA(VLOOKUP(D1155,'[1]2020清欠预算'!$A:$K,11,FALSE),0)</f>
        <v>78.075145103375</v>
      </c>
    </row>
    <row r="1156" ht="14.25" spans="1:13">
      <c r="A1156" s="1">
        <v>1155</v>
      </c>
      <c r="B1156" s="2" t="s">
        <v>231</v>
      </c>
      <c r="C1156" s="1" t="s">
        <v>232</v>
      </c>
      <c r="D1156" s="1" t="s">
        <v>233</v>
      </c>
      <c r="E1156" s="1" t="s">
        <v>16</v>
      </c>
      <c r="F1156" s="1" t="s">
        <v>25</v>
      </c>
      <c r="G1156" s="1">
        <v>1</v>
      </c>
      <c r="H1156" s="3" t="s">
        <v>373</v>
      </c>
      <c r="I1156" s="5">
        <v>44105</v>
      </c>
      <c r="J1156" s="1">
        <v>1</v>
      </c>
      <c r="K1156" s="1">
        <v>0.65</v>
      </c>
      <c r="L1156" s="1">
        <f>_xlfn.IFNA(VLOOKUP(D1156,'[1]2020物业费金额预算（含欠费）'!$A:$U,21,FALSE),0)</f>
        <v>123.39558</v>
      </c>
      <c r="M1156">
        <f>_xlfn.IFNA(VLOOKUP(D1156,'[1]2020清欠预算'!$A:$K,11,FALSE),0)</f>
        <v>72.2143763150833</v>
      </c>
    </row>
    <row r="1157" ht="14.25" spans="1:13">
      <c r="A1157" s="1">
        <v>1156</v>
      </c>
      <c r="B1157" s="2" t="s">
        <v>234</v>
      </c>
      <c r="C1157" s="1" t="s">
        <v>235</v>
      </c>
      <c r="D1157" s="1" t="s">
        <v>236</v>
      </c>
      <c r="E1157" s="1" t="s">
        <v>16</v>
      </c>
      <c r="F1157" s="1" t="s">
        <v>25</v>
      </c>
      <c r="G1157" s="1">
        <v>1</v>
      </c>
      <c r="H1157" s="3" t="s">
        <v>373</v>
      </c>
      <c r="I1157" s="5">
        <v>44105</v>
      </c>
      <c r="J1157" s="1">
        <v>1</v>
      </c>
      <c r="K1157" s="1">
        <v>0.6</v>
      </c>
      <c r="L1157" s="1">
        <f>_xlfn.IFNA(VLOOKUP(D1157,'[1]2020物业费金额预算（含欠费）'!$A:$U,21,FALSE),0)</f>
        <v>38.631797775</v>
      </c>
      <c r="M1157">
        <f>_xlfn.IFNA(VLOOKUP(D1157,'[1]2020清欠预算'!$A:$K,11,FALSE),0)</f>
        <v>22.8343980246667</v>
      </c>
    </row>
    <row r="1158" ht="14.25" spans="1:13">
      <c r="A1158" s="1">
        <v>1157</v>
      </c>
      <c r="B1158" s="2" t="s">
        <v>237</v>
      </c>
      <c r="C1158" s="1" t="s">
        <v>238</v>
      </c>
      <c r="D1158" s="1" t="s">
        <v>239</v>
      </c>
      <c r="E1158" s="1" t="s">
        <v>16</v>
      </c>
      <c r="F1158" s="1" t="s">
        <v>25</v>
      </c>
      <c r="G1158" s="1">
        <v>1</v>
      </c>
      <c r="H1158" s="3" t="s">
        <v>373</v>
      </c>
      <c r="I1158" s="5">
        <v>44105</v>
      </c>
      <c r="J1158" s="1">
        <v>1</v>
      </c>
      <c r="K1158" s="1">
        <v>0.65</v>
      </c>
      <c r="L1158" s="1">
        <f>_xlfn.IFNA(VLOOKUP(D1158,'[1]2020物业费金额预算（含欠费）'!$A:$U,21,FALSE),0)</f>
        <v>109.52602869</v>
      </c>
      <c r="M1158">
        <f>_xlfn.IFNA(VLOOKUP(D1158,'[1]2020清欠预算'!$A:$K,11,FALSE),0)</f>
        <v>32.7092458869167</v>
      </c>
    </row>
    <row r="1159" ht="14.25" spans="1:13">
      <c r="A1159" s="1">
        <v>1158</v>
      </c>
      <c r="B1159" s="2" t="s">
        <v>240</v>
      </c>
      <c r="C1159" s="1" t="s">
        <v>241</v>
      </c>
      <c r="D1159" s="1" t="s">
        <v>242</v>
      </c>
      <c r="E1159" s="1" t="s">
        <v>16</v>
      </c>
      <c r="F1159" s="1" t="s">
        <v>25</v>
      </c>
      <c r="G1159" s="1">
        <v>1</v>
      </c>
      <c r="H1159" s="3" t="s">
        <v>373</v>
      </c>
      <c r="I1159" s="5">
        <v>44105</v>
      </c>
      <c r="J1159" s="1">
        <v>1</v>
      </c>
      <c r="K1159" s="1">
        <v>0.75</v>
      </c>
      <c r="L1159" s="1">
        <f>_xlfn.IFNA(VLOOKUP(D1159,'[1]2020物业费金额预算（含欠费）'!$A:$U,21,FALSE),0)</f>
        <v>205.164248652</v>
      </c>
      <c r="M1159">
        <f>_xlfn.IFNA(VLOOKUP(D1159,'[1]2020清欠预算'!$A:$K,11,FALSE),0)</f>
        <v>26.2960085301667</v>
      </c>
    </row>
    <row r="1160" ht="14.25" spans="1:13">
      <c r="A1160" s="1">
        <v>1159</v>
      </c>
      <c r="B1160" s="2" t="s">
        <v>243</v>
      </c>
      <c r="C1160" s="1" t="s">
        <v>244</v>
      </c>
      <c r="D1160" s="1" t="s">
        <v>245</v>
      </c>
      <c r="E1160" s="1" t="s">
        <v>16</v>
      </c>
      <c r="F1160" s="1" t="s">
        <v>25</v>
      </c>
      <c r="G1160" s="1">
        <v>1</v>
      </c>
      <c r="H1160" s="3" t="s">
        <v>373</v>
      </c>
      <c r="I1160" s="5">
        <v>44105</v>
      </c>
      <c r="J1160" s="1">
        <v>1</v>
      </c>
      <c r="K1160" s="1">
        <v>0.65</v>
      </c>
      <c r="L1160" s="1">
        <f>_xlfn.IFNA(VLOOKUP(D1160,'[1]2020物业费金额预算（含欠费）'!$A:$U,21,FALSE),0)</f>
        <v>121.171548375</v>
      </c>
      <c r="M1160">
        <f>_xlfn.IFNA(VLOOKUP(D1160,'[1]2020清欠预算'!$A:$K,11,FALSE),0)</f>
        <v>25.8121467129167</v>
      </c>
    </row>
    <row r="1161" ht="14.25" spans="1:13">
      <c r="A1161" s="1">
        <v>1160</v>
      </c>
      <c r="B1161" s="2" t="s">
        <v>246</v>
      </c>
      <c r="C1161" s="1" t="s">
        <v>247</v>
      </c>
      <c r="D1161" s="1" t="s">
        <v>248</v>
      </c>
      <c r="E1161" s="1" t="s">
        <v>16</v>
      </c>
      <c r="F1161" s="1" t="s">
        <v>25</v>
      </c>
      <c r="G1161" s="1">
        <v>1</v>
      </c>
      <c r="H1161" s="3" t="s">
        <v>373</v>
      </c>
      <c r="I1161" s="5">
        <v>44105</v>
      </c>
      <c r="J1161" s="1">
        <v>1</v>
      </c>
      <c r="K1161" s="1">
        <v>0</v>
      </c>
      <c r="L1161" s="1">
        <f>_xlfn.IFNA(VLOOKUP(D1161,'[1]2020物业费金额预算（含欠费）'!$A:$U,21,FALSE),0)</f>
        <v>180.139302498462</v>
      </c>
      <c r="M1161">
        <f>_xlfn.IFNA(VLOOKUP(D1161,'[1]2020清欠预算'!$A:$K,11,FALSE),0)</f>
        <v>4.243765876875</v>
      </c>
    </row>
    <row r="1162" ht="14.25" spans="1:13">
      <c r="A1162" s="1">
        <v>1161</v>
      </c>
      <c r="B1162" s="2" t="s">
        <v>249</v>
      </c>
      <c r="C1162" s="1" t="s">
        <v>250</v>
      </c>
      <c r="D1162" s="1" t="s">
        <v>251</v>
      </c>
      <c r="E1162" s="1" t="s">
        <v>16</v>
      </c>
      <c r="F1162" s="1" t="s">
        <v>25</v>
      </c>
      <c r="G1162" s="1">
        <v>1</v>
      </c>
      <c r="H1162" s="3" t="s">
        <v>373</v>
      </c>
      <c r="I1162" s="5">
        <v>44105</v>
      </c>
      <c r="J1162" s="1">
        <v>1</v>
      </c>
      <c r="K1162" s="1">
        <v>0.8</v>
      </c>
      <c r="L1162" s="1">
        <f>_xlfn.IFNA(VLOOKUP(D1162,'[1]2020物业费金额预算（含欠费）'!$A:$U,21,FALSE),0)</f>
        <v>110.877617664</v>
      </c>
      <c r="M1162">
        <f>_xlfn.IFNA(VLOOKUP(D1162,'[1]2020清欠预算'!$A:$K,11,FALSE),0)</f>
        <v>11.57790606</v>
      </c>
    </row>
    <row r="1163" ht="14.25" spans="1:13">
      <c r="A1163" s="1">
        <v>1162</v>
      </c>
      <c r="B1163" s="2" t="s">
        <v>252</v>
      </c>
      <c r="C1163" s="1" t="s">
        <v>253</v>
      </c>
      <c r="D1163" s="1" t="s">
        <v>254</v>
      </c>
      <c r="E1163" s="1" t="s">
        <v>16</v>
      </c>
      <c r="F1163" s="1" t="s">
        <v>25</v>
      </c>
      <c r="G1163" s="1">
        <v>1</v>
      </c>
      <c r="H1163" s="3" t="s">
        <v>373</v>
      </c>
      <c r="I1163" s="5">
        <v>44105</v>
      </c>
      <c r="J1163" s="1">
        <v>1</v>
      </c>
      <c r="K1163" s="1">
        <v>0.8</v>
      </c>
      <c r="L1163" s="1">
        <f>_xlfn.IFNA(VLOOKUP(D1163,'[1]2020物业费金额预算（含欠费）'!$A:$U,21,FALSE),0)</f>
        <v>42.4137345679828</v>
      </c>
      <c r="M1163">
        <f>_xlfn.IFNA(VLOOKUP(D1163,'[1]2020清欠预算'!$A:$K,11,FALSE),0)</f>
        <v>8.976095888375</v>
      </c>
    </row>
    <row r="1164" ht="14.25" spans="1:13">
      <c r="A1164" s="1">
        <v>1163</v>
      </c>
      <c r="B1164" s="2" t="s">
        <v>255</v>
      </c>
      <c r="C1164" s="1" t="s">
        <v>256</v>
      </c>
      <c r="D1164" s="1" t="s">
        <v>257</v>
      </c>
      <c r="E1164" s="1" t="s">
        <v>16</v>
      </c>
      <c r="F1164" s="1" t="s">
        <v>25</v>
      </c>
      <c r="G1164" s="1">
        <v>1</v>
      </c>
      <c r="H1164" s="3" t="s">
        <v>373</v>
      </c>
      <c r="I1164" s="5">
        <v>44105</v>
      </c>
      <c r="J1164" s="1">
        <v>1</v>
      </c>
      <c r="K1164" s="1">
        <v>0.85</v>
      </c>
      <c r="L1164" s="1">
        <f>_xlfn.IFNA(VLOOKUP(D1164,'[1]2020物业费金额预算（含欠费）'!$A:$U,21,FALSE),0)</f>
        <v>221.186551815292</v>
      </c>
      <c r="M1164">
        <f>_xlfn.IFNA(VLOOKUP(D1164,'[1]2020清欠预算'!$A:$K,11,FALSE),0)</f>
        <v>12.065391681</v>
      </c>
    </row>
    <row r="1165" ht="14.25" spans="1:13">
      <c r="A1165" s="1">
        <v>1164</v>
      </c>
      <c r="B1165" s="2" t="s">
        <v>258</v>
      </c>
      <c r="C1165" s="1" t="s">
        <v>259</v>
      </c>
      <c r="D1165" s="1" t="s">
        <v>260</v>
      </c>
      <c r="E1165" s="1" t="s">
        <v>16</v>
      </c>
      <c r="F1165" s="1" t="s">
        <v>25</v>
      </c>
      <c r="G1165" s="1">
        <v>1</v>
      </c>
      <c r="H1165" s="3" t="s">
        <v>373</v>
      </c>
      <c r="I1165" s="5">
        <v>44105</v>
      </c>
      <c r="J1165" s="1">
        <v>1</v>
      </c>
      <c r="K1165" s="1">
        <v>0</v>
      </c>
      <c r="L1165" s="1">
        <f>_xlfn.IFNA(VLOOKUP(D1165,'[1]2020物业费金额预算（含欠费）'!$A:$U,21,FALSE),0)</f>
        <v>63.36</v>
      </c>
      <c r="M1165">
        <f>_xlfn.IFNA(VLOOKUP(D1165,'[1]2020清欠预算'!$A:$K,11,FALSE),0)</f>
        <v>0</v>
      </c>
    </row>
    <row r="1166" ht="14.25" spans="1:13">
      <c r="A1166" s="1">
        <v>1165</v>
      </c>
      <c r="B1166" s="2" t="s">
        <v>261</v>
      </c>
      <c r="C1166" s="1" t="s">
        <v>262</v>
      </c>
      <c r="D1166" s="1" t="s">
        <v>263</v>
      </c>
      <c r="E1166" s="1" t="s">
        <v>16</v>
      </c>
      <c r="F1166" s="1" t="s">
        <v>25</v>
      </c>
      <c r="G1166" s="1">
        <v>1</v>
      </c>
      <c r="H1166" s="3" t="s">
        <v>373</v>
      </c>
      <c r="I1166" s="5">
        <v>44105</v>
      </c>
      <c r="J1166" s="1">
        <v>1</v>
      </c>
      <c r="K1166" s="1">
        <v>0</v>
      </c>
      <c r="L1166" s="1">
        <f>_xlfn.IFNA(VLOOKUP(D1166,'[1]2020物业费金额预算（含欠费）'!$A:$U,21,FALSE),0)</f>
        <v>27.7499775</v>
      </c>
      <c r="M1166">
        <f>_xlfn.IFNA(VLOOKUP(D1166,'[1]2020清欠预算'!$A:$K,11,FALSE),0)</f>
        <v>0</v>
      </c>
    </row>
    <row r="1167" ht="14.25" spans="1:13">
      <c r="A1167" s="1">
        <v>1166</v>
      </c>
      <c r="B1167" s="2" t="s">
        <v>264</v>
      </c>
      <c r="C1167" s="1" t="s">
        <v>265</v>
      </c>
      <c r="D1167" s="1" t="s">
        <v>266</v>
      </c>
      <c r="E1167" s="1" t="s">
        <v>16</v>
      </c>
      <c r="F1167" s="1" t="s">
        <v>25</v>
      </c>
      <c r="G1167" s="1">
        <v>1</v>
      </c>
      <c r="H1167" s="3" t="s">
        <v>373</v>
      </c>
      <c r="I1167" s="5">
        <v>44105</v>
      </c>
      <c r="J1167" s="1">
        <v>1</v>
      </c>
      <c r="K1167" s="1">
        <v>0</v>
      </c>
      <c r="L1167" s="1">
        <f>_xlfn.IFNA(VLOOKUP(D1167,'[1]2020物业费金额预算（含欠费）'!$A:$U,21,FALSE),0)</f>
        <v>169.663032</v>
      </c>
      <c r="M1167">
        <f>_xlfn.IFNA(VLOOKUP(D1167,'[1]2020清欠预算'!$A:$K,11,FALSE),0)</f>
        <v>0</v>
      </c>
    </row>
    <row r="1168" ht="14.25" spans="1:13">
      <c r="A1168" s="1">
        <v>1167</v>
      </c>
      <c r="B1168" s="2" t="s">
        <v>267</v>
      </c>
      <c r="C1168" s="1" t="s">
        <v>268</v>
      </c>
      <c r="D1168" s="1" t="s">
        <v>269</v>
      </c>
      <c r="E1168" s="1" t="s">
        <v>16</v>
      </c>
      <c r="F1168" s="1" t="s">
        <v>25</v>
      </c>
      <c r="G1168" s="1">
        <v>1</v>
      </c>
      <c r="H1168" s="3" t="s">
        <v>373</v>
      </c>
      <c r="I1168" s="5">
        <v>44105</v>
      </c>
      <c r="J1168" s="1">
        <v>1</v>
      </c>
      <c r="K1168" s="1">
        <v>0.9</v>
      </c>
      <c r="L1168" s="1">
        <f>_xlfn.IFNA(VLOOKUP(D1168,'[1]2020物业费金额预算（含欠费）'!$A:$U,21,FALSE),0)</f>
        <v>152.980418064</v>
      </c>
      <c r="M1168">
        <f>_xlfn.IFNA(VLOOKUP(D1168,'[1]2020清欠预算'!$A:$K,11,FALSE),0)</f>
        <v>6.73982931387501</v>
      </c>
    </row>
    <row r="1169" ht="14.25" spans="1:13">
      <c r="A1169" s="1">
        <v>1168</v>
      </c>
      <c r="B1169" s="2" t="s">
        <v>270</v>
      </c>
      <c r="C1169" s="1" t="s">
        <v>271</v>
      </c>
      <c r="D1169" s="1" t="s">
        <v>272</v>
      </c>
      <c r="E1169" s="1" t="s">
        <v>16</v>
      </c>
      <c r="F1169" s="1" t="s">
        <v>25</v>
      </c>
      <c r="G1169" s="1">
        <v>1</v>
      </c>
      <c r="H1169" s="3" t="s">
        <v>373</v>
      </c>
      <c r="I1169" s="5">
        <v>44105</v>
      </c>
      <c r="J1169" s="1">
        <v>1</v>
      </c>
      <c r="K1169" s="1">
        <v>0.9</v>
      </c>
      <c r="L1169" s="1">
        <f>_xlfn.IFNA(VLOOKUP(D1169,'[1]2020物业费金额预算（含欠费）'!$A:$U,21,FALSE),0)</f>
        <v>60.1862999399642</v>
      </c>
      <c r="M1169">
        <f>_xlfn.IFNA(VLOOKUP(D1169,'[1]2020清欠预算'!$A:$K,11,FALSE),0)</f>
        <v>0</v>
      </c>
    </row>
    <row r="1170" ht="14.25" spans="1:13">
      <c r="A1170" s="1">
        <v>1169</v>
      </c>
      <c r="B1170" s="2" t="s">
        <v>273</v>
      </c>
      <c r="C1170" s="1" t="s">
        <v>274</v>
      </c>
      <c r="D1170" s="1" t="s">
        <v>275</v>
      </c>
      <c r="E1170" s="1" t="s">
        <v>16</v>
      </c>
      <c r="F1170" s="1" t="s">
        <v>25</v>
      </c>
      <c r="G1170" s="1">
        <v>1</v>
      </c>
      <c r="H1170" s="3" t="s">
        <v>373</v>
      </c>
      <c r="I1170" s="5">
        <v>44105</v>
      </c>
      <c r="J1170" s="1">
        <v>1</v>
      </c>
      <c r="K1170" s="1">
        <v>0.7</v>
      </c>
      <c r="L1170" s="1">
        <f>_xlfn.IFNA(VLOOKUP(D1170,'[1]2020物业费金额预算（含欠费）'!$A:$U,21,FALSE),0)</f>
        <v>83.942410452</v>
      </c>
      <c r="M1170">
        <f>_xlfn.IFNA(VLOOKUP(D1170,'[1]2020清欠预算'!$A:$K,11,FALSE),0)</f>
        <v>12.686661204</v>
      </c>
    </row>
    <row r="1171" ht="14.25" spans="1:13">
      <c r="A1171" s="1">
        <v>1170</v>
      </c>
      <c r="B1171" s="6" t="s">
        <v>276</v>
      </c>
      <c r="C1171" s="1" t="s">
        <v>277</v>
      </c>
      <c r="D1171" s="1" t="s">
        <v>278</v>
      </c>
      <c r="E1171" s="1" t="s">
        <v>16</v>
      </c>
      <c r="F1171" s="1" t="s">
        <v>279</v>
      </c>
      <c r="G1171" s="1">
        <v>1</v>
      </c>
      <c r="H1171" s="3" t="s">
        <v>373</v>
      </c>
      <c r="I1171" s="5">
        <v>44105</v>
      </c>
      <c r="J1171" s="1">
        <v>1</v>
      </c>
      <c r="K1171" s="1">
        <v>0.85</v>
      </c>
      <c r="L1171" s="1">
        <f>_xlfn.IFNA(VLOOKUP(D1171,'[1]2020物业费金额预算（含欠费）'!$A:$U,21,FALSE),0)</f>
        <v>43.1205945975</v>
      </c>
      <c r="M1171">
        <f>_xlfn.IFNA(VLOOKUP(D1171,'[1]2020清欠预算'!$A:$K,11,FALSE),0)</f>
        <v>1.54313245878536</v>
      </c>
    </row>
    <row r="1172" ht="14.25" spans="1:13">
      <c r="A1172" s="1">
        <v>1171</v>
      </c>
      <c r="B1172" s="6" t="s">
        <v>280</v>
      </c>
      <c r="C1172" s="1" t="s">
        <v>281</v>
      </c>
      <c r="D1172" s="1" t="s">
        <v>282</v>
      </c>
      <c r="E1172" s="1" t="s">
        <v>16</v>
      </c>
      <c r="F1172" s="1" t="s">
        <v>279</v>
      </c>
      <c r="G1172" s="1">
        <v>1</v>
      </c>
      <c r="H1172" s="3" t="s">
        <v>373</v>
      </c>
      <c r="I1172" s="5">
        <v>44105</v>
      </c>
      <c r="J1172" s="1">
        <v>1</v>
      </c>
      <c r="K1172" s="1">
        <v>0.65</v>
      </c>
      <c r="L1172" s="1">
        <f>_xlfn.IFNA(VLOOKUP(D1172,'[1]2020物业费金额预算（含欠费）'!$A:$U,21,FALSE),0)</f>
        <v>154.90037531</v>
      </c>
      <c r="M1172">
        <f>_xlfn.IFNA(VLOOKUP(D1172,'[1]2020清欠预算'!$A:$K,11,FALSE),0)</f>
        <v>46.027529013375</v>
      </c>
    </row>
    <row r="1173" ht="14.25" spans="1:13">
      <c r="A1173" s="1">
        <v>1172</v>
      </c>
      <c r="B1173" s="2" t="s">
        <v>283</v>
      </c>
      <c r="C1173" s="1" t="s">
        <v>284</v>
      </c>
      <c r="D1173" s="1" t="s">
        <v>285</v>
      </c>
      <c r="E1173" s="1" t="s">
        <v>16</v>
      </c>
      <c r="F1173" s="1" t="s">
        <v>25</v>
      </c>
      <c r="G1173" s="1">
        <v>1</v>
      </c>
      <c r="H1173" s="3" t="s">
        <v>373</v>
      </c>
      <c r="I1173" s="5">
        <v>44105</v>
      </c>
      <c r="J1173" s="1">
        <v>1</v>
      </c>
      <c r="K1173" s="1">
        <v>0.75</v>
      </c>
      <c r="L1173" s="1">
        <f>_xlfn.IFNA(VLOOKUP(D1173,'[1]2020物业费金额预算（含欠费）'!$A:$U,21,FALSE),0)</f>
        <v>166.81985694</v>
      </c>
      <c r="M1173">
        <f>_xlfn.IFNA(VLOOKUP(D1173,'[1]2020清欠预算'!$A:$K,11,FALSE),0)</f>
        <v>21.49796577775</v>
      </c>
    </row>
    <row r="1174" ht="14.25" spans="1:13">
      <c r="A1174" s="1">
        <v>1173</v>
      </c>
      <c r="B1174" s="2" t="s">
        <v>286</v>
      </c>
      <c r="C1174" s="1" t="s">
        <v>287</v>
      </c>
      <c r="D1174" s="1" t="s">
        <v>288</v>
      </c>
      <c r="E1174" s="1" t="s">
        <v>16</v>
      </c>
      <c r="F1174" s="1" t="s">
        <v>25</v>
      </c>
      <c r="G1174" s="1">
        <v>1</v>
      </c>
      <c r="H1174" s="3" t="s">
        <v>373</v>
      </c>
      <c r="I1174" s="5">
        <v>44105</v>
      </c>
      <c r="J1174" s="1">
        <v>1</v>
      </c>
      <c r="K1174" s="1">
        <v>0</v>
      </c>
      <c r="L1174" s="1">
        <f>_xlfn.IFNA(VLOOKUP(D1174,'[1]2020物业费金额预算（含欠费）'!$A:$U,21,FALSE),0)</f>
        <v>70.2</v>
      </c>
      <c r="M1174">
        <f>_xlfn.IFNA(VLOOKUP(D1174,'[1]2020清欠预算'!$A:$K,11,FALSE),0)</f>
        <v>0</v>
      </c>
    </row>
    <row r="1175" ht="14.25" spans="1:13">
      <c r="A1175" s="1">
        <v>1174</v>
      </c>
      <c r="B1175" s="2" t="s">
        <v>289</v>
      </c>
      <c r="D1175" s="1" t="s">
        <v>290</v>
      </c>
      <c r="E1175" s="1" t="s">
        <v>16</v>
      </c>
      <c r="F1175" s="1" t="s">
        <v>153</v>
      </c>
      <c r="G1175" s="1" t="s">
        <v>153</v>
      </c>
      <c r="H1175" s="3" t="s">
        <v>373</v>
      </c>
      <c r="I1175" s="5">
        <v>44105</v>
      </c>
      <c r="J1175" s="1">
        <v>1</v>
      </c>
      <c r="K1175" s="1">
        <v>0</v>
      </c>
      <c r="L1175" s="1">
        <f>_xlfn.IFNA(VLOOKUP(D1175,'[1]2020物业费金额预算（含欠费）'!$A:$U,21,FALSE),0)</f>
        <v>0</v>
      </c>
      <c r="M1175">
        <f>_xlfn.IFNA(VLOOKUP(D1175,'[1]2020清欠预算'!$A:$K,11,FALSE),0)</f>
        <v>0</v>
      </c>
    </row>
    <row r="1176" ht="14.25" spans="1:13">
      <c r="A1176" s="1">
        <v>1175</v>
      </c>
      <c r="B1176" s="2" t="s">
        <v>291</v>
      </c>
      <c r="C1176" s="1" t="s">
        <v>292</v>
      </c>
      <c r="D1176" s="1" t="s">
        <v>293</v>
      </c>
      <c r="E1176" s="1" t="s">
        <v>16</v>
      </c>
      <c r="F1176" s="1" t="s">
        <v>25</v>
      </c>
      <c r="G1176" s="1">
        <v>1</v>
      </c>
      <c r="H1176" s="3" t="s">
        <v>373</v>
      </c>
      <c r="I1176" s="5">
        <v>44105</v>
      </c>
      <c r="J1176" s="1">
        <v>1</v>
      </c>
      <c r="K1176" s="1">
        <v>0.4</v>
      </c>
      <c r="L1176" s="1">
        <f>_xlfn.IFNA(VLOOKUP(D1176,'[1]2020物业费金额预算（含欠费）'!$A:$U,21,FALSE),0)</f>
        <v>49.650016416</v>
      </c>
      <c r="M1176">
        <f>_xlfn.IFNA(VLOOKUP(D1176,'[1]2020清欠预算'!$A:$K,11,FALSE),0)</f>
        <v>2.48187693425</v>
      </c>
    </row>
    <row r="1177" ht="14.25" spans="1:13">
      <c r="A1177" s="1">
        <v>1176</v>
      </c>
      <c r="B1177" s="2" t="s">
        <v>294</v>
      </c>
      <c r="C1177" s="1" t="s">
        <v>295</v>
      </c>
      <c r="D1177" s="1" t="s">
        <v>296</v>
      </c>
      <c r="E1177" s="1" t="s">
        <v>16</v>
      </c>
      <c r="F1177" s="1" t="s">
        <v>25</v>
      </c>
      <c r="G1177" s="1">
        <v>1</v>
      </c>
      <c r="H1177" s="3" t="s">
        <v>373</v>
      </c>
      <c r="I1177" s="5">
        <v>44105</v>
      </c>
      <c r="J1177" s="1">
        <v>1</v>
      </c>
      <c r="K1177" s="1">
        <v>0.6</v>
      </c>
      <c r="L1177" s="1">
        <f>_xlfn.IFNA(VLOOKUP(D1177,'[1]2020物业费金额预算（含欠费）'!$A:$U,21,FALSE),0)</f>
        <v>76.36534305</v>
      </c>
      <c r="M1177">
        <f>_xlfn.IFNA(VLOOKUP(D1177,'[1]2020清欠预算'!$A:$K,11,FALSE),0)</f>
        <v>22.03498816925</v>
      </c>
    </row>
    <row r="1178" ht="14.25" spans="1:13">
      <c r="A1178" s="1">
        <v>1177</v>
      </c>
      <c r="B1178" s="2" t="s">
        <v>297</v>
      </c>
      <c r="C1178" s="1" t="s">
        <v>298</v>
      </c>
      <c r="D1178" s="1" t="s">
        <v>299</v>
      </c>
      <c r="E1178" s="1" t="s">
        <v>16</v>
      </c>
      <c r="F1178" s="1" t="s">
        <v>25</v>
      </c>
      <c r="G1178" s="1">
        <v>1</v>
      </c>
      <c r="H1178" s="3" t="s">
        <v>373</v>
      </c>
      <c r="I1178" s="5">
        <v>44105</v>
      </c>
      <c r="J1178" s="1">
        <v>1</v>
      </c>
      <c r="K1178" s="1">
        <v>0</v>
      </c>
      <c r="L1178" s="1">
        <f>_xlfn.IFNA(VLOOKUP(D1178,'[1]2020物业费金额预算（含欠费）'!$A:$U,21,FALSE),0)</f>
        <v>78.1858615265</v>
      </c>
      <c r="M1178">
        <f>_xlfn.IFNA(VLOOKUP(D1178,'[1]2020清欠预算'!$A:$K,11,FALSE),0)</f>
        <v>15.1953431632917</v>
      </c>
    </row>
    <row r="1179" ht="14.25" spans="1:13">
      <c r="A1179" s="1">
        <v>1178</v>
      </c>
      <c r="B1179" s="2" t="s">
        <v>300</v>
      </c>
      <c r="C1179" s="1" t="s">
        <v>301</v>
      </c>
      <c r="D1179" s="1" t="s">
        <v>302</v>
      </c>
      <c r="E1179" s="1" t="s">
        <v>16</v>
      </c>
      <c r="F1179" s="1" t="s">
        <v>25</v>
      </c>
      <c r="G1179" s="1">
        <v>1</v>
      </c>
      <c r="H1179" s="3" t="s">
        <v>373</v>
      </c>
      <c r="I1179" s="5">
        <v>44105</v>
      </c>
      <c r="J1179" s="1">
        <v>1</v>
      </c>
      <c r="K1179" s="1">
        <v>0.65</v>
      </c>
      <c r="L1179" s="1">
        <f>_xlfn.IFNA(VLOOKUP(D1179,'[1]2020物业费金额预算（含欠费）'!$A:$U,21,FALSE),0)</f>
        <v>61.065310306</v>
      </c>
      <c r="M1179">
        <f>_xlfn.IFNA(VLOOKUP(D1179,'[1]2020清欠预算'!$A:$K,11,FALSE),0)</f>
        <v>2.33429883545833</v>
      </c>
    </row>
    <row r="1180" ht="14.25" spans="1:13">
      <c r="A1180" s="1">
        <v>1179</v>
      </c>
      <c r="B1180" s="2" t="s">
        <v>303</v>
      </c>
      <c r="C1180" s="1" t="s">
        <v>304</v>
      </c>
      <c r="D1180" s="1" t="s">
        <v>305</v>
      </c>
      <c r="E1180" s="1" t="s">
        <v>16</v>
      </c>
      <c r="F1180" s="1" t="s">
        <v>17</v>
      </c>
      <c r="G1180" s="1">
        <v>1</v>
      </c>
      <c r="H1180" s="3" t="s">
        <v>373</v>
      </c>
      <c r="I1180" s="5">
        <v>44105</v>
      </c>
      <c r="J1180" s="1">
        <v>1</v>
      </c>
      <c r="K1180" s="1">
        <v>0.5</v>
      </c>
      <c r="L1180" s="1">
        <f>_xlfn.IFNA(VLOOKUP(D1180,'[1]2020物业费金额预算（含欠费）'!$A:$U,21,FALSE),0)</f>
        <v>136.412048583552</v>
      </c>
      <c r="M1180">
        <f>_xlfn.IFNA(VLOOKUP(D1180,'[1]2020清欠预算'!$A:$K,11,FALSE),0)</f>
        <v>0</v>
      </c>
    </row>
    <row r="1181" ht="14.25" spans="1:13">
      <c r="A1181" s="1">
        <v>1180</v>
      </c>
      <c r="B1181" s="2" t="s">
        <v>306</v>
      </c>
      <c r="C1181" s="1" t="s">
        <v>307</v>
      </c>
      <c r="D1181" s="1" t="s">
        <v>308</v>
      </c>
      <c r="E1181" s="1" t="s">
        <v>16</v>
      </c>
      <c r="F1181" s="1" t="s">
        <v>25</v>
      </c>
      <c r="G1181" s="1">
        <v>1</v>
      </c>
      <c r="H1181" s="3" t="s">
        <v>373</v>
      </c>
      <c r="I1181" s="5">
        <v>44105</v>
      </c>
      <c r="J1181" s="1">
        <v>1</v>
      </c>
      <c r="K1181" s="1">
        <v>0.96</v>
      </c>
      <c r="L1181" s="1">
        <f>_xlfn.IFNA(VLOOKUP(D1181,'[1]2020物业费金额预算（含欠费）'!$A:$U,21,FALSE),0)</f>
        <v>0</v>
      </c>
      <c r="M1181">
        <f>_xlfn.IFNA(VLOOKUP(D1181,'[1]2020清欠预算'!$A:$K,11,FALSE),0)</f>
        <v>0</v>
      </c>
    </row>
    <row r="1182" ht="14.25" spans="1:13">
      <c r="A1182" s="1">
        <v>1181</v>
      </c>
      <c r="B1182" s="2" t="s">
        <v>309</v>
      </c>
      <c r="C1182" s="1" t="s">
        <v>310</v>
      </c>
      <c r="D1182" s="1" t="s">
        <v>311</v>
      </c>
      <c r="E1182" s="1" t="s">
        <v>16</v>
      </c>
      <c r="F1182" s="1" t="s">
        <v>153</v>
      </c>
      <c r="G1182" s="1" t="s">
        <v>153</v>
      </c>
      <c r="H1182" s="3" t="s">
        <v>373</v>
      </c>
      <c r="I1182" s="5">
        <v>44105</v>
      </c>
      <c r="J1182" s="1">
        <v>1</v>
      </c>
      <c r="K1182" s="1">
        <v>0</v>
      </c>
      <c r="L1182" s="1">
        <f>_xlfn.IFNA(VLOOKUP(D1182,'[1]2020物业费金额预算（含欠费）'!$A:$U,21,FALSE),0)</f>
        <v>0</v>
      </c>
      <c r="M1182">
        <f>_xlfn.IFNA(VLOOKUP(D1182,'[1]2020清欠预算'!$A:$K,11,FALSE),0)</f>
        <v>0</v>
      </c>
    </row>
    <row r="1183" ht="14.25" spans="1:13">
      <c r="A1183" s="1">
        <v>1182</v>
      </c>
      <c r="B1183" s="2" t="s">
        <v>312</v>
      </c>
      <c r="D1183" s="1" t="s">
        <v>313</v>
      </c>
      <c r="E1183" s="1" t="s">
        <v>16</v>
      </c>
      <c r="F1183" s="1" t="s">
        <v>153</v>
      </c>
      <c r="G1183" s="1" t="s">
        <v>153</v>
      </c>
      <c r="H1183" s="3" t="s">
        <v>373</v>
      </c>
      <c r="I1183" s="5">
        <v>44105</v>
      </c>
      <c r="J1183" s="1">
        <v>1</v>
      </c>
      <c r="K1183" s="1">
        <v>0</v>
      </c>
      <c r="L1183" s="1">
        <f>_xlfn.IFNA(VLOOKUP(D1183,'[1]2020物业费金额预算（含欠费）'!$A:$U,21,FALSE),0)</f>
        <v>0</v>
      </c>
      <c r="M1183">
        <f>_xlfn.IFNA(VLOOKUP(D1183,'[1]2020清欠预算'!$A:$K,11,FALSE),0)</f>
        <v>0</v>
      </c>
    </row>
    <row r="1184" ht="14.25" spans="1:13">
      <c r="A1184" s="1">
        <v>1183</v>
      </c>
      <c r="B1184" s="2" t="s">
        <v>314</v>
      </c>
      <c r="C1184" s="1" t="s">
        <v>315</v>
      </c>
      <c r="D1184" s="1" t="s">
        <v>316</v>
      </c>
      <c r="E1184" s="1" t="s">
        <v>16</v>
      </c>
      <c r="F1184" s="1" t="s">
        <v>25</v>
      </c>
      <c r="G1184" s="1">
        <v>1</v>
      </c>
      <c r="H1184" s="3" t="s">
        <v>373</v>
      </c>
      <c r="I1184" s="5">
        <v>44105</v>
      </c>
      <c r="J1184" s="1">
        <v>1</v>
      </c>
      <c r="K1184" s="1">
        <v>0</v>
      </c>
      <c r="L1184" s="1">
        <f>_xlfn.IFNA(VLOOKUP(D1184,'[1]2020物业费金额预算（含欠费）'!$A:$U,21,FALSE),0)</f>
        <v>0</v>
      </c>
      <c r="M1184">
        <f>_xlfn.IFNA(VLOOKUP(D1184,'[1]2020清欠预算'!$A:$K,11,FALSE),0)</f>
        <v>0</v>
      </c>
    </row>
    <row r="1185" ht="14.25" spans="1:13">
      <c r="A1185" s="1">
        <v>1184</v>
      </c>
      <c r="B1185" s="2" t="s">
        <v>317</v>
      </c>
      <c r="C1185" s="1" t="s">
        <v>318</v>
      </c>
      <c r="D1185" s="1" t="s">
        <v>319</v>
      </c>
      <c r="E1185" s="1" t="s">
        <v>16</v>
      </c>
      <c r="F1185" s="1" t="s">
        <v>25</v>
      </c>
      <c r="G1185" s="1">
        <v>1</v>
      </c>
      <c r="H1185" s="3" t="s">
        <v>373</v>
      </c>
      <c r="I1185" s="5">
        <v>44105</v>
      </c>
      <c r="J1185" s="1">
        <v>1</v>
      </c>
      <c r="K1185" s="1">
        <v>0.7</v>
      </c>
      <c r="L1185" s="1">
        <f>_xlfn.IFNA(VLOOKUP(D1185,'[1]2020物业费金额预算（含欠费）'!$A:$U,21,FALSE),0)</f>
        <v>36.4779810543847</v>
      </c>
      <c r="M1185">
        <f>_xlfn.IFNA(VLOOKUP(D1185,'[1]2020清欠预算'!$A:$K,11,FALSE),0)</f>
        <v>6.794927878375</v>
      </c>
    </row>
    <row r="1186" ht="14.25" spans="1:13">
      <c r="A1186" s="1">
        <v>1185</v>
      </c>
      <c r="B1186" s="2" t="s">
        <v>320</v>
      </c>
      <c r="C1186" s="1" t="s">
        <v>321</v>
      </c>
      <c r="D1186" s="1" t="s">
        <v>322</v>
      </c>
      <c r="E1186" s="1" t="s">
        <v>16</v>
      </c>
      <c r="F1186" s="1" t="s">
        <v>25</v>
      </c>
      <c r="G1186" s="1">
        <v>1</v>
      </c>
      <c r="H1186" s="3" t="s">
        <v>373</v>
      </c>
      <c r="I1186" s="5">
        <v>44105</v>
      </c>
      <c r="J1186" s="1">
        <v>1</v>
      </c>
      <c r="K1186" s="1">
        <v>0.7</v>
      </c>
      <c r="L1186" s="1">
        <f>_xlfn.IFNA(VLOOKUP(D1186,'[1]2020物业费金额预算（含欠费）'!$A:$U,21,FALSE),0)</f>
        <v>46.48263855</v>
      </c>
      <c r="M1186">
        <f>_xlfn.IFNA(VLOOKUP(D1186,'[1]2020清欠预算'!$A:$K,11,FALSE),0)</f>
        <v>6.07927468108333</v>
      </c>
    </row>
    <row r="1187" ht="14.25" spans="1:13">
      <c r="A1187" s="1">
        <v>1186</v>
      </c>
      <c r="B1187" s="2" t="s">
        <v>323</v>
      </c>
      <c r="D1187" s="1" t="s">
        <v>324</v>
      </c>
      <c r="E1187" s="1" t="s">
        <v>16</v>
      </c>
      <c r="F1187" s="1" t="s">
        <v>153</v>
      </c>
      <c r="G1187" s="1" t="s">
        <v>153</v>
      </c>
      <c r="H1187" s="3" t="s">
        <v>373</v>
      </c>
      <c r="I1187" s="5">
        <v>44105</v>
      </c>
      <c r="J1187" s="1">
        <v>1</v>
      </c>
      <c r="K1187" s="1">
        <v>0</v>
      </c>
      <c r="L1187" s="1">
        <f>_xlfn.IFNA(VLOOKUP(D1187,'[1]2020物业费金额预算（含欠费）'!$A:$U,21,FALSE),0)</f>
        <v>0</v>
      </c>
      <c r="M1187">
        <f>_xlfn.IFNA(VLOOKUP(D1187,'[1]2020清欠预算'!$A:$K,11,FALSE),0)</f>
        <v>0</v>
      </c>
    </row>
    <row r="1188" ht="14.25" spans="1:13">
      <c r="A1188" s="1">
        <v>1187</v>
      </c>
      <c r="B1188" s="2" t="s">
        <v>325</v>
      </c>
      <c r="D1188" s="1" t="s">
        <v>326</v>
      </c>
      <c r="E1188" s="1" t="s">
        <v>16</v>
      </c>
      <c r="F1188" s="1" t="s">
        <v>153</v>
      </c>
      <c r="G1188" s="1" t="s">
        <v>153</v>
      </c>
      <c r="H1188" s="3" t="s">
        <v>373</v>
      </c>
      <c r="I1188" s="5">
        <v>44105</v>
      </c>
      <c r="J1188" s="1">
        <v>1</v>
      </c>
      <c r="K1188" s="1">
        <v>0.8</v>
      </c>
      <c r="L1188" s="1">
        <f>_xlfn.IFNA(VLOOKUP(D1188,'[1]2020物业费金额预算（含欠费）'!$A:$U,21,FALSE),0)</f>
        <v>0</v>
      </c>
      <c r="M1188">
        <f>_xlfn.IFNA(VLOOKUP(D1188,'[1]2020清欠预算'!$A:$K,11,FALSE),0)</f>
        <v>0</v>
      </c>
    </row>
    <row r="1189" ht="14.25" spans="1:13">
      <c r="A1189" s="1">
        <v>1188</v>
      </c>
      <c r="B1189" s="2" t="s">
        <v>327</v>
      </c>
      <c r="C1189" s="1" t="s">
        <v>328</v>
      </c>
      <c r="D1189" s="1" t="s">
        <v>329</v>
      </c>
      <c r="E1189" s="1" t="s">
        <v>16</v>
      </c>
      <c r="F1189" s="1" t="s">
        <v>25</v>
      </c>
      <c r="G1189" s="1">
        <v>1</v>
      </c>
      <c r="H1189" s="3" t="s">
        <v>373</v>
      </c>
      <c r="I1189" s="5">
        <v>44105</v>
      </c>
      <c r="J1189" s="1">
        <v>1</v>
      </c>
      <c r="K1189" s="1">
        <v>0</v>
      </c>
      <c r="L1189" s="1">
        <f>_xlfn.IFNA(VLOOKUP(D1189,'[1]2020物业费金额预算（含欠费）'!$A:$U,21,FALSE),0)</f>
        <v>31.828471935</v>
      </c>
      <c r="M1189">
        <f>_xlfn.IFNA(VLOOKUP(D1189,'[1]2020清欠预算'!$A:$K,11,FALSE),0)</f>
        <v>0</v>
      </c>
    </row>
    <row r="1190" ht="14.25" spans="1:13">
      <c r="A1190" s="1">
        <v>1189</v>
      </c>
      <c r="B1190" s="2" t="s">
        <v>330</v>
      </c>
      <c r="C1190" s="1" t="s">
        <v>331</v>
      </c>
      <c r="D1190" s="1" t="s">
        <v>332</v>
      </c>
      <c r="E1190" s="1" t="s">
        <v>16</v>
      </c>
      <c r="F1190" s="1" t="s">
        <v>153</v>
      </c>
      <c r="G1190" s="1">
        <v>1</v>
      </c>
      <c r="H1190" s="3" t="s">
        <v>373</v>
      </c>
      <c r="I1190" s="5">
        <v>44105</v>
      </c>
      <c r="J1190" s="1">
        <v>1</v>
      </c>
      <c r="K1190" s="1">
        <v>0</v>
      </c>
      <c r="L1190" s="1">
        <f>_xlfn.IFNA(VLOOKUP(D1190,'[1]2020物业费金额预算（含欠费）'!$A:$U,21,FALSE),0)</f>
        <v>0</v>
      </c>
      <c r="M1190">
        <f>_xlfn.IFNA(VLOOKUP(D1190,'[1]2020清欠预算'!$A:$K,11,FALSE),0)</f>
        <v>0</v>
      </c>
    </row>
    <row r="1191" ht="14.25" spans="1:13">
      <c r="A1191" s="1">
        <v>1190</v>
      </c>
      <c r="B1191" s="2" t="s">
        <v>333</v>
      </c>
      <c r="C1191" s="1" t="s">
        <v>334</v>
      </c>
      <c r="D1191" s="1" t="s">
        <v>335</v>
      </c>
      <c r="E1191" s="1" t="s">
        <v>16</v>
      </c>
      <c r="F1191" s="1" t="s">
        <v>153</v>
      </c>
      <c r="G1191" s="1">
        <v>1</v>
      </c>
      <c r="H1191" s="3" t="s">
        <v>373</v>
      </c>
      <c r="I1191" s="5">
        <v>44105</v>
      </c>
      <c r="J1191" s="1">
        <v>1</v>
      </c>
      <c r="K1191" s="1">
        <v>0</v>
      </c>
      <c r="L1191" s="1">
        <f>_xlfn.IFNA(VLOOKUP(D1191,'[1]2020物业费金额预算（含欠费）'!$A:$U,21,FALSE),0)</f>
        <v>0</v>
      </c>
      <c r="M1191">
        <f>_xlfn.IFNA(VLOOKUP(D1191,'[1]2020清欠预算'!$A:$K,11,FALSE),0)</f>
        <v>0</v>
      </c>
    </row>
    <row r="1192" ht="14.25" spans="1:13">
      <c r="A1192" s="1">
        <v>1191</v>
      </c>
      <c r="B1192" s="2" t="s">
        <v>336</v>
      </c>
      <c r="D1192" s="1" t="s">
        <v>337</v>
      </c>
      <c r="E1192" s="1" t="s">
        <v>16</v>
      </c>
      <c r="F1192" s="1" t="s">
        <v>153</v>
      </c>
      <c r="G1192" s="1" t="s">
        <v>153</v>
      </c>
      <c r="H1192" s="3" t="s">
        <v>373</v>
      </c>
      <c r="I1192" s="5">
        <v>44105</v>
      </c>
      <c r="J1192" s="1">
        <v>1</v>
      </c>
      <c r="K1192" s="1">
        <v>0</v>
      </c>
      <c r="L1192" s="1">
        <f>_xlfn.IFNA(VLOOKUP(D1192,'[1]2020物业费金额预算（含欠费）'!$A:$U,21,FALSE),0)</f>
        <v>0</v>
      </c>
      <c r="M1192">
        <f>_xlfn.IFNA(VLOOKUP(D1192,'[1]2020清欠预算'!$A:$K,11,FALSE),0)</f>
        <v>0</v>
      </c>
    </row>
    <row r="1193" ht="14.25" spans="1:13">
      <c r="A1193" s="1">
        <v>1192</v>
      </c>
      <c r="B1193" s="2" t="s">
        <v>338</v>
      </c>
      <c r="C1193" s="1" t="s">
        <v>339</v>
      </c>
      <c r="D1193" s="1" t="s">
        <v>340</v>
      </c>
      <c r="E1193" s="1" t="s">
        <v>16</v>
      </c>
      <c r="F1193" s="1" t="s">
        <v>153</v>
      </c>
      <c r="G1193" s="1">
        <v>1</v>
      </c>
      <c r="H1193" s="3" t="s">
        <v>373</v>
      </c>
      <c r="I1193" s="5">
        <v>44105</v>
      </c>
      <c r="J1193" s="1">
        <v>1</v>
      </c>
      <c r="K1193" s="1">
        <v>0.7</v>
      </c>
      <c r="L1193" s="1">
        <f>_xlfn.IFNA(VLOOKUP(D1193,'[1]2020物业费金额预算（含欠费）'!$A:$U,21,FALSE),0)</f>
        <v>0</v>
      </c>
      <c r="M1193">
        <f>_xlfn.IFNA(VLOOKUP(D1193,'[1]2020清欠预算'!$A:$K,11,FALSE),0)</f>
        <v>0</v>
      </c>
    </row>
    <row r="1194" ht="14.25" spans="1:13">
      <c r="A1194" s="1">
        <v>1193</v>
      </c>
      <c r="B1194" s="2" t="s">
        <v>341</v>
      </c>
      <c r="C1194" s="1" t="s">
        <v>342</v>
      </c>
      <c r="D1194" s="1" t="s">
        <v>343</v>
      </c>
      <c r="E1194" s="1" t="s">
        <v>16</v>
      </c>
      <c r="F1194" s="1" t="s">
        <v>25</v>
      </c>
      <c r="G1194" s="1">
        <v>1</v>
      </c>
      <c r="H1194" s="3" t="s">
        <v>373</v>
      </c>
      <c r="I1194" s="5">
        <v>44105</v>
      </c>
      <c r="J1194" s="1">
        <v>1</v>
      </c>
      <c r="K1194" s="1">
        <v>0.7</v>
      </c>
      <c r="L1194" s="1">
        <f>_xlfn.IFNA(VLOOKUP(D1194,'[1]2020物业费金额预算（含欠费）'!$A:$U,21,FALSE),0)</f>
        <v>118.32044724</v>
      </c>
      <c r="M1194">
        <f>_xlfn.IFNA(VLOOKUP(D1194,'[1]2020清欠预算'!$A:$K,11,FALSE),0)</f>
        <v>5.166</v>
      </c>
    </row>
    <row r="1195" ht="14.25" spans="1:13">
      <c r="A1195" s="1">
        <v>1194</v>
      </c>
      <c r="B1195" s="7" t="s">
        <v>344</v>
      </c>
      <c r="C1195" s="1" t="s">
        <v>345</v>
      </c>
      <c r="D1195" s="1" t="s">
        <v>346</v>
      </c>
      <c r="E1195" s="1" t="s">
        <v>16</v>
      </c>
      <c r="F1195" s="1" t="s">
        <v>25</v>
      </c>
      <c r="G1195" s="1">
        <v>1</v>
      </c>
      <c r="H1195" s="3" t="s">
        <v>373</v>
      </c>
      <c r="I1195" s="5">
        <v>44105</v>
      </c>
      <c r="J1195" s="1">
        <v>1</v>
      </c>
      <c r="K1195" s="1">
        <v>0.65</v>
      </c>
      <c r="L1195" s="1">
        <f>_xlfn.IFNA(VLOOKUP(D1195,'[1]2020物业费金额预算（含欠费）'!$A:$U,21,FALSE),0)</f>
        <v>0</v>
      </c>
      <c r="M1195">
        <f>_xlfn.IFNA(VLOOKUP(D1195,'[1]2020清欠预算'!$A:$K,11,FALSE),0)</f>
        <v>0</v>
      </c>
    </row>
    <row r="1196" ht="14.25" spans="1:13">
      <c r="A1196" s="1">
        <v>1195</v>
      </c>
      <c r="B1196" s="7" t="s">
        <v>347</v>
      </c>
      <c r="C1196" s="1" t="s">
        <v>348</v>
      </c>
      <c r="D1196" s="1" t="s">
        <v>349</v>
      </c>
      <c r="E1196" s="1" t="s">
        <v>16</v>
      </c>
      <c r="F1196" s="1" t="s">
        <v>25</v>
      </c>
      <c r="G1196" s="1">
        <v>1</v>
      </c>
      <c r="H1196" s="3" t="s">
        <v>373</v>
      </c>
      <c r="I1196" s="5">
        <v>44105</v>
      </c>
      <c r="J1196" s="1">
        <v>1</v>
      </c>
      <c r="K1196" s="1">
        <v>0.7</v>
      </c>
      <c r="L1196" s="1">
        <f>_xlfn.IFNA(VLOOKUP(D1196,'[1]2020物业费金额预算（含欠费）'!$A:$U,21,FALSE),0)</f>
        <v>0</v>
      </c>
      <c r="M1196">
        <f>_xlfn.IFNA(VLOOKUP(D1196,'[1]2020清欠预算'!$A:$K,11,FALSE),0)</f>
        <v>0</v>
      </c>
    </row>
    <row r="1197" ht="14.25" spans="1:13">
      <c r="A1197" s="1">
        <v>1196</v>
      </c>
      <c r="B1197" s="7" t="s">
        <v>350</v>
      </c>
      <c r="C1197" s="1" t="s">
        <v>351</v>
      </c>
      <c r="D1197" s="1" t="s">
        <v>352</v>
      </c>
      <c r="E1197" s="1" t="s">
        <v>16</v>
      </c>
      <c r="F1197" s="1" t="s">
        <v>25</v>
      </c>
      <c r="G1197" s="1">
        <v>1</v>
      </c>
      <c r="H1197" s="3" t="s">
        <v>373</v>
      </c>
      <c r="I1197" s="5">
        <v>44105</v>
      </c>
      <c r="J1197" s="1">
        <v>1</v>
      </c>
      <c r="K1197" s="1">
        <v>0.65</v>
      </c>
      <c r="L1197" s="1">
        <f>_xlfn.IFNA(VLOOKUP(D1197,'[1]2020物业费金额预算（含欠费）'!$A:$U,21,FALSE),0)</f>
        <v>0</v>
      </c>
      <c r="M1197">
        <f>_xlfn.IFNA(VLOOKUP(D1197,'[1]2020清欠预算'!$A:$K,11,FALSE),0)</f>
        <v>0</v>
      </c>
    </row>
    <row r="1198" ht="14.25" spans="1:13">
      <c r="A1198" s="1">
        <v>1197</v>
      </c>
      <c r="B1198" s="7" t="s">
        <v>353</v>
      </c>
      <c r="C1198" s="1" t="s">
        <v>354</v>
      </c>
      <c r="D1198" s="1" t="s">
        <v>355</v>
      </c>
      <c r="E1198" s="1" t="s">
        <v>16</v>
      </c>
      <c r="F1198" s="1" t="s">
        <v>25</v>
      </c>
      <c r="G1198" s="1">
        <v>1</v>
      </c>
      <c r="H1198" s="3" t="s">
        <v>373</v>
      </c>
      <c r="I1198" s="5">
        <v>44105</v>
      </c>
      <c r="J1198" s="1">
        <v>1</v>
      </c>
      <c r="K1198" s="1">
        <v>0.6</v>
      </c>
      <c r="L1198" s="1">
        <f>_xlfn.IFNA(VLOOKUP(D1198,'[1]2020物业费金额预算（含欠费）'!$A:$U,21,FALSE),0)</f>
        <v>0</v>
      </c>
      <c r="M1198">
        <f>_xlfn.IFNA(VLOOKUP(D1198,'[1]2020清欠预算'!$A:$K,11,FALSE),0)</f>
        <v>0</v>
      </c>
    </row>
    <row r="1199" ht="14.25" spans="1:13">
      <c r="A1199" s="1">
        <v>1198</v>
      </c>
      <c r="B1199" s="7" t="s">
        <v>356</v>
      </c>
      <c r="C1199" s="1" t="s">
        <v>357</v>
      </c>
      <c r="D1199" s="1" t="s">
        <v>358</v>
      </c>
      <c r="E1199" s="1" t="s">
        <v>16</v>
      </c>
      <c r="F1199" s="1" t="s">
        <v>25</v>
      </c>
      <c r="G1199" s="1">
        <v>1</v>
      </c>
      <c r="H1199" s="3" t="s">
        <v>373</v>
      </c>
      <c r="I1199" s="5">
        <v>44105</v>
      </c>
      <c r="J1199" s="1">
        <v>1</v>
      </c>
      <c r="K1199" s="1">
        <v>0.65</v>
      </c>
      <c r="L1199" s="1">
        <f>_xlfn.IFNA(VLOOKUP(D1199,'[1]2020物业费金额预算（含欠费）'!$A:$U,21,FALSE),0)</f>
        <v>0</v>
      </c>
      <c r="M1199">
        <f>_xlfn.IFNA(VLOOKUP(D1199,'[1]2020清欠预算'!$A:$K,11,FALSE),0)</f>
        <v>0</v>
      </c>
    </row>
    <row r="1200" ht="14.25" spans="1:13">
      <c r="A1200" s="1">
        <v>1199</v>
      </c>
      <c r="B1200" s="7" t="s">
        <v>359</v>
      </c>
      <c r="C1200" s="1" t="s">
        <v>360</v>
      </c>
      <c r="D1200" s="1" t="s">
        <v>361</v>
      </c>
      <c r="E1200" s="1" t="s">
        <v>16</v>
      </c>
      <c r="F1200" s="1" t="s">
        <v>25</v>
      </c>
      <c r="G1200" s="1">
        <v>1</v>
      </c>
      <c r="H1200" s="3" t="s">
        <v>373</v>
      </c>
      <c r="I1200" s="5">
        <v>44105</v>
      </c>
      <c r="J1200" s="1">
        <v>1</v>
      </c>
      <c r="K1200" s="1">
        <v>0.65</v>
      </c>
      <c r="L1200" s="1">
        <f>_xlfn.IFNA(VLOOKUP(D1200,'[1]2020物业费金额预算（含欠费）'!$A:$U,21,FALSE),0)</f>
        <v>0</v>
      </c>
      <c r="M1200">
        <f>_xlfn.IFNA(VLOOKUP(D1200,'[1]2020清欠预算'!$A:$K,11,FALSE),0)</f>
        <v>0</v>
      </c>
    </row>
    <row r="1201" ht="14.25" spans="1:13">
      <c r="A1201" s="1">
        <v>1200</v>
      </c>
      <c r="B1201" s="7" t="s">
        <v>362</v>
      </c>
      <c r="C1201" s="1" t="s">
        <v>363</v>
      </c>
      <c r="D1201" s="1" t="s">
        <v>364</v>
      </c>
      <c r="E1201" s="1" t="s">
        <v>16</v>
      </c>
      <c r="F1201" s="1" t="s">
        <v>25</v>
      </c>
      <c r="G1201" s="1">
        <v>1</v>
      </c>
      <c r="H1201" s="3" t="s">
        <v>373</v>
      </c>
      <c r="I1201" s="5">
        <v>44105</v>
      </c>
      <c r="J1201" s="1">
        <v>1</v>
      </c>
      <c r="K1201" s="1">
        <v>0.6</v>
      </c>
      <c r="L1201" s="1">
        <f>_xlfn.IFNA(VLOOKUP(D1201,'[1]2020物业费金额预算（含欠费）'!$A:$U,21,FALSE),0)</f>
        <v>0</v>
      </c>
      <c r="M1201">
        <f>_xlfn.IFNA(VLOOKUP(D1201,'[1]2020清欠预算'!$A:$K,11,FALSE),0)</f>
        <v>0</v>
      </c>
    </row>
    <row r="1202" ht="14.25" spans="1:13">
      <c r="A1202" s="1">
        <v>1201</v>
      </c>
      <c r="B1202" s="2" t="s">
        <v>13</v>
      </c>
      <c r="C1202" s="1" t="s">
        <v>14</v>
      </c>
      <c r="D1202" s="1" t="s">
        <v>15</v>
      </c>
      <c r="E1202" s="1" t="s">
        <v>16</v>
      </c>
      <c r="F1202" s="1" t="s">
        <v>17</v>
      </c>
      <c r="G1202" s="1">
        <v>1</v>
      </c>
      <c r="H1202" s="3" t="s">
        <v>374</v>
      </c>
      <c r="I1202" s="5">
        <v>44136</v>
      </c>
      <c r="J1202" s="1">
        <v>1</v>
      </c>
      <c r="K1202" s="1">
        <v>0.85</v>
      </c>
      <c r="L1202" s="1">
        <f>_xlfn.IFNA(VLOOKUP(D1202,'[1]2020物业费金额预算（含欠费）'!$A:$W,23,FALSE),0)</f>
        <v>482.8455340905</v>
      </c>
      <c r="M1202">
        <f>_xlfn.IFNA(VLOOKUP(D1202,'[1]2020清欠预算'!$A:$L,12,FALSE),0)</f>
        <v>41.2688159716215</v>
      </c>
    </row>
    <row r="1203" ht="14.25" spans="1:13">
      <c r="A1203" s="1">
        <v>1202</v>
      </c>
      <c r="B1203" s="2" t="s">
        <v>19</v>
      </c>
      <c r="C1203" s="1" t="s">
        <v>20</v>
      </c>
      <c r="D1203" s="1" t="s">
        <v>21</v>
      </c>
      <c r="E1203" s="1" t="s">
        <v>16</v>
      </c>
      <c r="F1203" s="1" t="s">
        <v>17</v>
      </c>
      <c r="G1203" s="1">
        <v>1</v>
      </c>
      <c r="H1203" s="3" t="s">
        <v>374</v>
      </c>
      <c r="I1203" s="5">
        <v>44136</v>
      </c>
      <c r="J1203" s="1">
        <v>1</v>
      </c>
      <c r="K1203" s="1">
        <v>0.9</v>
      </c>
      <c r="L1203" s="1">
        <f>_xlfn.IFNA(VLOOKUP(D1203,'[1]2020物业费金额预算（含欠费）'!$A:$W,23,FALSE),0)</f>
        <v>43.616385792</v>
      </c>
      <c r="M1203">
        <f>_xlfn.IFNA(VLOOKUP(D1203,'[1]2020清欠预算'!$A:$L,12,FALSE),0)</f>
        <v>3.03340928065914</v>
      </c>
    </row>
    <row r="1204" ht="14.25" spans="1:13">
      <c r="A1204" s="1">
        <v>1203</v>
      </c>
      <c r="B1204" s="2" t="s">
        <v>22</v>
      </c>
      <c r="C1204" s="1" t="s">
        <v>23</v>
      </c>
      <c r="D1204" s="1" t="s">
        <v>24</v>
      </c>
      <c r="E1204" s="1" t="s">
        <v>16</v>
      </c>
      <c r="F1204" s="1" t="s">
        <v>25</v>
      </c>
      <c r="G1204" s="1">
        <v>1</v>
      </c>
      <c r="H1204" s="3" t="s">
        <v>374</v>
      </c>
      <c r="I1204" s="5">
        <v>44136</v>
      </c>
      <c r="J1204" s="1">
        <v>1</v>
      </c>
      <c r="K1204" s="1">
        <v>0.95</v>
      </c>
      <c r="L1204" s="1">
        <f>_xlfn.IFNA(VLOOKUP(D1204,'[1]2020物业费金额预算（含欠费）'!$A:$W,23,FALSE),0)</f>
        <v>154.356974124</v>
      </c>
      <c r="M1204">
        <f>_xlfn.IFNA(VLOOKUP(D1204,'[1]2020清欠预算'!$A:$L,12,FALSE),0)</f>
        <v>7.77022445070135</v>
      </c>
    </row>
    <row r="1205" ht="14.25" spans="1:13">
      <c r="A1205" s="1">
        <v>1204</v>
      </c>
      <c r="B1205" s="4" t="s">
        <v>26</v>
      </c>
      <c r="C1205" s="1" t="s">
        <v>27</v>
      </c>
      <c r="D1205" s="1" t="s">
        <v>28</v>
      </c>
      <c r="E1205" s="1" t="s">
        <v>16</v>
      </c>
      <c r="F1205" s="1" t="s">
        <v>17</v>
      </c>
      <c r="G1205" s="1">
        <v>1</v>
      </c>
      <c r="H1205" s="3" t="s">
        <v>374</v>
      </c>
      <c r="I1205" s="5">
        <v>44136</v>
      </c>
      <c r="J1205" s="1">
        <v>1</v>
      </c>
      <c r="K1205" s="1">
        <v>0.7</v>
      </c>
      <c r="L1205" s="1">
        <f>_xlfn.IFNA(VLOOKUP(D1205,'[1]2020物业费金额预算（含欠费）'!$A:$W,23,FALSE),0)</f>
        <v>176.6935137</v>
      </c>
      <c r="M1205">
        <f>_xlfn.IFNA(VLOOKUP(D1205,'[1]2020清欠预算'!$A:$L,12,FALSE),0)</f>
        <v>56.3900533734403</v>
      </c>
    </row>
    <row r="1206" ht="14.25" spans="1:13">
      <c r="A1206" s="1">
        <v>1205</v>
      </c>
      <c r="B1206" s="4" t="s">
        <v>29</v>
      </c>
      <c r="C1206" s="1" t="s">
        <v>30</v>
      </c>
      <c r="D1206" s="1" t="s">
        <v>31</v>
      </c>
      <c r="E1206" s="1" t="s">
        <v>16</v>
      </c>
      <c r="F1206" s="1" t="s">
        <v>25</v>
      </c>
      <c r="G1206" s="1">
        <v>1</v>
      </c>
      <c r="H1206" s="3" t="s">
        <v>374</v>
      </c>
      <c r="I1206" s="5">
        <v>44136</v>
      </c>
      <c r="J1206" s="1">
        <v>1</v>
      </c>
      <c r="K1206" s="1">
        <v>0.8</v>
      </c>
      <c r="L1206" s="1">
        <f>_xlfn.IFNA(VLOOKUP(D1206,'[1]2020物业费金额预算（含欠费）'!$A:$W,23,FALSE),0)</f>
        <v>374.25248104</v>
      </c>
      <c r="M1206">
        <f>_xlfn.IFNA(VLOOKUP(D1206,'[1]2020清欠预算'!$A:$L,12,FALSE),0)</f>
        <v>188.81092439831</v>
      </c>
    </row>
    <row r="1207" ht="14.25" spans="1:13">
      <c r="A1207" s="1">
        <v>1206</v>
      </c>
      <c r="B1207" s="2" t="s">
        <v>32</v>
      </c>
      <c r="C1207" s="1" t="s">
        <v>33</v>
      </c>
      <c r="D1207" s="1" t="s">
        <v>34</v>
      </c>
      <c r="E1207" s="1" t="s">
        <v>16</v>
      </c>
      <c r="F1207" s="1" t="s">
        <v>25</v>
      </c>
      <c r="G1207" s="1">
        <v>1</v>
      </c>
      <c r="H1207" s="3" t="s">
        <v>374</v>
      </c>
      <c r="I1207" s="5">
        <v>44136</v>
      </c>
      <c r="J1207" s="1">
        <v>1</v>
      </c>
      <c r="K1207" s="1">
        <v>0.95</v>
      </c>
      <c r="L1207" s="1">
        <f>_xlfn.IFNA(VLOOKUP(D1207,'[1]2020物业费金额预算（含欠费）'!$A:$W,23,FALSE),0)</f>
        <v>342.145790376</v>
      </c>
      <c r="M1207">
        <f>_xlfn.IFNA(VLOOKUP(D1207,'[1]2020清欠预算'!$A:$L,12,FALSE),0)</f>
        <v>26.8259119678076</v>
      </c>
    </row>
    <row r="1208" ht="14.25" spans="1:13">
      <c r="A1208" s="1">
        <v>1207</v>
      </c>
      <c r="B1208" s="2" t="s">
        <v>35</v>
      </c>
      <c r="D1208" s="1" t="s">
        <v>36</v>
      </c>
      <c r="E1208" s="1" t="s">
        <v>16</v>
      </c>
      <c r="F1208" s="1" t="s">
        <v>25</v>
      </c>
      <c r="G1208" s="1">
        <v>0</v>
      </c>
      <c r="H1208" s="3" t="s">
        <v>374</v>
      </c>
      <c r="I1208" s="5">
        <v>44136</v>
      </c>
      <c r="J1208" s="1">
        <v>1</v>
      </c>
      <c r="K1208" s="1">
        <v>0.9</v>
      </c>
      <c r="L1208" s="1">
        <f>_xlfn.IFNA(VLOOKUP(D1208,'[1]2020物业费金额预算（含欠费）'!$A:$W,23,FALSE),0)</f>
        <v>649.2835447068</v>
      </c>
      <c r="M1208">
        <f>_xlfn.IFNA(VLOOKUP(D1208,'[1]2020清欠预算'!$A:$L,12,FALSE),0)</f>
        <v>89.2260611272218</v>
      </c>
    </row>
    <row r="1209" ht="14.25" spans="1:13">
      <c r="A1209" s="1">
        <v>1208</v>
      </c>
      <c r="B1209" s="2" t="s">
        <v>37</v>
      </c>
      <c r="C1209" s="1" t="s">
        <v>38</v>
      </c>
      <c r="D1209" s="1" t="s">
        <v>39</v>
      </c>
      <c r="E1209" s="1" t="s">
        <v>16</v>
      </c>
      <c r="F1209" s="1" t="s">
        <v>17</v>
      </c>
      <c r="G1209" s="1">
        <v>1</v>
      </c>
      <c r="H1209" s="3" t="s">
        <v>374</v>
      </c>
      <c r="I1209" s="5">
        <v>44136</v>
      </c>
      <c r="J1209" s="1">
        <v>1</v>
      </c>
      <c r="K1209" s="1">
        <v>0.9</v>
      </c>
      <c r="L1209" s="1">
        <f>_xlfn.IFNA(VLOOKUP(D1209,'[1]2020物业费金额预算（含欠费）'!$A:$W,23,FALSE),0)</f>
        <v>62.8962793277608</v>
      </c>
      <c r="M1209">
        <f>_xlfn.IFNA(VLOOKUP(D1209,'[1]2020清欠预算'!$A:$L,12,FALSE),0)</f>
        <v>1.12359821497934</v>
      </c>
    </row>
    <row r="1210" ht="14.25" spans="1:13">
      <c r="A1210" s="1">
        <v>1209</v>
      </c>
      <c r="B1210" s="2" t="s">
        <v>40</v>
      </c>
      <c r="D1210" s="1" t="s">
        <v>41</v>
      </c>
      <c r="E1210" s="1" t="s">
        <v>16</v>
      </c>
      <c r="F1210" s="1" t="s">
        <v>25</v>
      </c>
      <c r="G1210" s="1">
        <v>0</v>
      </c>
      <c r="H1210" s="3" t="s">
        <v>374</v>
      </c>
      <c r="I1210" s="5">
        <v>44136</v>
      </c>
      <c r="J1210" s="1">
        <v>1</v>
      </c>
      <c r="K1210" s="1">
        <v>0.85</v>
      </c>
      <c r="L1210" s="1">
        <f>_xlfn.IFNA(VLOOKUP(D1210,'[1]2020物业费金额预算（含欠费）'!$A:$W,23,FALSE),0)</f>
        <v>498.40301884</v>
      </c>
      <c r="M1210">
        <f>_xlfn.IFNA(VLOOKUP(D1210,'[1]2020清欠预算'!$A:$L,12,FALSE),0)</f>
        <v>116.595121573125</v>
      </c>
    </row>
    <row r="1211" ht="14.25" spans="1:13">
      <c r="A1211" s="1">
        <v>1210</v>
      </c>
      <c r="B1211" s="2" t="s">
        <v>42</v>
      </c>
      <c r="C1211" s="1" t="s">
        <v>43</v>
      </c>
      <c r="D1211" s="1" t="s">
        <v>44</v>
      </c>
      <c r="E1211" s="1" t="s">
        <v>16</v>
      </c>
      <c r="F1211" s="1" t="s">
        <v>25</v>
      </c>
      <c r="G1211" s="1">
        <v>1</v>
      </c>
      <c r="H1211" s="3" t="s">
        <v>374</v>
      </c>
      <c r="I1211" s="5">
        <v>44136</v>
      </c>
      <c r="J1211" s="1">
        <v>1</v>
      </c>
      <c r="K1211" s="1">
        <v>0.9</v>
      </c>
      <c r="L1211" s="1">
        <f>_xlfn.IFNA(VLOOKUP(D1211,'[1]2020物业费金额预算（含欠费）'!$A:$W,23,FALSE),0)</f>
        <v>694.443045249</v>
      </c>
      <c r="M1211">
        <f>_xlfn.IFNA(VLOOKUP(D1211,'[1]2020清欠预算'!$A:$L,12,FALSE),0)</f>
        <v>171.861492380395</v>
      </c>
    </row>
    <row r="1212" ht="14.25" spans="1:13">
      <c r="A1212" s="1">
        <v>1211</v>
      </c>
      <c r="B1212" s="2" t="s">
        <v>45</v>
      </c>
      <c r="C1212" s="1" t="s">
        <v>46</v>
      </c>
      <c r="D1212" s="1" t="s">
        <v>47</v>
      </c>
      <c r="E1212" s="1" t="s">
        <v>16</v>
      </c>
      <c r="F1212" s="1" t="s">
        <v>25</v>
      </c>
      <c r="G1212" s="1">
        <v>1</v>
      </c>
      <c r="H1212" s="3" t="s">
        <v>374</v>
      </c>
      <c r="I1212" s="5">
        <v>44136</v>
      </c>
      <c r="J1212" s="1">
        <v>1</v>
      </c>
      <c r="K1212" s="1">
        <v>0.95</v>
      </c>
      <c r="L1212" s="1">
        <f>_xlfn.IFNA(VLOOKUP(D1212,'[1]2020物业费金额预算（含欠费）'!$A:$W,23,FALSE),0)</f>
        <v>99.817576848</v>
      </c>
      <c r="M1212">
        <f>_xlfn.IFNA(VLOOKUP(D1212,'[1]2020清欠预算'!$A:$L,12,FALSE),0)</f>
        <v>0.998016551999995</v>
      </c>
    </row>
    <row r="1213" ht="14.25" spans="1:13">
      <c r="A1213" s="1">
        <v>1212</v>
      </c>
      <c r="B1213" s="2" t="s">
        <v>48</v>
      </c>
      <c r="C1213" s="1" t="s">
        <v>49</v>
      </c>
      <c r="D1213" s="1" t="s">
        <v>50</v>
      </c>
      <c r="E1213" s="1" t="s">
        <v>16</v>
      </c>
      <c r="F1213" s="1" t="s">
        <v>25</v>
      </c>
      <c r="G1213" s="1">
        <v>1</v>
      </c>
      <c r="H1213" s="3" t="s">
        <v>374</v>
      </c>
      <c r="I1213" s="5">
        <v>44136</v>
      </c>
      <c r="J1213" s="1">
        <v>1</v>
      </c>
      <c r="K1213" s="1">
        <v>0.95</v>
      </c>
      <c r="L1213" s="1">
        <f>_xlfn.IFNA(VLOOKUP(D1213,'[1]2020物业费金额预算（含欠费）'!$A:$W,23,FALSE),0)</f>
        <v>71.96152602</v>
      </c>
      <c r="M1213">
        <f>_xlfn.IFNA(VLOOKUP(D1213,'[1]2020清欠预算'!$A:$L,12,FALSE),0)</f>
        <v>10.3415870567985</v>
      </c>
    </row>
    <row r="1214" ht="14.25" spans="1:13">
      <c r="A1214" s="1">
        <v>1213</v>
      </c>
      <c r="B1214" s="2" t="s">
        <v>51</v>
      </c>
      <c r="C1214" s="1" t="s">
        <v>52</v>
      </c>
      <c r="D1214" s="1" t="s">
        <v>53</v>
      </c>
      <c r="E1214" s="1" t="s">
        <v>16</v>
      </c>
      <c r="F1214" s="1" t="s">
        <v>17</v>
      </c>
      <c r="G1214" s="1">
        <v>1</v>
      </c>
      <c r="H1214" s="3" t="s">
        <v>374</v>
      </c>
      <c r="I1214" s="5">
        <v>44136</v>
      </c>
      <c r="J1214" s="1">
        <v>1</v>
      </c>
      <c r="K1214" s="1">
        <v>0.9</v>
      </c>
      <c r="L1214" s="1">
        <f>_xlfn.IFNA(VLOOKUP(D1214,'[1]2020物业费金额预算（含欠费）'!$A:$W,23,FALSE),0)</f>
        <v>362.8249876</v>
      </c>
      <c r="M1214">
        <f>_xlfn.IFNA(VLOOKUP(D1214,'[1]2020清欠预算'!$A:$L,12,FALSE),0)</f>
        <v>45.6039378415833</v>
      </c>
    </row>
    <row r="1215" ht="14.25" spans="1:13">
      <c r="A1215" s="1">
        <v>1214</v>
      </c>
      <c r="B1215" s="2" t="s">
        <v>54</v>
      </c>
      <c r="C1215" s="1" t="s">
        <v>55</v>
      </c>
      <c r="D1215" s="1" t="s">
        <v>56</v>
      </c>
      <c r="E1215" s="1" t="s">
        <v>16</v>
      </c>
      <c r="F1215" s="1" t="s">
        <v>25</v>
      </c>
      <c r="G1215" s="1">
        <v>1</v>
      </c>
      <c r="H1215" s="3" t="s">
        <v>374</v>
      </c>
      <c r="I1215" s="5">
        <v>44136</v>
      </c>
      <c r="J1215" s="1">
        <v>1</v>
      </c>
      <c r="K1215" s="1">
        <v>0.9</v>
      </c>
      <c r="L1215" s="1">
        <f>_xlfn.IFNA(VLOOKUP(D1215,'[1]2020物业费金额预算（含欠费）'!$A:$W,23,FALSE),0)</f>
        <v>105.2873974992</v>
      </c>
      <c r="M1215">
        <f>_xlfn.IFNA(VLOOKUP(D1215,'[1]2020清欠预算'!$A:$L,12,FALSE),0)</f>
        <v>6.01629276979709</v>
      </c>
    </row>
    <row r="1216" ht="14.25" spans="1:13">
      <c r="A1216" s="1">
        <v>1215</v>
      </c>
      <c r="B1216" s="2" t="s">
        <v>57</v>
      </c>
      <c r="C1216" s="1" t="s">
        <v>58</v>
      </c>
      <c r="D1216" s="1" t="s">
        <v>59</v>
      </c>
      <c r="E1216" s="1" t="s">
        <v>16</v>
      </c>
      <c r="F1216" s="1" t="s">
        <v>17</v>
      </c>
      <c r="G1216" s="1">
        <v>1</v>
      </c>
      <c r="H1216" s="3" t="s">
        <v>374</v>
      </c>
      <c r="I1216" s="5">
        <v>44136</v>
      </c>
      <c r="J1216" s="1">
        <v>1</v>
      </c>
      <c r="K1216" s="1">
        <v>0.9</v>
      </c>
      <c r="L1216" s="1">
        <f>_xlfn.IFNA(VLOOKUP(D1216,'[1]2020物业费金额预算（含欠费）'!$A:$W,23,FALSE),0)</f>
        <v>53.0839872</v>
      </c>
      <c r="M1216">
        <f>_xlfn.IFNA(VLOOKUP(D1216,'[1]2020清欠预算'!$A:$L,12,FALSE),0)</f>
        <v>8.58457957430803</v>
      </c>
    </row>
    <row r="1217" ht="14.25" spans="1:13">
      <c r="A1217" s="1">
        <v>1216</v>
      </c>
      <c r="B1217" s="2" t="s">
        <v>60</v>
      </c>
      <c r="C1217" s="1" t="s">
        <v>61</v>
      </c>
      <c r="D1217" s="1" t="s">
        <v>62</v>
      </c>
      <c r="E1217" s="1" t="s">
        <v>16</v>
      </c>
      <c r="F1217" s="1" t="s">
        <v>17</v>
      </c>
      <c r="G1217" s="1">
        <v>1</v>
      </c>
      <c r="H1217" s="3" t="s">
        <v>374</v>
      </c>
      <c r="I1217" s="5">
        <v>44136</v>
      </c>
      <c r="J1217" s="1">
        <v>1</v>
      </c>
      <c r="K1217" s="1">
        <v>0.86</v>
      </c>
      <c r="L1217" s="1">
        <f>_xlfn.IFNA(VLOOKUP(D1217,'[1]2020物业费金额预算（含欠费）'!$A:$W,23,FALSE),0)</f>
        <v>472.177430076</v>
      </c>
      <c r="M1217">
        <f>_xlfn.IFNA(VLOOKUP(D1217,'[1]2020清欠预算'!$A:$L,12,FALSE),0)</f>
        <v>43.8537876352879</v>
      </c>
    </row>
    <row r="1218" ht="14.25" spans="1:13">
      <c r="A1218" s="1">
        <v>1217</v>
      </c>
      <c r="B1218" s="2" t="s">
        <v>63</v>
      </c>
      <c r="C1218" s="1" t="s">
        <v>64</v>
      </c>
      <c r="D1218" s="1" t="s">
        <v>65</v>
      </c>
      <c r="E1218" s="1" t="s">
        <v>16</v>
      </c>
      <c r="F1218" s="1" t="s">
        <v>25</v>
      </c>
      <c r="G1218" s="1">
        <v>1</v>
      </c>
      <c r="H1218" s="3" t="s">
        <v>374</v>
      </c>
      <c r="I1218" s="5">
        <v>44136</v>
      </c>
      <c r="J1218" s="1">
        <v>1</v>
      </c>
      <c r="K1218" s="1">
        <v>0.95</v>
      </c>
      <c r="L1218" s="1">
        <f>_xlfn.IFNA(VLOOKUP(D1218,'[1]2020物业费金额预算（含欠费）'!$A:$W,23,FALSE),0)</f>
        <v>489.365992144</v>
      </c>
      <c r="M1218">
        <f>_xlfn.IFNA(VLOOKUP(D1218,'[1]2020清欠预算'!$A:$L,12,FALSE),0)</f>
        <v>29.133029605875</v>
      </c>
    </row>
    <row r="1219" ht="14.25" spans="1:13">
      <c r="A1219" s="1">
        <v>1218</v>
      </c>
      <c r="B1219" s="2" t="s">
        <v>66</v>
      </c>
      <c r="C1219" s="1" t="s">
        <v>67</v>
      </c>
      <c r="D1219" s="1" t="s">
        <v>68</v>
      </c>
      <c r="E1219" s="1" t="s">
        <v>16</v>
      </c>
      <c r="F1219" s="1" t="s">
        <v>25</v>
      </c>
      <c r="G1219" s="1">
        <v>1</v>
      </c>
      <c r="H1219" s="3" t="s">
        <v>374</v>
      </c>
      <c r="I1219" s="5">
        <v>44136</v>
      </c>
      <c r="J1219" s="1">
        <v>1</v>
      </c>
      <c r="K1219" s="1">
        <v>0.9</v>
      </c>
      <c r="L1219" s="1">
        <f>_xlfn.IFNA(VLOOKUP(D1219,'[1]2020物业费金额预算（含欠费）'!$A:$W,23,FALSE),0)</f>
        <v>373.19678742</v>
      </c>
      <c r="M1219">
        <f>_xlfn.IFNA(VLOOKUP(D1219,'[1]2020清欠预算'!$A:$L,12,FALSE),0)</f>
        <v>54.9776187155</v>
      </c>
    </row>
    <row r="1220" ht="14.25" spans="1:13">
      <c r="A1220" s="1">
        <v>1219</v>
      </c>
      <c r="B1220" s="2" t="s">
        <v>69</v>
      </c>
      <c r="C1220" s="1" t="s">
        <v>70</v>
      </c>
      <c r="D1220" s="1" t="s">
        <v>71</v>
      </c>
      <c r="E1220" s="1" t="s">
        <v>16</v>
      </c>
      <c r="F1220" s="1" t="s">
        <v>25</v>
      </c>
      <c r="G1220" s="1">
        <v>1</v>
      </c>
      <c r="H1220" s="3" t="s">
        <v>374</v>
      </c>
      <c r="I1220" s="5">
        <v>44136</v>
      </c>
      <c r="J1220" s="1">
        <v>1</v>
      </c>
      <c r="K1220" s="1">
        <v>0.85</v>
      </c>
      <c r="L1220" s="1">
        <f>_xlfn.IFNA(VLOOKUP(D1220,'[1]2020物业费金额预算（含欠费）'!$A:$W,23,FALSE),0)</f>
        <v>301.32709308</v>
      </c>
      <c r="M1220">
        <f>_xlfn.IFNA(VLOOKUP(D1220,'[1]2020清欠预算'!$A:$L,12,FALSE),0)</f>
        <v>115.357375492125</v>
      </c>
    </row>
    <row r="1221" ht="14.25" spans="1:13">
      <c r="A1221" s="1">
        <v>1220</v>
      </c>
      <c r="B1221" s="2" t="s">
        <v>72</v>
      </c>
      <c r="C1221" s="1" t="s">
        <v>73</v>
      </c>
      <c r="D1221" s="1" t="s">
        <v>74</v>
      </c>
      <c r="E1221" s="1" t="s">
        <v>16</v>
      </c>
      <c r="F1221" s="1" t="s">
        <v>25</v>
      </c>
      <c r="G1221" s="1">
        <v>1</v>
      </c>
      <c r="H1221" s="3" t="s">
        <v>374</v>
      </c>
      <c r="I1221" s="5">
        <v>44136</v>
      </c>
      <c r="J1221" s="1">
        <v>1</v>
      </c>
      <c r="K1221" s="1">
        <v>0.85</v>
      </c>
      <c r="L1221" s="1">
        <f>_xlfn.IFNA(VLOOKUP(D1221,'[1]2020物业费金额预算（含欠费）'!$A:$W,23,FALSE),0)</f>
        <v>827.14147256</v>
      </c>
      <c r="M1221">
        <f>_xlfn.IFNA(VLOOKUP(D1221,'[1]2020清欠预算'!$A:$L,12,FALSE),0)</f>
        <v>166.816068888625</v>
      </c>
    </row>
    <row r="1222" ht="14.25" spans="1:13">
      <c r="A1222" s="1">
        <v>1221</v>
      </c>
      <c r="B1222" s="2" t="s">
        <v>75</v>
      </c>
      <c r="C1222" s="1" t="s">
        <v>76</v>
      </c>
      <c r="D1222" s="1" t="s">
        <v>77</v>
      </c>
      <c r="E1222" s="1" t="s">
        <v>16</v>
      </c>
      <c r="F1222" s="1" t="s">
        <v>25</v>
      </c>
      <c r="G1222" s="1">
        <v>1</v>
      </c>
      <c r="H1222" s="3" t="s">
        <v>374</v>
      </c>
      <c r="I1222" s="5">
        <v>44136</v>
      </c>
      <c r="J1222" s="1">
        <v>1</v>
      </c>
      <c r="K1222" s="1">
        <v>0.85</v>
      </c>
      <c r="L1222" s="1">
        <f>_xlfn.IFNA(VLOOKUP(D1222,'[1]2020物业费金额预算（含欠费）'!$A:$W,23,FALSE),0)</f>
        <v>387.1006776</v>
      </c>
      <c r="M1222">
        <f>_xlfn.IFNA(VLOOKUP(D1222,'[1]2020清欠预算'!$A:$L,12,FALSE),0)</f>
        <v>131.769921209875</v>
      </c>
    </row>
    <row r="1223" ht="14.25" spans="1:13">
      <c r="A1223" s="1">
        <v>1222</v>
      </c>
      <c r="B1223" s="2" t="s">
        <v>78</v>
      </c>
      <c r="D1223" s="1" t="s">
        <v>79</v>
      </c>
      <c r="E1223" s="1" t="s">
        <v>16</v>
      </c>
      <c r="F1223" s="1" t="s">
        <v>25</v>
      </c>
      <c r="G1223" s="1">
        <v>0</v>
      </c>
      <c r="H1223" s="3" t="s">
        <v>374</v>
      </c>
      <c r="I1223" s="5">
        <v>44136</v>
      </c>
      <c r="J1223" s="1">
        <v>1</v>
      </c>
      <c r="K1223" s="1">
        <v>0.9</v>
      </c>
      <c r="L1223" s="1">
        <f>_xlfn.IFNA(VLOOKUP(D1223,'[1]2020物业费金额预算（含欠费）'!$A:$W,23,FALSE),0)</f>
        <v>596.67988604</v>
      </c>
      <c r="M1223">
        <f>_xlfn.IFNA(VLOOKUP(D1223,'[1]2020清欠预算'!$A:$L,12,FALSE),0)</f>
        <v>89.768990549875</v>
      </c>
    </row>
    <row r="1224" ht="14.25" spans="1:13">
      <c r="A1224" s="1">
        <v>1223</v>
      </c>
      <c r="B1224" s="2" t="s">
        <v>80</v>
      </c>
      <c r="C1224" s="1" t="s">
        <v>81</v>
      </c>
      <c r="D1224" s="1" t="s">
        <v>82</v>
      </c>
      <c r="E1224" s="1" t="s">
        <v>16</v>
      </c>
      <c r="F1224" s="1" t="s">
        <v>25</v>
      </c>
      <c r="G1224" s="1">
        <v>1</v>
      </c>
      <c r="H1224" s="3" t="s">
        <v>374</v>
      </c>
      <c r="I1224" s="5">
        <v>44136</v>
      </c>
      <c r="J1224" s="1">
        <v>1</v>
      </c>
      <c r="K1224" s="1">
        <v>0</v>
      </c>
      <c r="L1224" s="1">
        <f>_xlfn.IFNA(VLOOKUP(D1224,'[1]2020物业费金额预算（含欠费）'!$A:$W,23,FALSE),0)</f>
        <v>0</v>
      </c>
      <c r="M1224">
        <f>_xlfn.IFNA(VLOOKUP(D1224,'[1]2020清欠预算'!$A:$L,12,FALSE),0)</f>
        <v>0</v>
      </c>
    </row>
    <row r="1225" ht="14.25" spans="1:13">
      <c r="A1225" s="1">
        <v>1224</v>
      </c>
      <c r="B1225" s="2" t="s">
        <v>83</v>
      </c>
      <c r="C1225" s="1" t="s">
        <v>84</v>
      </c>
      <c r="D1225" s="1" t="s">
        <v>85</v>
      </c>
      <c r="E1225" s="1" t="s">
        <v>16</v>
      </c>
      <c r="F1225" s="1" t="s">
        <v>25</v>
      </c>
      <c r="G1225" s="1">
        <v>1</v>
      </c>
      <c r="H1225" s="3" t="s">
        <v>374</v>
      </c>
      <c r="I1225" s="5">
        <v>44136</v>
      </c>
      <c r="J1225" s="1">
        <v>1</v>
      </c>
      <c r="K1225" s="1">
        <v>0.87</v>
      </c>
      <c r="L1225" s="1">
        <f>_xlfn.IFNA(VLOOKUP(D1225,'[1]2020物业费金额预算（含欠费）'!$A:$W,23,FALSE),0)</f>
        <v>937.551252222734</v>
      </c>
      <c r="M1225">
        <f>_xlfn.IFNA(VLOOKUP(D1225,'[1]2020清欠预算'!$A:$L,12,FALSE),0)</f>
        <v>23.947018798625</v>
      </c>
    </row>
    <row r="1226" ht="14.25" spans="1:13">
      <c r="A1226" s="1">
        <v>1225</v>
      </c>
      <c r="B1226" s="2" t="s">
        <v>86</v>
      </c>
      <c r="C1226" s="1" t="s">
        <v>87</v>
      </c>
      <c r="D1226" s="1" t="s">
        <v>88</v>
      </c>
      <c r="E1226" s="1" t="s">
        <v>16</v>
      </c>
      <c r="F1226" s="1" t="s">
        <v>25</v>
      </c>
      <c r="G1226" s="1">
        <v>1</v>
      </c>
      <c r="H1226" s="3" t="s">
        <v>374</v>
      </c>
      <c r="I1226" s="5">
        <v>44136</v>
      </c>
      <c r="J1226" s="1">
        <v>1</v>
      </c>
      <c r="K1226" s="1">
        <v>0.85</v>
      </c>
      <c r="L1226" s="1">
        <f>_xlfn.IFNA(VLOOKUP(D1226,'[1]2020物业费金额预算（含欠费）'!$A:$W,23,FALSE),0)</f>
        <v>522.68620512</v>
      </c>
      <c r="M1226">
        <f>_xlfn.IFNA(VLOOKUP(D1226,'[1]2020清欠预算'!$A:$L,12,FALSE),0)</f>
        <v>0</v>
      </c>
    </row>
    <row r="1227" ht="14.25" spans="1:13">
      <c r="A1227" s="1">
        <v>1226</v>
      </c>
      <c r="B1227" s="2" t="s">
        <v>89</v>
      </c>
      <c r="C1227" s="1" t="s">
        <v>90</v>
      </c>
      <c r="D1227" s="1" t="s">
        <v>91</v>
      </c>
      <c r="E1227" s="1" t="s">
        <v>16</v>
      </c>
      <c r="F1227" s="1" t="s">
        <v>25</v>
      </c>
      <c r="G1227" s="1">
        <v>1</v>
      </c>
      <c r="H1227" s="3" t="s">
        <v>374</v>
      </c>
      <c r="I1227" s="5">
        <v>44136</v>
      </c>
      <c r="J1227" s="1">
        <v>1</v>
      </c>
      <c r="K1227" s="1">
        <v>0</v>
      </c>
      <c r="L1227" s="1">
        <f>_xlfn.IFNA(VLOOKUP(D1227,'[1]2020物业费金额预算（含欠费）'!$A:$W,23,FALSE),0)</f>
        <v>499.637773872003</v>
      </c>
      <c r="M1227">
        <f>_xlfn.IFNA(VLOOKUP(D1227,'[1]2020清欠预算'!$A:$L,12,FALSE),0)</f>
        <v>0</v>
      </c>
    </row>
    <row r="1228" ht="14.25" spans="1:13">
      <c r="A1228" s="1">
        <v>1227</v>
      </c>
      <c r="B1228" s="2" t="s">
        <v>92</v>
      </c>
      <c r="C1228" s="1" t="s">
        <v>93</v>
      </c>
      <c r="D1228" s="1" t="s">
        <v>94</v>
      </c>
      <c r="E1228" s="1" t="s">
        <v>16</v>
      </c>
      <c r="F1228" s="1" t="s">
        <v>25</v>
      </c>
      <c r="G1228" s="1">
        <v>1</v>
      </c>
      <c r="H1228" s="3" t="s">
        <v>374</v>
      </c>
      <c r="I1228" s="5">
        <v>44136</v>
      </c>
      <c r="J1228" s="1">
        <v>1</v>
      </c>
      <c r="K1228" s="1">
        <v>0</v>
      </c>
      <c r="L1228" s="1">
        <f>_xlfn.IFNA(VLOOKUP(D1228,'[1]2020物业费金额预算（含欠费）'!$A:$W,23,FALSE),0)</f>
        <v>0</v>
      </c>
      <c r="M1228">
        <f>_xlfn.IFNA(VLOOKUP(D1228,'[1]2020清欠预算'!$A:$L,12,FALSE),0)</f>
        <v>0</v>
      </c>
    </row>
    <row r="1229" ht="14.25" spans="1:13">
      <c r="A1229" s="1">
        <v>1228</v>
      </c>
      <c r="B1229" s="2" t="s">
        <v>95</v>
      </c>
      <c r="C1229" s="1" t="s">
        <v>96</v>
      </c>
      <c r="D1229" s="1" t="s">
        <v>97</v>
      </c>
      <c r="E1229" s="1" t="s">
        <v>16</v>
      </c>
      <c r="F1229" s="1" t="s">
        <v>17</v>
      </c>
      <c r="G1229" s="1">
        <v>1</v>
      </c>
      <c r="H1229" s="3" t="s">
        <v>374</v>
      </c>
      <c r="I1229" s="5">
        <v>44136</v>
      </c>
      <c r="J1229" s="1">
        <v>1</v>
      </c>
      <c r="K1229" s="1">
        <v>0.87</v>
      </c>
      <c r="L1229" s="1">
        <f>_xlfn.IFNA(VLOOKUP(D1229,'[1]2020物业费金额预算（含欠费）'!$A:$W,23,FALSE),0)</f>
        <v>53.8443753858</v>
      </c>
      <c r="M1229">
        <f>_xlfn.IFNA(VLOOKUP(D1229,'[1]2020清欠预算'!$A:$L,12,FALSE),0)</f>
        <v>6.35442734867476</v>
      </c>
    </row>
    <row r="1230" ht="14.25" spans="1:13">
      <c r="A1230" s="1">
        <v>1229</v>
      </c>
      <c r="B1230" s="2" t="s">
        <v>98</v>
      </c>
      <c r="C1230" s="1" t="s">
        <v>99</v>
      </c>
      <c r="D1230" s="1" t="s">
        <v>100</v>
      </c>
      <c r="E1230" s="1" t="s">
        <v>16</v>
      </c>
      <c r="F1230" s="1" t="s">
        <v>25</v>
      </c>
      <c r="G1230" s="1">
        <v>1</v>
      </c>
      <c r="H1230" s="3" t="s">
        <v>374</v>
      </c>
      <c r="I1230" s="5">
        <v>44136</v>
      </c>
      <c r="J1230" s="1">
        <v>1</v>
      </c>
      <c r="K1230" s="1">
        <v>0.95</v>
      </c>
      <c r="L1230" s="1">
        <f>_xlfn.IFNA(VLOOKUP(D1230,'[1]2020物业费金额预算（含欠费）'!$A:$W,23,FALSE),0)</f>
        <v>159.079022661408</v>
      </c>
      <c r="M1230">
        <f>_xlfn.IFNA(VLOOKUP(D1230,'[1]2020清欠预算'!$A:$L,12,FALSE),0)</f>
        <v>21.7234808571236</v>
      </c>
    </row>
    <row r="1231" ht="14.25" spans="1:13">
      <c r="A1231" s="1">
        <v>1230</v>
      </c>
      <c r="B1231" s="2" t="s">
        <v>101</v>
      </c>
      <c r="C1231" s="1" t="s">
        <v>102</v>
      </c>
      <c r="D1231" s="1" t="s">
        <v>103</v>
      </c>
      <c r="E1231" s="1" t="s">
        <v>16</v>
      </c>
      <c r="F1231" s="1" t="s">
        <v>25</v>
      </c>
      <c r="G1231" s="1">
        <v>1</v>
      </c>
      <c r="H1231" s="3" t="s">
        <v>374</v>
      </c>
      <c r="I1231" s="5">
        <v>44136</v>
      </c>
      <c r="J1231" s="1">
        <v>1</v>
      </c>
      <c r="K1231" s="1">
        <v>0.95</v>
      </c>
      <c r="L1231" s="1">
        <f>_xlfn.IFNA(VLOOKUP(D1231,'[1]2020物业费金额预算（含欠费）'!$A:$W,23,FALSE),0)</f>
        <v>498.73289835</v>
      </c>
      <c r="M1231">
        <f>_xlfn.IFNA(VLOOKUP(D1231,'[1]2020清欠预算'!$A:$L,12,FALSE),0)</f>
        <v>49.8093161524297</v>
      </c>
    </row>
    <row r="1232" ht="14.25" spans="1:13">
      <c r="A1232" s="1">
        <v>1231</v>
      </c>
      <c r="B1232" s="2" t="s">
        <v>104</v>
      </c>
      <c r="C1232" s="1" t="s">
        <v>105</v>
      </c>
      <c r="D1232" s="1" t="s">
        <v>106</v>
      </c>
      <c r="E1232" s="1" t="s">
        <v>16</v>
      </c>
      <c r="F1232" s="1" t="s">
        <v>25</v>
      </c>
      <c r="G1232" s="1">
        <v>1</v>
      </c>
      <c r="H1232" s="3" t="s">
        <v>374</v>
      </c>
      <c r="I1232" s="5">
        <v>44136</v>
      </c>
      <c r="J1232" s="1">
        <v>1</v>
      </c>
      <c r="K1232" s="1">
        <v>0.9</v>
      </c>
      <c r="L1232" s="1">
        <f>_xlfn.IFNA(VLOOKUP(D1232,'[1]2020物业费金额预算（含欠费）'!$A:$W,23,FALSE),0)</f>
        <v>438.4366765294</v>
      </c>
      <c r="M1232">
        <f>_xlfn.IFNA(VLOOKUP(D1232,'[1]2020清欠预算'!$A:$L,12,FALSE),0)</f>
        <v>127.65567302475</v>
      </c>
    </row>
    <row r="1233" ht="14.25" spans="1:13">
      <c r="A1233" s="1">
        <v>1232</v>
      </c>
      <c r="B1233" s="2" t="s">
        <v>107</v>
      </c>
      <c r="C1233" s="1" t="s">
        <v>108</v>
      </c>
      <c r="D1233" s="1" t="s">
        <v>109</v>
      </c>
      <c r="E1233" s="1" t="s">
        <v>16</v>
      </c>
      <c r="F1233" s="1" t="s">
        <v>25</v>
      </c>
      <c r="G1233" s="1">
        <v>1</v>
      </c>
      <c r="H1233" s="3" t="s">
        <v>374</v>
      </c>
      <c r="I1233" s="5">
        <v>44136</v>
      </c>
      <c r="J1233" s="1">
        <v>1</v>
      </c>
      <c r="K1233" s="1">
        <v>0.9</v>
      </c>
      <c r="L1233" s="1">
        <f>_xlfn.IFNA(VLOOKUP(D1233,'[1]2020物业费金额预算（含欠费）'!$A:$W,23,FALSE),0)</f>
        <v>221.123942712</v>
      </c>
      <c r="M1233">
        <f>_xlfn.IFNA(VLOOKUP(D1233,'[1]2020清欠预算'!$A:$L,12,FALSE),0)</f>
        <v>56.6545598276667</v>
      </c>
    </row>
    <row r="1234" ht="14.25" spans="1:13">
      <c r="A1234" s="1">
        <v>1233</v>
      </c>
      <c r="B1234" s="2" t="s">
        <v>110</v>
      </c>
      <c r="C1234" s="1" t="s">
        <v>111</v>
      </c>
      <c r="D1234" s="1" t="s">
        <v>112</v>
      </c>
      <c r="E1234" s="1" t="s">
        <v>16</v>
      </c>
      <c r="F1234" s="1" t="s">
        <v>25</v>
      </c>
      <c r="G1234" s="1">
        <v>1</v>
      </c>
      <c r="H1234" s="3" t="s">
        <v>374</v>
      </c>
      <c r="I1234" s="5">
        <v>44136</v>
      </c>
      <c r="J1234" s="1">
        <v>1</v>
      </c>
      <c r="K1234" s="1">
        <v>0.9</v>
      </c>
      <c r="L1234" s="1">
        <f>_xlfn.IFNA(VLOOKUP(D1234,'[1]2020物业费金额预算（含欠费）'!$A:$W,23,FALSE),0)</f>
        <v>277.0973998491</v>
      </c>
      <c r="M1234">
        <f>_xlfn.IFNA(VLOOKUP(D1234,'[1]2020清欠预算'!$A:$L,12,FALSE),0)</f>
        <v>50.707657273</v>
      </c>
    </row>
    <row r="1235" ht="14.25" spans="1:13">
      <c r="A1235" s="1">
        <v>1234</v>
      </c>
      <c r="B1235" s="2" t="s">
        <v>113</v>
      </c>
      <c r="D1235" s="1" t="s">
        <v>114</v>
      </c>
      <c r="E1235" s="1" t="s">
        <v>16</v>
      </c>
      <c r="F1235" s="1" t="s">
        <v>25</v>
      </c>
      <c r="G1235" s="1">
        <v>0</v>
      </c>
      <c r="H1235" s="3" t="s">
        <v>374</v>
      </c>
      <c r="I1235" s="5">
        <v>44136</v>
      </c>
      <c r="J1235" s="1">
        <v>1</v>
      </c>
      <c r="K1235" s="1">
        <v>0.88</v>
      </c>
      <c r="L1235" s="1">
        <f>_xlfn.IFNA(VLOOKUP(D1235,'[1]2020物业费金额预算（含欠费）'!$A:$W,23,FALSE),0)</f>
        <v>897.59995341136</v>
      </c>
      <c r="M1235">
        <f>_xlfn.IFNA(VLOOKUP(D1235,'[1]2020清欠预算'!$A:$L,12,FALSE),0)</f>
        <v>29.324828351</v>
      </c>
    </row>
    <row r="1236" ht="14.25" spans="1:13">
      <c r="A1236" s="1">
        <v>1235</v>
      </c>
      <c r="B1236" s="2" t="s">
        <v>115</v>
      </c>
      <c r="C1236" s="1" t="s">
        <v>116</v>
      </c>
      <c r="D1236" s="1" t="s">
        <v>117</v>
      </c>
      <c r="E1236" s="1" t="s">
        <v>16</v>
      </c>
      <c r="F1236" s="1" t="s">
        <v>25</v>
      </c>
      <c r="G1236" s="1">
        <v>1</v>
      </c>
      <c r="H1236" s="3" t="s">
        <v>374</v>
      </c>
      <c r="I1236" s="5">
        <v>44136</v>
      </c>
      <c r="J1236" s="1">
        <v>1</v>
      </c>
      <c r="K1236" s="1">
        <v>0.95</v>
      </c>
      <c r="L1236" s="1">
        <f>_xlfn.IFNA(VLOOKUP(D1236,'[1]2020物业费金额预算（含欠费）'!$A:$W,23,FALSE),0)</f>
        <v>658.772891640944</v>
      </c>
      <c r="M1236">
        <f>_xlfn.IFNA(VLOOKUP(D1236,'[1]2020清欠预算'!$A:$L,12,FALSE),0)</f>
        <v>53.9415711575</v>
      </c>
    </row>
    <row r="1237" ht="14.25" spans="1:13">
      <c r="A1237" s="1">
        <v>1236</v>
      </c>
      <c r="B1237" s="2" t="s">
        <v>118</v>
      </c>
      <c r="C1237" s="1" t="s">
        <v>119</v>
      </c>
      <c r="D1237" s="1" t="s">
        <v>120</v>
      </c>
      <c r="E1237" s="1" t="s">
        <v>16</v>
      </c>
      <c r="F1237" s="1" t="s">
        <v>25</v>
      </c>
      <c r="G1237" s="1">
        <v>1</v>
      </c>
      <c r="H1237" s="3" t="s">
        <v>374</v>
      </c>
      <c r="I1237" s="5">
        <v>44136</v>
      </c>
      <c r="J1237" s="1">
        <v>1</v>
      </c>
      <c r="K1237" s="1">
        <v>0.8</v>
      </c>
      <c r="L1237" s="1">
        <f>_xlfn.IFNA(VLOOKUP(D1237,'[1]2020物业费金额预算（含欠费）'!$A:$W,23,FALSE),0)</f>
        <v>201.066692466</v>
      </c>
      <c r="M1237">
        <f>_xlfn.IFNA(VLOOKUP(D1237,'[1]2020清欠预算'!$A:$L,12,FALSE),0)</f>
        <v>103.476652459375</v>
      </c>
    </row>
    <row r="1238" ht="14.25" spans="1:13">
      <c r="A1238" s="1">
        <v>1237</v>
      </c>
      <c r="B1238" s="2" t="s">
        <v>121</v>
      </c>
      <c r="C1238" s="1" t="s">
        <v>122</v>
      </c>
      <c r="D1238" s="1" t="s">
        <v>123</v>
      </c>
      <c r="E1238" s="1" t="s">
        <v>16</v>
      </c>
      <c r="F1238" s="1" t="s">
        <v>25</v>
      </c>
      <c r="G1238" s="1">
        <v>1</v>
      </c>
      <c r="H1238" s="3" t="s">
        <v>374</v>
      </c>
      <c r="I1238" s="5">
        <v>44136</v>
      </c>
      <c r="J1238" s="1">
        <v>1</v>
      </c>
      <c r="K1238" s="1">
        <v>0.8</v>
      </c>
      <c r="L1238" s="1">
        <f>_xlfn.IFNA(VLOOKUP(D1238,'[1]2020物业费金额预算（含欠费）'!$A:$W,23,FALSE),0)</f>
        <v>406.452643824</v>
      </c>
      <c r="M1238">
        <f>_xlfn.IFNA(VLOOKUP(D1238,'[1]2020清欠预算'!$A:$L,12,FALSE),0)</f>
        <v>90.323812707375</v>
      </c>
    </row>
    <row r="1239" ht="14.25" spans="1:13">
      <c r="A1239" s="1">
        <v>1238</v>
      </c>
      <c r="B1239" s="2" t="s">
        <v>124</v>
      </c>
      <c r="C1239" s="1" t="s">
        <v>125</v>
      </c>
      <c r="D1239" s="1" t="s">
        <v>126</v>
      </c>
      <c r="E1239" s="1" t="s">
        <v>16</v>
      </c>
      <c r="F1239" s="1" t="s">
        <v>25</v>
      </c>
      <c r="G1239" s="1">
        <v>1</v>
      </c>
      <c r="H1239" s="3" t="s">
        <v>374</v>
      </c>
      <c r="I1239" s="5">
        <v>44136</v>
      </c>
      <c r="J1239" s="1">
        <v>1</v>
      </c>
      <c r="K1239" s="1">
        <v>0.8</v>
      </c>
      <c r="L1239" s="1">
        <f>_xlfn.IFNA(VLOOKUP(D1239,'[1]2020物业费金额预算（含欠费）'!$A:$W,23,FALSE),0)</f>
        <v>137.6659368</v>
      </c>
      <c r="M1239">
        <f>_xlfn.IFNA(VLOOKUP(D1239,'[1]2020清欠预算'!$A:$L,12,FALSE),0)</f>
        <v>85.438958904</v>
      </c>
    </row>
    <row r="1240" ht="14.25" spans="1:13">
      <c r="A1240" s="1">
        <v>1239</v>
      </c>
      <c r="B1240" s="2" t="s">
        <v>127</v>
      </c>
      <c r="C1240" s="1" t="s">
        <v>128</v>
      </c>
      <c r="D1240" s="1" t="s">
        <v>129</v>
      </c>
      <c r="E1240" s="1" t="s">
        <v>16</v>
      </c>
      <c r="F1240" s="1" t="s">
        <v>25</v>
      </c>
      <c r="G1240" s="1">
        <v>1</v>
      </c>
      <c r="H1240" s="3" t="s">
        <v>374</v>
      </c>
      <c r="I1240" s="5">
        <v>44136</v>
      </c>
      <c r="J1240" s="1">
        <v>1</v>
      </c>
      <c r="K1240" s="1">
        <v>0.8</v>
      </c>
      <c r="L1240" s="1">
        <f>_xlfn.IFNA(VLOOKUP(D1240,'[1]2020物业费金额预算（含欠费）'!$A:$W,23,FALSE),0)</f>
        <v>187.28666709</v>
      </c>
      <c r="M1240">
        <f>_xlfn.IFNA(VLOOKUP(D1240,'[1]2020清欠预算'!$A:$L,12,FALSE),0)</f>
        <v>31.6966700028333</v>
      </c>
    </row>
    <row r="1241" ht="14.25" spans="1:13">
      <c r="A1241" s="1">
        <v>1240</v>
      </c>
      <c r="B1241" s="2" t="s">
        <v>130</v>
      </c>
      <c r="D1241" s="1" t="s">
        <v>131</v>
      </c>
      <c r="E1241" s="1" t="s">
        <v>16</v>
      </c>
      <c r="F1241" s="1" t="s">
        <v>25</v>
      </c>
      <c r="G1241" s="1">
        <v>0</v>
      </c>
      <c r="H1241" s="3" t="s">
        <v>374</v>
      </c>
      <c r="I1241" s="5">
        <v>44136</v>
      </c>
      <c r="J1241" s="1">
        <v>1</v>
      </c>
      <c r="K1241" s="1">
        <v>0.85</v>
      </c>
      <c r="L1241" s="1">
        <f>_xlfn.IFNA(VLOOKUP(D1241,'[1]2020物业费金额预算（含欠费）'!$A:$W,23,FALSE),0)</f>
        <v>876.939152450256</v>
      </c>
      <c r="M1241">
        <f>_xlfn.IFNA(VLOOKUP(D1241,'[1]2020清欠预算'!$A:$L,12,FALSE),0)</f>
        <v>112.872513086667</v>
      </c>
    </row>
    <row r="1242" ht="14.25" spans="1:13">
      <c r="A1242" s="1">
        <v>1241</v>
      </c>
      <c r="B1242" s="2" t="s">
        <v>132</v>
      </c>
      <c r="C1242" s="1" t="s">
        <v>133</v>
      </c>
      <c r="D1242" s="1" t="s">
        <v>134</v>
      </c>
      <c r="E1242" s="1" t="s">
        <v>16</v>
      </c>
      <c r="F1242" s="1" t="s">
        <v>25</v>
      </c>
      <c r="G1242" s="1">
        <v>1</v>
      </c>
      <c r="H1242" s="3" t="s">
        <v>374</v>
      </c>
      <c r="I1242" s="5">
        <v>44136</v>
      </c>
      <c r="J1242" s="1">
        <v>1</v>
      </c>
      <c r="K1242" s="1">
        <v>0.9</v>
      </c>
      <c r="L1242" s="1">
        <f>_xlfn.IFNA(VLOOKUP(D1242,'[1]2020物业费金额预算（含欠费）'!$A:$W,23,FALSE),0)</f>
        <v>527.8101354</v>
      </c>
      <c r="M1242">
        <f>_xlfn.IFNA(VLOOKUP(D1242,'[1]2020清欠预算'!$A:$L,12,FALSE),0)</f>
        <v>24.7273246133334</v>
      </c>
    </row>
    <row r="1243" ht="14.25" spans="1:13">
      <c r="A1243" s="1">
        <v>1242</v>
      </c>
      <c r="B1243" s="2" t="s">
        <v>135</v>
      </c>
      <c r="C1243" s="1" t="s">
        <v>136</v>
      </c>
      <c r="D1243" s="1" t="s">
        <v>137</v>
      </c>
      <c r="E1243" s="1" t="s">
        <v>16</v>
      </c>
      <c r="F1243" s="1" t="s">
        <v>25</v>
      </c>
      <c r="G1243" s="1">
        <v>1</v>
      </c>
      <c r="H1243" s="3" t="s">
        <v>374</v>
      </c>
      <c r="I1243" s="5">
        <v>44136</v>
      </c>
      <c r="J1243" s="1">
        <v>1</v>
      </c>
      <c r="K1243" s="1">
        <v>0.9</v>
      </c>
      <c r="L1243" s="1">
        <f>_xlfn.IFNA(VLOOKUP(D1243,'[1]2020物业费金额预算（含欠费）'!$A:$W,23,FALSE),0)</f>
        <v>239.6503487312</v>
      </c>
      <c r="M1243">
        <f>_xlfn.IFNA(VLOOKUP(D1243,'[1]2020清欠预算'!$A:$L,12,FALSE),0)</f>
        <v>38.6538554566667</v>
      </c>
    </row>
    <row r="1244" ht="14.25" spans="1:13">
      <c r="A1244" s="1">
        <v>1243</v>
      </c>
      <c r="B1244" s="2" t="s">
        <v>138</v>
      </c>
      <c r="C1244" s="1" t="s">
        <v>139</v>
      </c>
      <c r="D1244" s="1" t="s">
        <v>140</v>
      </c>
      <c r="E1244" s="1" t="s">
        <v>16</v>
      </c>
      <c r="F1244" s="1" t="s">
        <v>25</v>
      </c>
      <c r="G1244" s="1">
        <v>1</v>
      </c>
      <c r="H1244" s="3" t="s">
        <v>374</v>
      </c>
      <c r="I1244" s="5">
        <v>44136</v>
      </c>
      <c r="J1244" s="1">
        <v>1</v>
      </c>
      <c r="K1244" s="1">
        <v>0.9</v>
      </c>
      <c r="L1244" s="1">
        <f>_xlfn.IFNA(VLOOKUP(D1244,'[1]2020物业费金额预算（含欠费）'!$A:$W,23,FALSE),0)</f>
        <v>99.9823176</v>
      </c>
      <c r="M1244">
        <f>_xlfn.IFNA(VLOOKUP(D1244,'[1]2020清欠预算'!$A:$L,12,FALSE),0)</f>
        <v>11.0571220933333</v>
      </c>
    </row>
    <row r="1245" ht="14.25" spans="1:13">
      <c r="A1245" s="1">
        <v>1244</v>
      </c>
      <c r="B1245" s="2" t="s">
        <v>141</v>
      </c>
      <c r="C1245" s="1" t="s">
        <v>142</v>
      </c>
      <c r="D1245" s="1" t="s">
        <v>143</v>
      </c>
      <c r="E1245" s="1" t="s">
        <v>16</v>
      </c>
      <c r="F1245" s="1" t="s">
        <v>25</v>
      </c>
      <c r="G1245" s="1">
        <v>1</v>
      </c>
      <c r="H1245" s="3" t="s">
        <v>374</v>
      </c>
      <c r="I1245" s="5">
        <v>44136</v>
      </c>
      <c r="J1245" s="1">
        <v>1</v>
      </c>
      <c r="K1245" s="1">
        <v>0.91</v>
      </c>
      <c r="L1245" s="1">
        <f>_xlfn.IFNA(VLOOKUP(D1245,'[1]2020物业费金额预算（含欠费）'!$A:$W,23,FALSE),0)</f>
        <v>483.83047944</v>
      </c>
      <c r="M1245">
        <f>_xlfn.IFNA(VLOOKUP(D1245,'[1]2020清欠预算'!$A:$L,12,FALSE),0)</f>
        <v>41.7077255553385</v>
      </c>
    </row>
    <row r="1246" ht="14.25" spans="1:13">
      <c r="A1246" s="1">
        <v>1245</v>
      </c>
      <c r="B1246" s="2" t="s">
        <v>144</v>
      </c>
      <c r="C1246" s="1" t="s">
        <v>145</v>
      </c>
      <c r="D1246" s="1" t="s">
        <v>146</v>
      </c>
      <c r="E1246" s="1" t="s">
        <v>16</v>
      </c>
      <c r="F1246" s="1" t="s">
        <v>25</v>
      </c>
      <c r="G1246" s="1">
        <v>1</v>
      </c>
      <c r="H1246" s="3" t="s">
        <v>374</v>
      </c>
      <c r="I1246" s="5">
        <v>44136</v>
      </c>
      <c r="J1246" s="1">
        <v>1</v>
      </c>
      <c r="K1246" s="1">
        <v>0.85</v>
      </c>
      <c r="L1246" s="1">
        <f>_xlfn.IFNA(VLOOKUP(D1246,'[1]2020物业费金额预算（含欠费）'!$A:$W,23,FALSE),0)</f>
        <v>272.00999742</v>
      </c>
      <c r="M1246">
        <f>_xlfn.IFNA(VLOOKUP(D1246,'[1]2020清欠预算'!$A:$L,12,FALSE),0)</f>
        <v>69.7214474125</v>
      </c>
    </row>
    <row r="1247" ht="14.25" spans="1:13">
      <c r="A1247" s="1">
        <v>1246</v>
      </c>
      <c r="B1247" s="2" t="s">
        <v>147</v>
      </c>
      <c r="C1247" s="1" t="s">
        <v>148</v>
      </c>
      <c r="D1247" s="1" t="s">
        <v>149</v>
      </c>
      <c r="E1247" s="1" t="s">
        <v>16</v>
      </c>
      <c r="F1247" s="1" t="s">
        <v>25</v>
      </c>
      <c r="G1247" s="1">
        <v>1</v>
      </c>
      <c r="H1247" s="3" t="s">
        <v>374</v>
      </c>
      <c r="I1247" s="5">
        <v>44136</v>
      </c>
      <c r="J1247" s="1">
        <v>1</v>
      </c>
      <c r="K1247" s="1">
        <v>0.9</v>
      </c>
      <c r="L1247" s="1">
        <f>_xlfn.IFNA(VLOOKUP(D1247,'[1]2020物业费金额预算（含欠费）'!$A:$W,23,FALSE),0)</f>
        <v>454.5892697616</v>
      </c>
      <c r="M1247">
        <f>_xlfn.IFNA(VLOOKUP(D1247,'[1]2020清欠预算'!$A:$L,12,FALSE),0)</f>
        <v>48.534693198875</v>
      </c>
    </row>
    <row r="1248" ht="14.25" spans="1:13">
      <c r="A1248" s="1">
        <v>1247</v>
      </c>
      <c r="B1248" s="2" t="s">
        <v>150</v>
      </c>
      <c r="C1248" s="1" t="s">
        <v>151</v>
      </c>
      <c r="D1248" s="1" t="s">
        <v>152</v>
      </c>
      <c r="E1248" s="1" t="s">
        <v>16</v>
      </c>
      <c r="F1248" s="1" t="s">
        <v>153</v>
      </c>
      <c r="G1248" s="1">
        <v>1</v>
      </c>
      <c r="H1248" s="3" t="s">
        <v>374</v>
      </c>
      <c r="I1248" s="5">
        <v>44136</v>
      </c>
      <c r="J1248" s="1">
        <v>1</v>
      </c>
      <c r="K1248" s="1">
        <v>0</v>
      </c>
      <c r="L1248" s="1">
        <f>_xlfn.IFNA(VLOOKUP(D1248,'[1]2020物业费金额预算（含欠费）'!$A:$W,23,FALSE),0)</f>
        <v>0</v>
      </c>
      <c r="M1248">
        <f>_xlfn.IFNA(VLOOKUP(D1248,'[1]2020清欠预算'!$A:$L,12,FALSE),0)</f>
        <v>0</v>
      </c>
    </row>
    <row r="1249" ht="14.25" spans="1:13">
      <c r="A1249" s="1">
        <v>1248</v>
      </c>
      <c r="B1249" s="2" t="s">
        <v>154</v>
      </c>
      <c r="C1249" s="1" t="s">
        <v>155</v>
      </c>
      <c r="D1249" s="1" t="s">
        <v>156</v>
      </c>
      <c r="E1249" s="1" t="s">
        <v>16</v>
      </c>
      <c r="F1249" s="1" t="s">
        <v>25</v>
      </c>
      <c r="G1249" s="1">
        <v>1</v>
      </c>
      <c r="H1249" s="3" t="s">
        <v>374</v>
      </c>
      <c r="I1249" s="5">
        <v>44136</v>
      </c>
      <c r="J1249" s="1">
        <v>1</v>
      </c>
      <c r="K1249" s="1">
        <v>0.9</v>
      </c>
      <c r="L1249" s="1">
        <f>_xlfn.IFNA(VLOOKUP(D1249,'[1]2020物业费金额预算（含欠费）'!$A:$W,23,FALSE),0)</f>
        <v>852.4557884448</v>
      </c>
      <c r="M1249">
        <f>_xlfn.IFNA(VLOOKUP(D1249,'[1]2020清欠预算'!$A:$L,12,FALSE),0)</f>
        <v>100.88248967875</v>
      </c>
    </row>
    <row r="1250" ht="14.25" spans="1:13">
      <c r="A1250" s="1">
        <v>1249</v>
      </c>
      <c r="B1250" s="2" t="s">
        <v>157</v>
      </c>
      <c r="C1250" s="1" t="s">
        <v>158</v>
      </c>
      <c r="D1250" s="1" t="s">
        <v>159</v>
      </c>
      <c r="E1250" s="1" t="s">
        <v>16</v>
      </c>
      <c r="F1250" s="1" t="s">
        <v>25</v>
      </c>
      <c r="G1250" s="1">
        <v>1</v>
      </c>
      <c r="H1250" s="3" t="s">
        <v>374</v>
      </c>
      <c r="I1250" s="5">
        <v>44136</v>
      </c>
      <c r="J1250" s="1">
        <v>1</v>
      </c>
      <c r="K1250" s="1">
        <v>0.85</v>
      </c>
      <c r="L1250" s="1">
        <f>_xlfn.IFNA(VLOOKUP(D1250,'[1]2020物业费金额预算（含欠费）'!$A:$W,23,FALSE),0)</f>
        <v>630.053254656</v>
      </c>
      <c r="M1250">
        <f>_xlfn.IFNA(VLOOKUP(D1250,'[1]2020清欠预算'!$A:$L,12,FALSE),0)</f>
        <v>69.6464089401053</v>
      </c>
    </row>
    <row r="1251" ht="14.25" spans="1:13">
      <c r="A1251" s="1">
        <v>1250</v>
      </c>
      <c r="B1251" s="2" t="s">
        <v>160</v>
      </c>
      <c r="C1251" s="1" t="s">
        <v>161</v>
      </c>
      <c r="D1251" s="1" t="s">
        <v>162</v>
      </c>
      <c r="E1251" s="1" t="s">
        <v>16</v>
      </c>
      <c r="F1251" s="1" t="s">
        <v>25</v>
      </c>
      <c r="G1251" s="1">
        <v>1</v>
      </c>
      <c r="H1251" s="3" t="s">
        <v>374</v>
      </c>
      <c r="I1251" s="5">
        <v>44136</v>
      </c>
      <c r="J1251" s="1">
        <v>1</v>
      </c>
      <c r="K1251" s="1">
        <v>0.8</v>
      </c>
      <c r="L1251" s="1">
        <f>_xlfn.IFNA(VLOOKUP(D1251,'[1]2020物业费金额预算（含欠费）'!$A:$W,23,FALSE),0)</f>
        <v>302.934693810001</v>
      </c>
      <c r="M1251">
        <f>_xlfn.IFNA(VLOOKUP(D1251,'[1]2020清欠预算'!$A:$L,12,FALSE),0)</f>
        <v>11.447214792</v>
      </c>
    </row>
    <row r="1252" ht="14.25" spans="1:13">
      <c r="A1252" s="1">
        <v>1251</v>
      </c>
      <c r="B1252" s="2" t="s">
        <v>163</v>
      </c>
      <c r="C1252" s="1" t="s">
        <v>164</v>
      </c>
      <c r="D1252" s="1" t="s">
        <v>165</v>
      </c>
      <c r="E1252" s="1" t="s">
        <v>16</v>
      </c>
      <c r="F1252" s="1" t="s">
        <v>25</v>
      </c>
      <c r="G1252" s="1">
        <v>1</v>
      </c>
      <c r="H1252" s="3" t="s">
        <v>374</v>
      </c>
      <c r="I1252" s="5">
        <v>44136</v>
      </c>
      <c r="J1252" s="1">
        <v>1</v>
      </c>
      <c r="K1252" s="1">
        <v>0.8</v>
      </c>
      <c r="L1252" s="1">
        <f>_xlfn.IFNA(VLOOKUP(D1252,'[1]2020物业费金额预算（含欠费）'!$A:$W,23,FALSE),0)</f>
        <v>142.15966695</v>
      </c>
      <c r="M1252">
        <f>_xlfn.IFNA(VLOOKUP(D1252,'[1]2020清欠预算'!$A:$L,12,FALSE),0)</f>
        <v>33.671957717125</v>
      </c>
    </row>
    <row r="1253" ht="14.25" spans="1:13">
      <c r="A1253" s="1">
        <v>1252</v>
      </c>
      <c r="B1253" s="2" t="s">
        <v>166</v>
      </c>
      <c r="C1253" s="1" t="s">
        <v>167</v>
      </c>
      <c r="D1253" s="1" t="s">
        <v>168</v>
      </c>
      <c r="E1253" s="1" t="s">
        <v>16</v>
      </c>
      <c r="F1253" s="1" t="s">
        <v>17</v>
      </c>
      <c r="G1253" s="1">
        <v>1</v>
      </c>
      <c r="H1253" s="3" t="s">
        <v>374</v>
      </c>
      <c r="I1253" s="5">
        <v>44136</v>
      </c>
      <c r="J1253" s="1">
        <v>1</v>
      </c>
      <c r="K1253" s="1">
        <v>0.7</v>
      </c>
      <c r="L1253" s="1">
        <f>_xlfn.IFNA(VLOOKUP(D1253,'[1]2020物业费金额预算（含欠费）'!$A:$W,23,FALSE),0)</f>
        <v>233.456184522</v>
      </c>
      <c r="M1253">
        <f>_xlfn.IFNA(VLOOKUP(D1253,'[1]2020清欠预算'!$A:$L,12,FALSE),0)</f>
        <v>41.3962543869333</v>
      </c>
    </row>
    <row r="1254" ht="14.25" spans="1:13">
      <c r="A1254" s="1">
        <v>1253</v>
      </c>
      <c r="B1254" s="2" t="s">
        <v>169</v>
      </c>
      <c r="C1254" s="1" t="s">
        <v>170</v>
      </c>
      <c r="D1254" s="1" t="s">
        <v>171</v>
      </c>
      <c r="E1254" s="1" t="s">
        <v>16</v>
      </c>
      <c r="F1254" s="1" t="s">
        <v>25</v>
      </c>
      <c r="G1254" s="1">
        <v>1</v>
      </c>
      <c r="H1254" s="3" t="s">
        <v>374</v>
      </c>
      <c r="I1254" s="5">
        <v>44136</v>
      </c>
      <c r="J1254" s="1">
        <v>1</v>
      </c>
      <c r="K1254" s="1">
        <v>0.68</v>
      </c>
      <c r="L1254" s="1">
        <f>_xlfn.IFNA(VLOOKUP(D1254,'[1]2020物业费金额预算（含欠费）'!$A:$W,23,FALSE),0)</f>
        <v>1059.136198848</v>
      </c>
      <c r="M1254">
        <f>_xlfn.IFNA(VLOOKUP(D1254,'[1]2020清欠预算'!$A:$L,12,FALSE),0)</f>
        <v>138.9381474</v>
      </c>
    </row>
    <row r="1255" ht="14.25" spans="1:13">
      <c r="A1255" s="1">
        <v>1254</v>
      </c>
      <c r="B1255" s="2" t="s">
        <v>172</v>
      </c>
      <c r="C1255" s="1" t="s">
        <v>173</v>
      </c>
      <c r="D1255" s="1" t="s">
        <v>174</v>
      </c>
      <c r="E1255" s="1" t="s">
        <v>16</v>
      </c>
      <c r="F1255" s="1" t="s">
        <v>25</v>
      </c>
      <c r="G1255" s="1">
        <v>1</v>
      </c>
      <c r="H1255" s="3" t="s">
        <v>374</v>
      </c>
      <c r="I1255" s="5">
        <v>44136</v>
      </c>
      <c r="J1255" s="1">
        <v>1</v>
      </c>
      <c r="K1255" s="1">
        <v>0.8</v>
      </c>
      <c r="L1255" s="1">
        <f>_xlfn.IFNA(VLOOKUP(D1255,'[1]2020物业费金额预算（含欠费）'!$A:$W,23,FALSE),0)</f>
        <v>610.37988636</v>
      </c>
      <c r="M1255">
        <f>_xlfn.IFNA(VLOOKUP(D1255,'[1]2020清欠预算'!$A:$L,12,FALSE),0)</f>
        <v>173.296517682167</v>
      </c>
    </row>
    <row r="1256" ht="14.25" spans="1:13">
      <c r="A1256" s="1">
        <v>1255</v>
      </c>
      <c r="B1256" s="2" t="s">
        <v>175</v>
      </c>
      <c r="C1256" s="1" t="s">
        <v>176</v>
      </c>
      <c r="D1256" s="1" t="s">
        <v>177</v>
      </c>
      <c r="E1256" s="1" t="s">
        <v>16</v>
      </c>
      <c r="F1256" s="1" t="s">
        <v>25</v>
      </c>
      <c r="G1256" s="1">
        <v>1</v>
      </c>
      <c r="H1256" s="3" t="s">
        <v>374</v>
      </c>
      <c r="I1256" s="5">
        <v>44136</v>
      </c>
      <c r="J1256" s="1">
        <v>1</v>
      </c>
      <c r="K1256" s="1">
        <v>0.8</v>
      </c>
      <c r="L1256" s="1">
        <f>_xlfn.IFNA(VLOOKUP(D1256,'[1]2020物业费金额预算（含欠费）'!$A:$W,23,FALSE),0)</f>
        <v>202.160525064</v>
      </c>
      <c r="M1256">
        <f>_xlfn.IFNA(VLOOKUP(D1256,'[1]2020清欠预算'!$A:$L,12,FALSE),0)</f>
        <v>34.9247827570417</v>
      </c>
    </row>
    <row r="1257" ht="14.25" spans="1:13">
      <c r="A1257" s="1">
        <v>1256</v>
      </c>
      <c r="B1257" s="2" t="s">
        <v>178</v>
      </c>
      <c r="C1257" s="1" t="s">
        <v>179</v>
      </c>
      <c r="D1257" s="1" t="s">
        <v>180</v>
      </c>
      <c r="E1257" s="1" t="s">
        <v>16</v>
      </c>
      <c r="F1257" s="1" t="s">
        <v>25</v>
      </c>
      <c r="G1257" s="1">
        <v>1</v>
      </c>
      <c r="H1257" s="3" t="s">
        <v>374</v>
      </c>
      <c r="I1257" s="5">
        <v>44136</v>
      </c>
      <c r="J1257" s="1">
        <v>1</v>
      </c>
      <c r="K1257" s="1">
        <v>0.9</v>
      </c>
      <c r="L1257" s="1">
        <f>_xlfn.IFNA(VLOOKUP(D1257,'[1]2020物业费金额预算（含欠费）'!$A:$W,23,FALSE),0)</f>
        <v>83.87555</v>
      </c>
      <c r="M1257">
        <f>_xlfn.IFNA(VLOOKUP(D1257,'[1]2020清欠预算'!$A:$L,12,FALSE),0)</f>
        <v>0</v>
      </c>
    </row>
    <row r="1258" ht="14.25" spans="1:13">
      <c r="A1258" s="1">
        <v>1257</v>
      </c>
      <c r="B1258" s="2" t="s">
        <v>181</v>
      </c>
      <c r="C1258" s="1" t="s">
        <v>182</v>
      </c>
      <c r="D1258" s="1" t="s">
        <v>183</v>
      </c>
      <c r="E1258" s="1" t="s">
        <v>16</v>
      </c>
      <c r="F1258" s="1" t="s">
        <v>25</v>
      </c>
      <c r="G1258" s="1">
        <v>1</v>
      </c>
      <c r="H1258" s="3" t="s">
        <v>374</v>
      </c>
      <c r="I1258" s="5">
        <v>44136</v>
      </c>
      <c r="J1258" s="1">
        <v>1</v>
      </c>
      <c r="K1258" s="1">
        <v>0.85</v>
      </c>
      <c r="L1258" s="1">
        <f>_xlfn.IFNA(VLOOKUP(D1258,'[1]2020物业费金额预算（含欠费）'!$A:$W,23,FALSE),0)</f>
        <v>523.1884180536</v>
      </c>
      <c r="M1258">
        <f>_xlfn.IFNA(VLOOKUP(D1258,'[1]2020清欠预算'!$A:$L,12,FALSE),0)</f>
        <v>30.0689852233333</v>
      </c>
    </row>
    <row r="1259" ht="14.25" spans="1:13">
      <c r="A1259" s="1">
        <v>1258</v>
      </c>
      <c r="B1259" s="2" t="s">
        <v>184</v>
      </c>
      <c r="C1259" s="1" t="s">
        <v>185</v>
      </c>
      <c r="D1259" s="1" t="s">
        <v>186</v>
      </c>
      <c r="E1259" s="1" t="s">
        <v>16</v>
      </c>
      <c r="F1259" s="1" t="s">
        <v>25</v>
      </c>
      <c r="G1259" s="1">
        <v>1</v>
      </c>
      <c r="H1259" s="3" t="s">
        <v>374</v>
      </c>
      <c r="I1259" s="5">
        <v>44136</v>
      </c>
      <c r="J1259" s="1">
        <v>1</v>
      </c>
      <c r="K1259" s="1">
        <v>0.95</v>
      </c>
      <c r="L1259" s="1">
        <f>_xlfn.IFNA(VLOOKUP(D1259,'[1]2020物业费金额预算（含欠费）'!$A:$W,23,FALSE),0)</f>
        <v>475.9919711376</v>
      </c>
      <c r="M1259">
        <f>_xlfn.IFNA(VLOOKUP(D1259,'[1]2020清欠预算'!$A:$L,12,FALSE),0)</f>
        <v>13.183109762875</v>
      </c>
    </row>
    <row r="1260" ht="14.25" spans="1:13">
      <c r="A1260" s="1">
        <v>1259</v>
      </c>
      <c r="B1260" s="2" t="s">
        <v>187</v>
      </c>
      <c r="C1260" s="1" t="s">
        <v>188</v>
      </c>
      <c r="D1260" s="1" t="s">
        <v>189</v>
      </c>
      <c r="E1260" s="1" t="s">
        <v>16</v>
      </c>
      <c r="F1260" s="1" t="s">
        <v>25</v>
      </c>
      <c r="G1260" s="1">
        <v>1</v>
      </c>
      <c r="H1260" s="3" t="s">
        <v>374</v>
      </c>
      <c r="I1260" s="5">
        <v>44136</v>
      </c>
      <c r="J1260" s="1">
        <v>1</v>
      </c>
      <c r="K1260" s="1">
        <v>0.85</v>
      </c>
      <c r="L1260" s="1">
        <f>_xlfn.IFNA(VLOOKUP(D1260,'[1]2020物业费金额预算（含欠费）'!$A:$W,23,FALSE),0)</f>
        <v>457.5496648</v>
      </c>
      <c r="M1260">
        <f>_xlfn.IFNA(VLOOKUP(D1260,'[1]2020清欠预算'!$A:$L,12,FALSE),0)</f>
        <v>8.86108850141667</v>
      </c>
    </row>
    <row r="1261" ht="14.25" spans="1:13">
      <c r="A1261" s="1">
        <v>1260</v>
      </c>
      <c r="B1261" s="2" t="s">
        <v>190</v>
      </c>
      <c r="D1261" s="1" t="s">
        <v>191</v>
      </c>
      <c r="E1261" s="1" t="s">
        <v>16</v>
      </c>
      <c r="F1261" s="1" t="s">
        <v>153</v>
      </c>
      <c r="G1261" s="1" t="s">
        <v>153</v>
      </c>
      <c r="H1261" s="3" t="s">
        <v>374</v>
      </c>
      <c r="I1261" s="5">
        <v>44136</v>
      </c>
      <c r="J1261" s="1">
        <v>1</v>
      </c>
      <c r="K1261" s="1">
        <v>0</v>
      </c>
      <c r="L1261" s="1">
        <f>_xlfn.IFNA(VLOOKUP(D1261,'[1]2020物业费金额预算（含欠费）'!$A:$W,23,FALSE),0)</f>
        <v>0</v>
      </c>
      <c r="M1261">
        <f>_xlfn.IFNA(VLOOKUP(D1261,'[1]2020清欠预算'!$A:$L,12,FALSE),0)</f>
        <v>0</v>
      </c>
    </row>
    <row r="1262" ht="14.25" spans="1:13">
      <c r="A1262" s="1">
        <v>1261</v>
      </c>
      <c r="B1262" s="2" t="s">
        <v>192</v>
      </c>
      <c r="D1262" s="1" t="s">
        <v>193</v>
      </c>
      <c r="E1262" s="1" t="s">
        <v>16</v>
      </c>
      <c r="F1262" s="1" t="s">
        <v>153</v>
      </c>
      <c r="G1262" s="1" t="s">
        <v>153</v>
      </c>
      <c r="H1262" s="3" t="s">
        <v>374</v>
      </c>
      <c r="I1262" s="5">
        <v>44136</v>
      </c>
      <c r="J1262" s="1">
        <v>1</v>
      </c>
      <c r="K1262" s="1">
        <v>0</v>
      </c>
      <c r="L1262" s="1">
        <f>_xlfn.IFNA(VLOOKUP(D1262,'[1]2020物业费金额预算（含欠费）'!$A:$W,23,FALSE),0)</f>
        <v>0</v>
      </c>
      <c r="M1262">
        <f>_xlfn.IFNA(VLOOKUP(D1262,'[1]2020清欠预算'!$A:$L,12,FALSE),0)</f>
        <v>0</v>
      </c>
    </row>
    <row r="1263" ht="14.25" spans="1:13">
      <c r="A1263" s="1">
        <v>1262</v>
      </c>
      <c r="B1263" s="2" t="s">
        <v>194</v>
      </c>
      <c r="D1263" s="1" t="s">
        <v>195</v>
      </c>
      <c r="E1263" s="1" t="s">
        <v>16</v>
      </c>
      <c r="F1263" s="1" t="s">
        <v>153</v>
      </c>
      <c r="G1263" s="1" t="s">
        <v>153</v>
      </c>
      <c r="H1263" s="3" t="s">
        <v>374</v>
      </c>
      <c r="I1263" s="5">
        <v>44136</v>
      </c>
      <c r="J1263" s="1">
        <v>1</v>
      </c>
      <c r="K1263" s="1">
        <v>0</v>
      </c>
      <c r="L1263" s="1">
        <f>_xlfn.IFNA(VLOOKUP(D1263,'[1]2020物业费金额预算（含欠费）'!$A:$W,23,FALSE),0)</f>
        <v>0</v>
      </c>
      <c r="M1263">
        <f>_xlfn.IFNA(VLOOKUP(D1263,'[1]2020清欠预算'!$A:$L,12,FALSE),0)</f>
        <v>0</v>
      </c>
    </row>
    <row r="1264" ht="14.25" spans="1:13">
      <c r="A1264" s="1">
        <v>1263</v>
      </c>
      <c r="B1264" s="2" t="s">
        <v>196</v>
      </c>
      <c r="C1264" s="1" t="s">
        <v>197</v>
      </c>
      <c r="D1264" s="1" t="s">
        <v>198</v>
      </c>
      <c r="E1264" s="1" t="s">
        <v>16</v>
      </c>
      <c r="F1264" s="1" t="s">
        <v>25</v>
      </c>
      <c r="G1264" s="1">
        <v>1</v>
      </c>
      <c r="H1264" s="3" t="s">
        <v>374</v>
      </c>
      <c r="I1264" s="5">
        <v>44136</v>
      </c>
      <c r="J1264" s="1">
        <v>1</v>
      </c>
      <c r="K1264" s="1">
        <v>0.7</v>
      </c>
      <c r="L1264" s="1">
        <f>_xlfn.IFNA(VLOOKUP(D1264,'[1]2020物业费金额预算（含欠费）'!$A:$W,23,FALSE),0)</f>
        <v>152.94640404</v>
      </c>
      <c r="M1264">
        <f>_xlfn.IFNA(VLOOKUP(D1264,'[1]2020清欠预算'!$A:$L,12,FALSE),0)</f>
        <v>102.48024803455</v>
      </c>
    </row>
    <row r="1265" ht="14.25" spans="1:13">
      <c r="A1265" s="1">
        <v>1264</v>
      </c>
      <c r="B1265" s="2" t="s">
        <v>199</v>
      </c>
      <c r="C1265" s="1" t="s">
        <v>200</v>
      </c>
      <c r="D1265" s="1" t="s">
        <v>201</v>
      </c>
      <c r="E1265" s="1" t="s">
        <v>16</v>
      </c>
      <c r="F1265" s="1" t="s">
        <v>25</v>
      </c>
      <c r="G1265" s="1">
        <v>1</v>
      </c>
      <c r="H1265" s="3" t="s">
        <v>374</v>
      </c>
      <c r="I1265" s="5">
        <v>44136</v>
      </c>
      <c r="J1265" s="1">
        <v>1</v>
      </c>
      <c r="K1265" s="1">
        <v>0.7</v>
      </c>
      <c r="L1265" s="1">
        <f>_xlfn.IFNA(VLOOKUP(D1265,'[1]2020物业费金额预算（含欠费）'!$A:$W,23,FALSE),0)</f>
        <v>133.611386472</v>
      </c>
      <c r="M1265">
        <f>_xlfn.IFNA(VLOOKUP(D1265,'[1]2020清欠预算'!$A:$L,12,FALSE),0)</f>
        <v>65.3801863416286</v>
      </c>
    </row>
    <row r="1266" ht="14.25" spans="1:13">
      <c r="A1266" s="1">
        <v>1265</v>
      </c>
      <c r="B1266" s="2" t="s">
        <v>202</v>
      </c>
      <c r="C1266" s="1" t="s">
        <v>203</v>
      </c>
      <c r="D1266" s="1" t="s">
        <v>204</v>
      </c>
      <c r="E1266" s="1" t="s">
        <v>16</v>
      </c>
      <c r="F1266" s="1" t="s">
        <v>25</v>
      </c>
      <c r="G1266" s="1">
        <v>1</v>
      </c>
      <c r="H1266" s="3" t="s">
        <v>374</v>
      </c>
      <c r="I1266" s="5">
        <v>44136</v>
      </c>
      <c r="J1266" s="1">
        <v>1</v>
      </c>
      <c r="K1266" s="1">
        <v>0.8</v>
      </c>
      <c r="L1266" s="1">
        <f>_xlfn.IFNA(VLOOKUP(D1266,'[1]2020物业费金额预算（含欠费）'!$A:$W,23,FALSE),0)</f>
        <v>270.923985612</v>
      </c>
      <c r="M1266">
        <f>_xlfn.IFNA(VLOOKUP(D1266,'[1]2020清欠预算'!$A:$L,12,FALSE),0)</f>
        <v>33.5856289958595</v>
      </c>
    </row>
    <row r="1267" ht="14.25" spans="1:13">
      <c r="A1267" s="1">
        <v>1266</v>
      </c>
      <c r="B1267" s="2" t="s">
        <v>205</v>
      </c>
      <c r="C1267" s="1" t="s">
        <v>206</v>
      </c>
      <c r="D1267" s="1" t="s">
        <v>207</v>
      </c>
      <c r="E1267" s="1" t="s">
        <v>16</v>
      </c>
      <c r="F1267" s="1" t="s">
        <v>25</v>
      </c>
      <c r="G1267" s="1">
        <v>1</v>
      </c>
      <c r="H1267" s="3" t="s">
        <v>374</v>
      </c>
      <c r="I1267" s="5">
        <v>44136</v>
      </c>
      <c r="J1267" s="1">
        <v>1</v>
      </c>
      <c r="K1267" s="1">
        <v>0.8</v>
      </c>
      <c r="L1267" s="1">
        <f>_xlfn.IFNA(VLOOKUP(D1267,'[1]2020物业费金额预算（含欠费）'!$A:$W,23,FALSE),0)</f>
        <v>139.07259513</v>
      </c>
      <c r="M1267">
        <f>_xlfn.IFNA(VLOOKUP(D1267,'[1]2020清欠预算'!$A:$L,12,FALSE),0)</f>
        <v>7.44622404467875</v>
      </c>
    </row>
    <row r="1268" ht="14.25" spans="1:13">
      <c r="A1268" s="1">
        <v>1267</v>
      </c>
      <c r="B1268" s="2" t="s">
        <v>208</v>
      </c>
      <c r="C1268" s="1" t="s">
        <v>209</v>
      </c>
      <c r="D1268" s="1" t="s">
        <v>210</v>
      </c>
      <c r="E1268" s="1" t="s">
        <v>16</v>
      </c>
      <c r="F1268" s="1" t="s">
        <v>25</v>
      </c>
      <c r="G1268" s="1">
        <v>1</v>
      </c>
      <c r="H1268" s="3" t="s">
        <v>374</v>
      </c>
      <c r="I1268" s="5">
        <v>44136</v>
      </c>
      <c r="J1268" s="1">
        <v>1</v>
      </c>
      <c r="K1268" s="1">
        <v>0.65</v>
      </c>
      <c r="L1268" s="1">
        <f>_xlfn.IFNA(VLOOKUP(D1268,'[1]2020物业费金额预算（含欠费）'!$A:$W,23,FALSE),0)</f>
        <v>152.767534812</v>
      </c>
      <c r="M1268">
        <f>_xlfn.IFNA(VLOOKUP(D1268,'[1]2020清欠预算'!$A:$L,12,FALSE),0)</f>
        <v>46.747779258399</v>
      </c>
    </row>
    <row r="1269" ht="14.25" spans="1:13">
      <c r="A1269" s="1">
        <v>1268</v>
      </c>
      <c r="B1269" s="2" t="s">
        <v>211</v>
      </c>
      <c r="C1269" s="1" t="s">
        <v>212</v>
      </c>
      <c r="D1269" s="1" t="s">
        <v>213</v>
      </c>
      <c r="E1269" s="1" t="s">
        <v>16</v>
      </c>
      <c r="F1269" s="1" t="s">
        <v>25</v>
      </c>
      <c r="G1269" s="1">
        <v>1</v>
      </c>
      <c r="H1269" s="3" t="s">
        <v>374</v>
      </c>
      <c r="I1269" s="5">
        <v>44136</v>
      </c>
      <c r="J1269" s="1">
        <v>1</v>
      </c>
      <c r="K1269" s="1">
        <v>0.8</v>
      </c>
      <c r="L1269" s="1">
        <f>_xlfn.IFNA(VLOOKUP(D1269,'[1]2020物业费金额预算（含欠费）'!$A:$W,23,FALSE),0)</f>
        <v>154.3325322</v>
      </c>
      <c r="M1269">
        <f>_xlfn.IFNA(VLOOKUP(D1269,'[1]2020清欠预算'!$A:$L,12,FALSE),0)</f>
        <v>30.014240566373</v>
      </c>
    </row>
    <row r="1270" ht="14.25" spans="1:13">
      <c r="A1270" s="1">
        <v>1269</v>
      </c>
      <c r="B1270" s="2" t="s">
        <v>214</v>
      </c>
      <c r="C1270" s="1" t="s">
        <v>215</v>
      </c>
      <c r="D1270" s="1" t="s">
        <v>216</v>
      </c>
      <c r="E1270" s="1" t="s">
        <v>16</v>
      </c>
      <c r="F1270" s="1" t="s">
        <v>25</v>
      </c>
      <c r="G1270" s="1">
        <v>1</v>
      </c>
      <c r="H1270" s="3" t="s">
        <v>374</v>
      </c>
      <c r="I1270" s="5">
        <v>44136</v>
      </c>
      <c r="J1270" s="1">
        <v>1</v>
      </c>
      <c r="K1270" s="1">
        <v>0.7</v>
      </c>
      <c r="L1270" s="1">
        <f>_xlfn.IFNA(VLOOKUP(D1270,'[1]2020物业费金额预算（含欠费）'!$A:$W,23,FALSE),0)</f>
        <v>252.4025367</v>
      </c>
      <c r="M1270">
        <f>_xlfn.IFNA(VLOOKUP(D1270,'[1]2020清欠预算'!$A:$L,12,FALSE),0)</f>
        <v>55.3543971029427</v>
      </c>
    </row>
    <row r="1271" ht="14.25" spans="1:13">
      <c r="A1271" s="1">
        <v>1270</v>
      </c>
      <c r="B1271" s="2" t="s">
        <v>217</v>
      </c>
      <c r="C1271" s="1" t="s">
        <v>218</v>
      </c>
      <c r="D1271" s="1" t="s">
        <v>219</v>
      </c>
      <c r="E1271" s="1" t="s">
        <v>16</v>
      </c>
      <c r="F1271" s="1" t="s">
        <v>25</v>
      </c>
      <c r="G1271" s="1">
        <v>1</v>
      </c>
      <c r="H1271" s="3" t="s">
        <v>374</v>
      </c>
      <c r="I1271" s="5">
        <v>44136</v>
      </c>
      <c r="J1271" s="1">
        <v>1</v>
      </c>
      <c r="K1271" s="1">
        <v>0.7</v>
      </c>
      <c r="L1271" s="1">
        <f>_xlfn.IFNA(VLOOKUP(D1271,'[1]2020物业费金额预算（含欠费）'!$A:$W,23,FALSE),0)</f>
        <v>45.10161</v>
      </c>
      <c r="M1271">
        <f>_xlfn.IFNA(VLOOKUP(D1271,'[1]2020清欠预算'!$A:$L,12,FALSE),0)</f>
        <v>4.16966865589787</v>
      </c>
    </row>
    <row r="1272" ht="14.25" spans="1:13">
      <c r="A1272" s="1">
        <v>1271</v>
      </c>
      <c r="B1272" s="2" t="s">
        <v>220</v>
      </c>
      <c r="D1272" s="1" t="s">
        <v>221</v>
      </c>
      <c r="E1272" s="1" t="s">
        <v>16</v>
      </c>
      <c r="F1272" s="1" t="s">
        <v>153</v>
      </c>
      <c r="G1272" s="1" t="s">
        <v>153</v>
      </c>
      <c r="H1272" s="3" t="s">
        <v>374</v>
      </c>
      <c r="I1272" s="5">
        <v>44136</v>
      </c>
      <c r="J1272" s="1">
        <v>1</v>
      </c>
      <c r="K1272" s="1">
        <v>0</v>
      </c>
      <c r="L1272" s="1">
        <f>_xlfn.IFNA(VLOOKUP(D1272,'[1]2020物业费金额预算（含欠费）'!$A:$W,23,FALSE),0)</f>
        <v>0</v>
      </c>
      <c r="M1272">
        <f>_xlfn.IFNA(VLOOKUP(D1272,'[1]2020清欠预算'!$A:$L,12,FALSE),0)</f>
        <v>0</v>
      </c>
    </row>
    <row r="1273" ht="14.25" spans="1:13">
      <c r="A1273" s="1">
        <v>1272</v>
      </c>
      <c r="B1273" s="2" t="s">
        <v>222</v>
      </c>
      <c r="C1273" s="1" t="s">
        <v>223</v>
      </c>
      <c r="D1273" s="1" t="s">
        <v>224</v>
      </c>
      <c r="E1273" s="1" t="s">
        <v>16</v>
      </c>
      <c r="F1273" s="1" t="s">
        <v>25</v>
      </c>
      <c r="G1273" s="1">
        <v>1</v>
      </c>
      <c r="H1273" s="3" t="s">
        <v>374</v>
      </c>
      <c r="I1273" s="5">
        <v>44136</v>
      </c>
      <c r="J1273" s="1">
        <v>1</v>
      </c>
      <c r="K1273" s="1">
        <v>0.85</v>
      </c>
      <c r="L1273" s="1">
        <f>_xlfn.IFNA(VLOOKUP(D1273,'[1]2020物业费金额预算（含欠费）'!$A:$W,23,FALSE),0)</f>
        <v>268.132669875</v>
      </c>
      <c r="M1273">
        <f>_xlfn.IFNA(VLOOKUP(D1273,'[1]2020清欠预算'!$A:$L,12,FALSE),0)</f>
        <v>27.0894488122917</v>
      </c>
    </row>
    <row r="1274" ht="14.25" spans="1:13">
      <c r="A1274" s="1">
        <v>1273</v>
      </c>
      <c r="B1274" s="2" t="s">
        <v>225</v>
      </c>
      <c r="C1274" s="1" t="s">
        <v>226</v>
      </c>
      <c r="D1274" s="1" t="s">
        <v>227</v>
      </c>
      <c r="E1274" s="1" t="s">
        <v>16</v>
      </c>
      <c r="F1274" s="1" t="s">
        <v>25</v>
      </c>
      <c r="G1274" s="1">
        <v>1</v>
      </c>
      <c r="H1274" s="3" t="s">
        <v>374</v>
      </c>
      <c r="I1274" s="5">
        <v>44136</v>
      </c>
      <c r="J1274" s="1">
        <v>1</v>
      </c>
      <c r="K1274" s="1">
        <v>0.8</v>
      </c>
      <c r="L1274" s="1">
        <f>_xlfn.IFNA(VLOOKUP(D1274,'[1]2020物业费金额预算（含欠费）'!$A:$W,23,FALSE),0)</f>
        <v>223.96636189838</v>
      </c>
      <c r="M1274">
        <f>_xlfn.IFNA(VLOOKUP(D1274,'[1]2020清欠预算'!$A:$L,12,FALSE),0)</f>
        <v>21.0091007024167</v>
      </c>
    </row>
    <row r="1275" ht="14.25" spans="1:13">
      <c r="A1275" s="1">
        <v>1274</v>
      </c>
      <c r="B1275" s="2" t="s">
        <v>228</v>
      </c>
      <c r="C1275" s="1" t="s">
        <v>229</v>
      </c>
      <c r="D1275" s="1" t="s">
        <v>230</v>
      </c>
      <c r="E1275" s="1" t="s">
        <v>16</v>
      </c>
      <c r="F1275" s="1" t="s">
        <v>25</v>
      </c>
      <c r="G1275" s="1">
        <v>1</v>
      </c>
      <c r="H1275" s="3" t="s">
        <v>374</v>
      </c>
      <c r="I1275" s="5">
        <v>44136</v>
      </c>
      <c r="J1275" s="1">
        <v>1</v>
      </c>
      <c r="K1275" s="1">
        <v>0.8</v>
      </c>
      <c r="L1275" s="1">
        <f>_xlfn.IFNA(VLOOKUP(D1275,'[1]2020物业费金额预算（含欠费）'!$A:$W,23,FALSE),0)</f>
        <v>459.818695215</v>
      </c>
      <c r="M1275">
        <f>_xlfn.IFNA(VLOOKUP(D1275,'[1]2020清欠预算'!$A:$L,12,FALSE),0)</f>
        <v>84.998064373625</v>
      </c>
    </row>
    <row r="1276" ht="14.25" spans="1:13">
      <c r="A1276" s="1">
        <v>1275</v>
      </c>
      <c r="B1276" s="2" t="s">
        <v>231</v>
      </c>
      <c r="C1276" s="1" t="s">
        <v>232</v>
      </c>
      <c r="D1276" s="1" t="s">
        <v>233</v>
      </c>
      <c r="E1276" s="1" t="s">
        <v>16</v>
      </c>
      <c r="F1276" s="1" t="s">
        <v>25</v>
      </c>
      <c r="G1276" s="1">
        <v>1</v>
      </c>
      <c r="H1276" s="3" t="s">
        <v>374</v>
      </c>
      <c r="I1276" s="5">
        <v>44136</v>
      </c>
      <c r="J1276" s="1">
        <v>1</v>
      </c>
      <c r="K1276" s="1">
        <v>0.7</v>
      </c>
      <c r="L1276" s="1">
        <f>_xlfn.IFNA(VLOOKUP(D1276,'[1]2020物业费金额预算（含欠费）'!$A:$W,23,FALSE),0)</f>
        <v>127.802565</v>
      </c>
      <c r="M1276">
        <f>_xlfn.IFNA(VLOOKUP(D1276,'[1]2020清欠预算'!$A:$L,12,FALSE),0)</f>
        <v>78.6176215055833</v>
      </c>
    </row>
    <row r="1277" ht="14.25" spans="1:13">
      <c r="A1277" s="1">
        <v>1276</v>
      </c>
      <c r="B1277" s="2" t="s">
        <v>234</v>
      </c>
      <c r="C1277" s="1" t="s">
        <v>235</v>
      </c>
      <c r="D1277" s="1" t="s">
        <v>236</v>
      </c>
      <c r="E1277" s="1" t="s">
        <v>16</v>
      </c>
      <c r="F1277" s="1" t="s">
        <v>25</v>
      </c>
      <c r="G1277" s="1">
        <v>1</v>
      </c>
      <c r="H1277" s="3" t="s">
        <v>374</v>
      </c>
      <c r="I1277" s="5">
        <v>44136</v>
      </c>
      <c r="J1277" s="1">
        <v>1</v>
      </c>
      <c r="K1277" s="1">
        <v>0.7</v>
      </c>
      <c r="L1277" s="1">
        <f>_xlfn.IFNA(VLOOKUP(D1277,'[1]2020物业费金额预算（含欠费）'!$A:$W,23,FALSE),0)</f>
        <v>41.493412425</v>
      </c>
      <c r="M1277">
        <f>_xlfn.IFNA(VLOOKUP(D1277,'[1]2020清欠预算'!$A:$L,12,FALSE),0)</f>
        <v>24.8591229726667</v>
      </c>
    </row>
    <row r="1278" ht="14.25" spans="1:13">
      <c r="A1278" s="1">
        <v>1277</v>
      </c>
      <c r="B1278" s="2" t="s">
        <v>237</v>
      </c>
      <c r="C1278" s="1" t="s">
        <v>238</v>
      </c>
      <c r="D1278" s="1" t="s">
        <v>239</v>
      </c>
      <c r="E1278" s="1" t="s">
        <v>16</v>
      </c>
      <c r="F1278" s="1" t="s">
        <v>25</v>
      </c>
      <c r="G1278" s="1">
        <v>1</v>
      </c>
      <c r="H1278" s="3" t="s">
        <v>374</v>
      </c>
      <c r="I1278" s="5">
        <v>44136</v>
      </c>
      <c r="J1278" s="1">
        <v>1</v>
      </c>
      <c r="K1278" s="1">
        <v>0.75</v>
      </c>
      <c r="L1278" s="1">
        <f>_xlfn.IFNA(VLOOKUP(D1278,'[1]2020物业费金额预算（含欠费）'!$A:$W,23,FALSE),0)</f>
        <v>117.07954791</v>
      </c>
      <c r="M1278">
        <f>_xlfn.IFNA(VLOOKUP(D1278,'[1]2020清欠预算'!$A:$L,12,FALSE),0)</f>
        <v>35.6095731084167</v>
      </c>
    </row>
    <row r="1279" ht="14.25" spans="1:13">
      <c r="A1279" s="1">
        <v>1278</v>
      </c>
      <c r="B1279" s="2" t="s">
        <v>240</v>
      </c>
      <c r="C1279" s="1" t="s">
        <v>241</v>
      </c>
      <c r="D1279" s="1" t="s">
        <v>242</v>
      </c>
      <c r="E1279" s="1" t="s">
        <v>16</v>
      </c>
      <c r="F1279" s="1" t="s">
        <v>25</v>
      </c>
      <c r="G1279" s="1">
        <v>1</v>
      </c>
      <c r="H1279" s="3" t="s">
        <v>374</v>
      </c>
      <c r="I1279" s="5">
        <v>44136</v>
      </c>
      <c r="J1279" s="1">
        <v>1</v>
      </c>
      <c r="K1279" s="1">
        <v>0.85</v>
      </c>
      <c r="L1279" s="1">
        <f>_xlfn.IFNA(VLOOKUP(D1279,'[1]2020物业费金额预算（含欠费）'!$A:$W,23,FALSE),0)</f>
        <v>217.59844554</v>
      </c>
      <c r="M1279">
        <f>_xlfn.IFNA(VLOOKUP(D1279,'[1]2020清欠预算'!$A:$L,12,FALSE),0)</f>
        <v>28.6276743111667</v>
      </c>
    </row>
    <row r="1280" ht="14.25" spans="1:13">
      <c r="A1280" s="1">
        <v>1279</v>
      </c>
      <c r="B1280" s="2" t="s">
        <v>243</v>
      </c>
      <c r="C1280" s="1" t="s">
        <v>244</v>
      </c>
      <c r="D1280" s="1" t="s">
        <v>245</v>
      </c>
      <c r="E1280" s="1" t="s">
        <v>16</v>
      </c>
      <c r="F1280" s="1" t="s">
        <v>25</v>
      </c>
      <c r="G1280" s="1">
        <v>1</v>
      </c>
      <c r="H1280" s="3" t="s">
        <v>374</v>
      </c>
      <c r="I1280" s="5">
        <v>44136</v>
      </c>
      <c r="J1280" s="1">
        <v>1</v>
      </c>
      <c r="K1280" s="1">
        <v>0.75</v>
      </c>
      <c r="L1280" s="1">
        <f>_xlfn.IFNA(VLOOKUP(D1280,'[1]2020物业费金额预算（含欠费）'!$A:$W,23,FALSE),0)</f>
        <v>127.659372525</v>
      </c>
      <c r="M1280">
        <f>_xlfn.IFNA(VLOOKUP(D1280,'[1]2020清欠预算'!$A:$L,12,FALSE),0)</f>
        <v>28.1009084904167</v>
      </c>
    </row>
    <row r="1281" ht="14.25" spans="1:13">
      <c r="A1281" s="1">
        <v>1280</v>
      </c>
      <c r="B1281" s="2" t="s">
        <v>246</v>
      </c>
      <c r="C1281" s="1" t="s">
        <v>247</v>
      </c>
      <c r="D1281" s="1" t="s">
        <v>248</v>
      </c>
      <c r="E1281" s="1" t="s">
        <v>16</v>
      </c>
      <c r="F1281" s="1" t="s">
        <v>25</v>
      </c>
      <c r="G1281" s="1">
        <v>1</v>
      </c>
      <c r="H1281" s="3" t="s">
        <v>374</v>
      </c>
      <c r="I1281" s="5">
        <v>44136</v>
      </c>
      <c r="J1281" s="1">
        <v>1</v>
      </c>
      <c r="K1281" s="1">
        <v>0</v>
      </c>
      <c r="L1281" s="1">
        <f>_xlfn.IFNA(VLOOKUP(D1281,'[1]2020物业费金额预算（含欠费）'!$A:$W,23,FALSE),0)</f>
        <v>200.309939298462</v>
      </c>
      <c r="M1281">
        <f>_xlfn.IFNA(VLOOKUP(D1281,'[1]2020清欠预算'!$A:$L,12,FALSE),0)</f>
        <v>4.620060388125</v>
      </c>
    </row>
    <row r="1282" ht="14.25" spans="1:13">
      <c r="A1282" s="1">
        <v>1281</v>
      </c>
      <c r="B1282" s="2" t="s">
        <v>249</v>
      </c>
      <c r="C1282" s="1" t="s">
        <v>250</v>
      </c>
      <c r="D1282" s="1" t="s">
        <v>251</v>
      </c>
      <c r="E1282" s="1" t="s">
        <v>16</v>
      </c>
      <c r="F1282" s="1" t="s">
        <v>25</v>
      </c>
      <c r="G1282" s="1">
        <v>1</v>
      </c>
      <c r="H1282" s="3" t="s">
        <v>374</v>
      </c>
      <c r="I1282" s="5">
        <v>44136</v>
      </c>
      <c r="J1282" s="1">
        <v>1</v>
      </c>
      <c r="K1282" s="1">
        <v>0.9</v>
      </c>
      <c r="L1282" s="1">
        <f>_xlfn.IFNA(VLOOKUP(D1282,'[1]2020物业费金额预算（含欠费）'!$A:$W,23,FALSE),0)</f>
        <v>117.177482304</v>
      </c>
      <c r="M1282">
        <f>_xlfn.IFNA(VLOOKUP(D1282,'[1]2020清欠预算'!$A:$L,12,FALSE),0)</f>
        <v>12.60451842</v>
      </c>
    </row>
    <row r="1283" ht="14.25" spans="1:13">
      <c r="A1283" s="1">
        <v>1282</v>
      </c>
      <c r="B1283" s="2" t="s">
        <v>252</v>
      </c>
      <c r="C1283" s="1" t="s">
        <v>253</v>
      </c>
      <c r="D1283" s="1" t="s">
        <v>254</v>
      </c>
      <c r="E1283" s="1" t="s">
        <v>16</v>
      </c>
      <c r="F1283" s="1" t="s">
        <v>25</v>
      </c>
      <c r="G1283" s="1">
        <v>1</v>
      </c>
      <c r="H1283" s="3" t="s">
        <v>374</v>
      </c>
      <c r="I1283" s="5">
        <v>44136</v>
      </c>
      <c r="J1283" s="1">
        <v>1</v>
      </c>
      <c r="K1283" s="1">
        <v>0.85</v>
      </c>
      <c r="L1283" s="1">
        <f>_xlfn.IFNA(VLOOKUP(D1283,'[1]2020物业费金额预算（含欠费）'!$A:$W,23,FALSE),0)</f>
        <v>43.6611382519828</v>
      </c>
      <c r="M1283">
        <f>_xlfn.IFNA(VLOOKUP(D1283,'[1]2020清欠预算'!$A:$L,12,FALSE),0)</f>
        <v>9.772005868625</v>
      </c>
    </row>
    <row r="1284" ht="14.25" spans="1:13">
      <c r="A1284" s="1">
        <v>1283</v>
      </c>
      <c r="B1284" s="2" t="s">
        <v>255</v>
      </c>
      <c r="C1284" s="1" t="s">
        <v>256</v>
      </c>
      <c r="D1284" s="1" t="s">
        <v>257</v>
      </c>
      <c r="E1284" s="1" t="s">
        <v>16</v>
      </c>
      <c r="F1284" s="1" t="s">
        <v>25</v>
      </c>
      <c r="G1284" s="1">
        <v>1</v>
      </c>
      <c r="H1284" s="3" t="s">
        <v>374</v>
      </c>
      <c r="I1284" s="5">
        <v>44136</v>
      </c>
      <c r="J1284" s="1">
        <v>1</v>
      </c>
      <c r="K1284" s="1">
        <v>0.9</v>
      </c>
      <c r="L1284" s="1">
        <f>_xlfn.IFNA(VLOOKUP(D1284,'[1]2020物业费金额预算（含欠费）'!$A:$W,23,FALSE),0)</f>
        <v>227.330547675292</v>
      </c>
      <c r="M1284">
        <f>_xlfn.IFNA(VLOOKUP(D1284,'[1]2020清欠预算'!$A:$L,12,FALSE),0)</f>
        <v>13.135229367</v>
      </c>
    </row>
    <row r="1285" ht="14.25" spans="1:13">
      <c r="A1285" s="1">
        <v>1284</v>
      </c>
      <c r="B1285" s="2" t="s">
        <v>258</v>
      </c>
      <c r="C1285" s="1" t="s">
        <v>259</v>
      </c>
      <c r="D1285" s="1" t="s">
        <v>260</v>
      </c>
      <c r="E1285" s="1" t="s">
        <v>16</v>
      </c>
      <c r="F1285" s="1" t="s">
        <v>25</v>
      </c>
      <c r="G1285" s="1">
        <v>1</v>
      </c>
      <c r="H1285" s="3" t="s">
        <v>374</v>
      </c>
      <c r="I1285" s="5">
        <v>44136</v>
      </c>
      <c r="J1285" s="1">
        <v>1</v>
      </c>
      <c r="K1285" s="1">
        <v>0</v>
      </c>
      <c r="L1285" s="1">
        <f>_xlfn.IFNA(VLOOKUP(D1285,'[1]2020物业费金额预算（含欠费）'!$A:$W,23,FALSE),0)</f>
        <v>65.472</v>
      </c>
      <c r="M1285">
        <f>_xlfn.IFNA(VLOOKUP(D1285,'[1]2020清欠预算'!$A:$L,12,FALSE),0)</f>
        <v>0</v>
      </c>
    </row>
    <row r="1286" ht="14.25" spans="1:13">
      <c r="A1286" s="1">
        <v>1285</v>
      </c>
      <c r="B1286" s="2" t="s">
        <v>261</v>
      </c>
      <c r="C1286" s="1" t="s">
        <v>262</v>
      </c>
      <c r="D1286" s="1" t="s">
        <v>263</v>
      </c>
      <c r="E1286" s="1" t="s">
        <v>16</v>
      </c>
      <c r="F1286" s="1" t="s">
        <v>25</v>
      </c>
      <c r="G1286" s="1">
        <v>1</v>
      </c>
      <c r="H1286" s="3" t="s">
        <v>374</v>
      </c>
      <c r="I1286" s="5">
        <v>44136</v>
      </c>
      <c r="J1286" s="1">
        <v>1</v>
      </c>
      <c r="K1286" s="1">
        <v>0</v>
      </c>
      <c r="L1286" s="1">
        <f>_xlfn.IFNA(VLOOKUP(D1286,'[1]2020物业费金额预算（含欠费）'!$A:$W,23,FALSE),0)</f>
        <v>29.68198625</v>
      </c>
      <c r="M1286">
        <f>_xlfn.IFNA(VLOOKUP(D1286,'[1]2020清欠预算'!$A:$L,12,FALSE),0)</f>
        <v>0</v>
      </c>
    </row>
    <row r="1287" ht="14.25" spans="1:13">
      <c r="A1287" s="1">
        <v>1286</v>
      </c>
      <c r="B1287" s="2" t="s">
        <v>264</v>
      </c>
      <c r="C1287" s="1" t="s">
        <v>265</v>
      </c>
      <c r="D1287" s="1" t="s">
        <v>266</v>
      </c>
      <c r="E1287" s="1" t="s">
        <v>16</v>
      </c>
      <c r="F1287" s="1" t="s">
        <v>25</v>
      </c>
      <c r="G1287" s="1">
        <v>1</v>
      </c>
      <c r="H1287" s="3" t="s">
        <v>374</v>
      </c>
      <c r="I1287" s="5">
        <v>44136</v>
      </c>
      <c r="J1287" s="1">
        <v>1</v>
      </c>
      <c r="K1287" s="1">
        <v>0</v>
      </c>
      <c r="L1287" s="1">
        <f>_xlfn.IFNA(VLOOKUP(D1287,'[1]2020物业费金额预算（含欠费）'!$A:$W,23,FALSE),0)</f>
        <v>169.663032</v>
      </c>
      <c r="M1287">
        <f>_xlfn.IFNA(VLOOKUP(D1287,'[1]2020清欠预算'!$A:$L,12,FALSE),0)</f>
        <v>0</v>
      </c>
    </row>
    <row r="1288" ht="14.25" spans="1:13">
      <c r="A1288" s="1">
        <v>1287</v>
      </c>
      <c r="B1288" s="2" t="s">
        <v>267</v>
      </c>
      <c r="C1288" s="1" t="s">
        <v>268</v>
      </c>
      <c r="D1288" s="1" t="s">
        <v>269</v>
      </c>
      <c r="E1288" s="1" t="s">
        <v>16</v>
      </c>
      <c r="F1288" s="1" t="s">
        <v>25</v>
      </c>
      <c r="G1288" s="1">
        <v>1</v>
      </c>
      <c r="H1288" s="3" t="s">
        <v>374</v>
      </c>
      <c r="I1288" s="5">
        <v>44136</v>
      </c>
      <c r="J1288" s="1">
        <v>1</v>
      </c>
      <c r="K1288" s="1">
        <v>0.95</v>
      </c>
      <c r="L1288" s="1">
        <f>_xlfn.IFNA(VLOOKUP(D1288,'[1]2020物业费金额预算（含欠费）'!$A:$W,23,FALSE),0)</f>
        <v>157.049046204</v>
      </c>
      <c r="M1288">
        <f>_xlfn.IFNA(VLOOKUP(D1288,'[1]2020清欠预算'!$A:$L,12,FALSE),0)</f>
        <v>7.33744964712501</v>
      </c>
    </row>
    <row r="1289" ht="14.25" spans="1:13">
      <c r="A1289" s="1">
        <v>1288</v>
      </c>
      <c r="B1289" s="2" t="s">
        <v>270</v>
      </c>
      <c r="C1289" s="1" t="s">
        <v>271</v>
      </c>
      <c r="D1289" s="1" t="s">
        <v>272</v>
      </c>
      <c r="E1289" s="1" t="s">
        <v>16</v>
      </c>
      <c r="F1289" s="1" t="s">
        <v>25</v>
      </c>
      <c r="G1289" s="1">
        <v>1</v>
      </c>
      <c r="H1289" s="3" t="s">
        <v>374</v>
      </c>
      <c r="I1289" s="5">
        <v>44136</v>
      </c>
      <c r="J1289" s="1">
        <v>1</v>
      </c>
      <c r="K1289" s="1">
        <v>0.95</v>
      </c>
      <c r="L1289" s="1">
        <f>_xlfn.IFNA(VLOOKUP(D1289,'[1]2020物业费金额预算（含欠费）'!$A:$W,23,FALSE),0)</f>
        <v>63.2719217969642</v>
      </c>
      <c r="M1289">
        <f>_xlfn.IFNA(VLOOKUP(D1289,'[1]2020清欠预算'!$A:$L,12,FALSE),0)</f>
        <v>0</v>
      </c>
    </row>
    <row r="1290" ht="14.25" spans="1:13">
      <c r="A1290" s="1">
        <v>1289</v>
      </c>
      <c r="B1290" s="2" t="s">
        <v>273</v>
      </c>
      <c r="C1290" s="1" t="s">
        <v>274</v>
      </c>
      <c r="D1290" s="1" t="s">
        <v>275</v>
      </c>
      <c r="E1290" s="1" t="s">
        <v>16</v>
      </c>
      <c r="F1290" s="1" t="s">
        <v>25</v>
      </c>
      <c r="G1290" s="1">
        <v>1</v>
      </c>
      <c r="H1290" s="3" t="s">
        <v>374</v>
      </c>
      <c r="I1290" s="5">
        <v>44136</v>
      </c>
      <c r="J1290" s="1">
        <v>1</v>
      </c>
      <c r="K1290" s="1">
        <v>0.75</v>
      </c>
      <c r="L1290" s="1">
        <f>_xlfn.IFNA(VLOOKUP(D1290,'[1]2020物业费金额预算（含欠费）'!$A:$W,23,FALSE),0)</f>
        <v>86.9311889124</v>
      </c>
      <c r="M1290">
        <f>_xlfn.IFNA(VLOOKUP(D1290,'[1]2020清欠预算'!$A:$L,12,FALSE),0)</f>
        <v>13.811586828</v>
      </c>
    </row>
    <row r="1291" ht="14.25" spans="1:13">
      <c r="A1291" s="1">
        <v>1290</v>
      </c>
      <c r="B1291" s="6" t="s">
        <v>276</v>
      </c>
      <c r="C1291" s="1" t="s">
        <v>277</v>
      </c>
      <c r="D1291" s="1" t="s">
        <v>278</v>
      </c>
      <c r="E1291" s="1" t="s">
        <v>16</v>
      </c>
      <c r="F1291" s="1" t="s">
        <v>279</v>
      </c>
      <c r="G1291" s="1">
        <v>1</v>
      </c>
      <c r="H1291" s="3" t="s">
        <v>374</v>
      </c>
      <c r="I1291" s="5">
        <v>44136</v>
      </c>
      <c r="J1291" s="1">
        <v>1</v>
      </c>
      <c r="K1291" s="1">
        <v>0.9</v>
      </c>
      <c r="L1291" s="1">
        <f>_xlfn.IFNA(VLOOKUP(D1291,'[1]2020物业费金额预算（含欠费）'!$A:$W,23,FALSE),0)</f>
        <v>44.51158152</v>
      </c>
      <c r="M1291">
        <f>_xlfn.IFNA(VLOOKUP(D1291,'[1]2020清欠预算'!$A:$L,12,FALSE),0)</f>
        <v>1.67996193788948</v>
      </c>
    </row>
    <row r="1292" ht="14.25" spans="1:13">
      <c r="A1292" s="1">
        <v>1291</v>
      </c>
      <c r="B1292" s="6" t="s">
        <v>280</v>
      </c>
      <c r="C1292" s="1" t="s">
        <v>281</v>
      </c>
      <c r="D1292" s="1" t="s">
        <v>282</v>
      </c>
      <c r="E1292" s="1" t="s">
        <v>16</v>
      </c>
      <c r="F1292" s="1" t="s">
        <v>279</v>
      </c>
      <c r="G1292" s="1">
        <v>1</v>
      </c>
      <c r="H1292" s="3" t="s">
        <v>374</v>
      </c>
      <c r="I1292" s="5">
        <v>44136</v>
      </c>
      <c r="J1292" s="1">
        <v>1</v>
      </c>
      <c r="K1292" s="1">
        <v>0.7</v>
      </c>
      <c r="L1292" s="1">
        <f>_xlfn.IFNA(VLOOKUP(D1292,'[1]2020物业费金额预算（含欠费）'!$A:$W,23,FALSE),0)</f>
        <v>161.026378853333</v>
      </c>
      <c r="M1292">
        <f>_xlfn.IFNA(VLOOKUP(D1292,'[1]2020清欠预算'!$A:$L,12,FALSE),0)</f>
        <v>50.108787743625</v>
      </c>
    </row>
    <row r="1293" ht="14.25" spans="1:13">
      <c r="A1293" s="1">
        <v>1292</v>
      </c>
      <c r="B1293" s="2" t="s">
        <v>283</v>
      </c>
      <c r="C1293" s="1" t="s">
        <v>284</v>
      </c>
      <c r="D1293" s="1" t="s">
        <v>285</v>
      </c>
      <c r="E1293" s="1" t="s">
        <v>16</v>
      </c>
      <c r="F1293" s="1" t="s">
        <v>25</v>
      </c>
      <c r="G1293" s="1">
        <v>1</v>
      </c>
      <c r="H1293" s="3" t="s">
        <v>374</v>
      </c>
      <c r="I1293" s="5">
        <v>44136</v>
      </c>
      <c r="J1293" s="1">
        <v>1</v>
      </c>
      <c r="K1293" s="1">
        <v>0.85</v>
      </c>
      <c r="L1293" s="1">
        <f>_xlfn.IFNA(VLOOKUP(D1293,'[1]2020物业费金额预算（含欠费）'!$A:$W,23,FALSE),0)</f>
        <v>176.9301513</v>
      </c>
      <c r="M1293">
        <f>_xlfn.IFNA(VLOOKUP(D1293,'[1]2020清欠预算'!$A:$L,12,FALSE),0)</f>
        <v>23.40418934425</v>
      </c>
    </row>
    <row r="1294" ht="14.25" spans="1:13">
      <c r="A1294" s="1">
        <v>1293</v>
      </c>
      <c r="B1294" s="2" t="s">
        <v>286</v>
      </c>
      <c r="C1294" s="1" t="s">
        <v>287</v>
      </c>
      <c r="D1294" s="1" t="s">
        <v>288</v>
      </c>
      <c r="E1294" s="1" t="s">
        <v>16</v>
      </c>
      <c r="F1294" s="1" t="s">
        <v>25</v>
      </c>
      <c r="G1294" s="1">
        <v>1</v>
      </c>
      <c r="H1294" s="3" t="s">
        <v>374</v>
      </c>
      <c r="I1294" s="5">
        <v>44136</v>
      </c>
      <c r="J1294" s="1">
        <v>1</v>
      </c>
      <c r="K1294" s="1">
        <v>0</v>
      </c>
      <c r="L1294" s="1">
        <f>_xlfn.IFNA(VLOOKUP(D1294,'[1]2020物业费金额预算（含欠费）'!$A:$W,23,FALSE),0)</f>
        <v>75.6</v>
      </c>
      <c r="M1294">
        <f>_xlfn.IFNA(VLOOKUP(D1294,'[1]2020清欠预算'!$A:$L,12,FALSE),0)</f>
        <v>0</v>
      </c>
    </row>
    <row r="1295" ht="14.25" spans="1:13">
      <c r="A1295" s="1">
        <v>1294</v>
      </c>
      <c r="B1295" s="2" t="s">
        <v>289</v>
      </c>
      <c r="D1295" s="1" t="s">
        <v>290</v>
      </c>
      <c r="E1295" s="1" t="s">
        <v>16</v>
      </c>
      <c r="F1295" s="1" t="s">
        <v>153</v>
      </c>
      <c r="G1295" s="1" t="s">
        <v>153</v>
      </c>
      <c r="H1295" s="3" t="s">
        <v>374</v>
      </c>
      <c r="I1295" s="5">
        <v>44136</v>
      </c>
      <c r="J1295" s="1">
        <v>1</v>
      </c>
      <c r="K1295" s="1">
        <v>0</v>
      </c>
      <c r="L1295" s="1">
        <f>_xlfn.IFNA(VLOOKUP(D1295,'[1]2020物业费金额预算（含欠费）'!$A:$W,23,FALSE),0)</f>
        <v>0</v>
      </c>
      <c r="M1295">
        <f>_xlfn.IFNA(VLOOKUP(D1295,'[1]2020清欠预算'!$A:$L,12,FALSE),0)</f>
        <v>0</v>
      </c>
    </row>
    <row r="1296" ht="14.25" spans="1:13">
      <c r="A1296" s="1">
        <v>1295</v>
      </c>
      <c r="B1296" s="2" t="s">
        <v>291</v>
      </c>
      <c r="C1296" s="1" t="s">
        <v>292</v>
      </c>
      <c r="D1296" s="1" t="s">
        <v>293</v>
      </c>
      <c r="E1296" s="1" t="s">
        <v>16</v>
      </c>
      <c r="F1296" s="1" t="s">
        <v>25</v>
      </c>
      <c r="G1296" s="1">
        <v>1</v>
      </c>
      <c r="H1296" s="3" t="s">
        <v>374</v>
      </c>
      <c r="I1296" s="5">
        <v>44136</v>
      </c>
      <c r="J1296" s="1">
        <v>1</v>
      </c>
      <c r="K1296" s="1">
        <v>0.45</v>
      </c>
      <c r="L1296" s="1">
        <f>_xlfn.IFNA(VLOOKUP(D1296,'[1]2020物业费金额预算（含欠费）'!$A:$W,23,FALSE),0)</f>
        <v>51.49868724</v>
      </c>
      <c r="M1296">
        <f>_xlfn.IFNA(VLOOKUP(D1296,'[1]2020清欠预算'!$A:$L,12,FALSE),0)</f>
        <v>2.70194483975</v>
      </c>
    </row>
    <row r="1297" ht="14.25" spans="1:13">
      <c r="A1297" s="1">
        <v>1296</v>
      </c>
      <c r="B1297" s="2" t="s">
        <v>294</v>
      </c>
      <c r="C1297" s="1" t="s">
        <v>295</v>
      </c>
      <c r="D1297" s="1" t="s">
        <v>296</v>
      </c>
      <c r="E1297" s="1" t="s">
        <v>16</v>
      </c>
      <c r="F1297" s="1" t="s">
        <v>25</v>
      </c>
      <c r="G1297" s="1">
        <v>1</v>
      </c>
      <c r="H1297" s="3" t="s">
        <v>374</v>
      </c>
      <c r="I1297" s="5">
        <v>44136</v>
      </c>
      <c r="J1297" s="1">
        <v>1</v>
      </c>
      <c r="K1297" s="1">
        <v>0.7</v>
      </c>
      <c r="L1297" s="1">
        <f>_xlfn.IFNA(VLOOKUP(D1297,'[1]2020物业费金额预算（含欠费）'!$A:$W,23,FALSE),0)</f>
        <v>79.50447567</v>
      </c>
      <c r="M1297">
        <f>_xlfn.IFNA(VLOOKUP(D1297,'[1]2020清欠预算'!$A:$L,12,FALSE),0)</f>
        <v>23.98882948475</v>
      </c>
    </row>
    <row r="1298" ht="14.25" spans="1:13">
      <c r="A1298" s="1">
        <v>1297</v>
      </c>
      <c r="B1298" s="2" t="s">
        <v>297</v>
      </c>
      <c r="C1298" s="1" t="s">
        <v>298</v>
      </c>
      <c r="D1298" s="1" t="s">
        <v>299</v>
      </c>
      <c r="E1298" s="1" t="s">
        <v>16</v>
      </c>
      <c r="F1298" s="1" t="s">
        <v>25</v>
      </c>
      <c r="G1298" s="1">
        <v>1</v>
      </c>
      <c r="H1298" s="3" t="s">
        <v>374</v>
      </c>
      <c r="I1298" s="5">
        <v>44136</v>
      </c>
      <c r="J1298" s="1">
        <v>1</v>
      </c>
      <c r="K1298" s="1">
        <v>0</v>
      </c>
      <c r="L1298" s="1">
        <f>_xlfn.IFNA(VLOOKUP(D1298,'[1]2020物业费金额预算（含欠费）'!$A:$W,23,FALSE),0)</f>
        <v>80.3303300786</v>
      </c>
      <c r="M1298">
        <f>_xlfn.IFNA(VLOOKUP(D1298,'[1]2020清欠预算'!$A:$L,12,FALSE),0)</f>
        <v>16.5427134930417</v>
      </c>
    </row>
    <row r="1299" ht="14.25" spans="1:13">
      <c r="A1299" s="1">
        <v>1298</v>
      </c>
      <c r="B1299" s="2" t="s">
        <v>300</v>
      </c>
      <c r="C1299" s="1" t="s">
        <v>301</v>
      </c>
      <c r="D1299" s="1" t="s">
        <v>302</v>
      </c>
      <c r="E1299" s="1" t="s">
        <v>16</v>
      </c>
      <c r="F1299" s="1" t="s">
        <v>25</v>
      </c>
      <c r="G1299" s="1">
        <v>1</v>
      </c>
      <c r="H1299" s="3" t="s">
        <v>374</v>
      </c>
      <c r="I1299" s="5">
        <v>44136</v>
      </c>
      <c r="J1299" s="1">
        <v>1</v>
      </c>
      <c r="K1299" s="1">
        <v>0.8</v>
      </c>
      <c r="L1299" s="1">
        <f>_xlfn.IFNA(VLOOKUP(D1299,'[1]2020物业费金额预算（含欠费）'!$A:$W,23,FALSE),0)</f>
        <v>65.52971854</v>
      </c>
      <c r="M1299">
        <f>_xlfn.IFNA(VLOOKUP(D1299,'[1]2020清欠预算'!$A:$L,12,FALSE),0)</f>
        <v>2.54128099820833</v>
      </c>
    </row>
    <row r="1300" ht="14.25" spans="1:13">
      <c r="A1300" s="1">
        <v>1299</v>
      </c>
      <c r="B1300" s="2" t="s">
        <v>303</v>
      </c>
      <c r="C1300" s="1" t="s">
        <v>304</v>
      </c>
      <c r="D1300" s="1" t="s">
        <v>305</v>
      </c>
      <c r="E1300" s="1" t="s">
        <v>16</v>
      </c>
      <c r="F1300" s="1" t="s">
        <v>17</v>
      </c>
      <c r="G1300" s="1">
        <v>1</v>
      </c>
      <c r="H1300" s="3" t="s">
        <v>374</v>
      </c>
      <c r="I1300" s="5">
        <v>44136</v>
      </c>
      <c r="J1300" s="1">
        <v>1</v>
      </c>
      <c r="K1300" s="1">
        <v>0.73</v>
      </c>
      <c r="L1300" s="1">
        <f>_xlfn.IFNA(VLOOKUP(D1300,'[1]2020物业费金额预算（含欠费）'!$A:$W,23,FALSE),0)</f>
        <v>145.948453195776</v>
      </c>
      <c r="M1300">
        <f>_xlfn.IFNA(VLOOKUP(D1300,'[1]2020清欠预算'!$A:$L,12,FALSE),0)</f>
        <v>0</v>
      </c>
    </row>
    <row r="1301" ht="14.25" spans="1:13">
      <c r="A1301" s="1">
        <v>1300</v>
      </c>
      <c r="B1301" s="2" t="s">
        <v>306</v>
      </c>
      <c r="C1301" s="1" t="s">
        <v>307</v>
      </c>
      <c r="D1301" s="1" t="s">
        <v>308</v>
      </c>
      <c r="E1301" s="1" t="s">
        <v>16</v>
      </c>
      <c r="F1301" s="1" t="s">
        <v>25</v>
      </c>
      <c r="G1301" s="1">
        <v>1</v>
      </c>
      <c r="H1301" s="3" t="s">
        <v>374</v>
      </c>
      <c r="I1301" s="5">
        <v>44136</v>
      </c>
      <c r="J1301" s="1">
        <v>1</v>
      </c>
      <c r="K1301" s="1">
        <v>0.97</v>
      </c>
      <c r="L1301" s="1">
        <f>_xlfn.IFNA(VLOOKUP(D1301,'[1]2020物业费金额预算（含欠费）'!$A:$W,23,FALSE),0)</f>
        <v>0</v>
      </c>
      <c r="M1301">
        <f>_xlfn.IFNA(VLOOKUP(D1301,'[1]2020清欠预算'!$A:$L,12,FALSE),0)</f>
        <v>0</v>
      </c>
    </row>
    <row r="1302" ht="14.25" spans="1:13">
      <c r="A1302" s="1">
        <v>1301</v>
      </c>
      <c r="B1302" s="2" t="s">
        <v>309</v>
      </c>
      <c r="C1302" s="1" t="s">
        <v>310</v>
      </c>
      <c r="D1302" s="1" t="s">
        <v>311</v>
      </c>
      <c r="E1302" s="1" t="s">
        <v>16</v>
      </c>
      <c r="F1302" s="1" t="s">
        <v>153</v>
      </c>
      <c r="G1302" s="1" t="s">
        <v>153</v>
      </c>
      <c r="H1302" s="3" t="s">
        <v>374</v>
      </c>
      <c r="I1302" s="5">
        <v>44136</v>
      </c>
      <c r="J1302" s="1">
        <v>1</v>
      </c>
      <c r="K1302" s="1">
        <v>0</v>
      </c>
      <c r="L1302" s="1">
        <f>_xlfn.IFNA(VLOOKUP(D1302,'[1]2020物业费金额预算（含欠费）'!$A:$W,23,FALSE),0)</f>
        <v>0</v>
      </c>
      <c r="M1302">
        <f>_xlfn.IFNA(VLOOKUP(D1302,'[1]2020清欠预算'!$A:$L,12,FALSE),0)</f>
        <v>0</v>
      </c>
    </row>
    <row r="1303" ht="14.25" spans="1:13">
      <c r="A1303" s="1">
        <v>1302</v>
      </c>
      <c r="B1303" s="2" t="s">
        <v>312</v>
      </c>
      <c r="D1303" s="1" t="s">
        <v>313</v>
      </c>
      <c r="E1303" s="1" t="s">
        <v>16</v>
      </c>
      <c r="F1303" s="1" t="s">
        <v>153</v>
      </c>
      <c r="G1303" s="1" t="s">
        <v>153</v>
      </c>
      <c r="H1303" s="3" t="s">
        <v>374</v>
      </c>
      <c r="I1303" s="5">
        <v>44136</v>
      </c>
      <c r="J1303" s="1">
        <v>1</v>
      </c>
      <c r="K1303" s="1">
        <v>0</v>
      </c>
      <c r="L1303" s="1">
        <f>_xlfn.IFNA(VLOOKUP(D1303,'[1]2020物业费金额预算（含欠费）'!$A:$W,23,FALSE),0)</f>
        <v>0</v>
      </c>
      <c r="M1303">
        <f>_xlfn.IFNA(VLOOKUP(D1303,'[1]2020清欠预算'!$A:$L,12,FALSE),0)</f>
        <v>0</v>
      </c>
    </row>
    <row r="1304" ht="14.25" spans="1:13">
      <c r="A1304" s="1">
        <v>1303</v>
      </c>
      <c r="B1304" s="2" t="s">
        <v>314</v>
      </c>
      <c r="C1304" s="1" t="s">
        <v>315</v>
      </c>
      <c r="D1304" s="1" t="s">
        <v>316</v>
      </c>
      <c r="E1304" s="1" t="s">
        <v>16</v>
      </c>
      <c r="F1304" s="1" t="s">
        <v>25</v>
      </c>
      <c r="G1304" s="1">
        <v>1</v>
      </c>
      <c r="H1304" s="3" t="s">
        <v>374</v>
      </c>
      <c r="I1304" s="5">
        <v>44136</v>
      </c>
      <c r="J1304" s="1">
        <v>1</v>
      </c>
      <c r="K1304" s="1">
        <v>0</v>
      </c>
      <c r="L1304" s="1">
        <f>_xlfn.IFNA(VLOOKUP(D1304,'[1]2020物业费金额预算（含欠费）'!$A:$W,23,FALSE),0)</f>
        <v>0</v>
      </c>
      <c r="M1304">
        <f>_xlfn.IFNA(VLOOKUP(D1304,'[1]2020清欠预算'!$A:$L,12,FALSE),0)</f>
        <v>0</v>
      </c>
    </row>
    <row r="1305" ht="14.25" spans="1:13">
      <c r="A1305" s="1">
        <v>1304</v>
      </c>
      <c r="B1305" s="2" t="s">
        <v>317</v>
      </c>
      <c r="C1305" s="1" t="s">
        <v>318</v>
      </c>
      <c r="D1305" s="1" t="s">
        <v>319</v>
      </c>
      <c r="E1305" s="1" t="s">
        <v>16</v>
      </c>
      <c r="F1305" s="1" t="s">
        <v>25</v>
      </c>
      <c r="G1305" s="1">
        <v>1</v>
      </c>
      <c r="H1305" s="3" t="s">
        <v>374</v>
      </c>
      <c r="I1305" s="5">
        <v>44136</v>
      </c>
      <c r="J1305" s="1">
        <v>1</v>
      </c>
      <c r="K1305" s="1">
        <v>0.75</v>
      </c>
      <c r="L1305" s="1">
        <f>_xlfn.IFNA(VLOOKUP(D1305,'[1]2020物业费金额预算（含欠费）'!$A:$W,23,FALSE),0)</f>
        <v>37.6938630543847</v>
      </c>
      <c r="M1305">
        <f>_xlfn.IFNA(VLOOKUP(D1305,'[1]2020清欠预算'!$A:$L,12,FALSE),0)</f>
        <v>7.397433798625</v>
      </c>
    </row>
    <row r="1306" ht="14.25" spans="1:13">
      <c r="A1306" s="1">
        <v>1305</v>
      </c>
      <c r="B1306" s="2" t="s">
        <v>320</v>
      </c>
      <c r="C1306" s="1" t="s">
        <v>321</v>
      </c>
      <c r="D1306" s="1" t="s">
        <v>322</v>
      </c>
      <c r="E1306" s="1" t="s">
        <v>16</v>
      </c>
      <c r="F1306" s="1" t="s">
        <v>25</v>
      </c>
      <c r="G1306" s="1">
        <v>1</v>
      </c>
      <c r="H1306" s="3" t="s">
        <v>374</v>
      </c>
      <c r="I1306" s="5">
        <v>44136</v>
      </c>
      <c r="J1306" s="1">
        <v>1</v>
      </c>
      <c r="K1306" s="1">
        <v>0.8</v>
      </c>
      <c r="L1306" s="1">
        <f>_xlfn.IFNA(VLOOKUP(D1306,'[1]2020物业费金额预算（含欠费）'!$A:$W,23,FALSE),0)</f>
        <v>48.87119565</v>
      </c>
      <c r="M1306">
        <f>_xlfn.IFNA(VLOOKUP(D1306,'[1]2020清欠预算'!$A:$L,12,FALSE),0)</f>
        <v>6.61832366758333</v>
      </c>
    </row>
    <row r="1307" ht="14.25" spans="1:13">
      <c r="A1307" s="1">
        <v>1306</v>
      </c>
      <c r="B1307" s="2" t="s">
        <v>323</v>
      </c>
      <c r="D1307" s="1" t="s">
        <v>324</v>
      </c>
      <c r="E1307" s="1" t="s">
        <v>16</v>
      </c>
      <c r="F1307" s="1" t="s">
        <v>153</v>
      </c>
      <c r="G1307" s="1" t="s">
        <v>153</v>
      </c>
      <c r="H1307" s="3" t="s">
        <v>374</v>
      </c>
      <c r="I1307" s="5">
        <v>44136</v>
      </c>
      <c r="J1307" s="1">
        <v>1</v>
      </c>
      <c r="K1307" s="1">
        <v>0</v>
      </c>
      <c r="L1307" s="1">
        <f>_xlfn.IFNA(VLOOKUP(D1307,'[1]2020物业费金额预算（含欠费）'!$A:$W,23,FALSE),0)</f>
        <v>0</v>
      </c>
      <c r="M1307">
        <f>_xlfn.IFNA(VLOOKUP(D1307,'[1]2020清欠预算'!$A:$L,12,FALSE),0)</f>
        <v>0</v>
      </c>
    </row>
    <row r="1308" ht="14.25" spans="1:13">
      <c r="A1308" s="1">
        <v>1307</v>
      </c>
      <c r="B1308" s="2" t="s">
        <v>325</v>
      </c>
      <c r="D1308" s="1" t="s">
        <v>326</v>
      </c>
      <c r="E1308" s="1" t="s">
        <v>16</v>
      </c>
      <c r="F1308" s="1" t="s">
        <v>153</v>
      </c>
      <c r="G1308" s="1" t="s">
        <v>153</v>
      </c>
      <c r="H1308" s="3" t="s">
        <v>374</v>
      </c>
      <c r="I1308" s="5">
        <v>44136</v>
      </c>
      <c r="J1308" s="1">
        <v>1</v>
      </c>
      <c r="K1308" s="1">
        <v>0.85</v>
      </c>
      <c r="L1308" s="1">
        <f>_xlfn.IFNA(VLOOKUP(D1308,'[1]2020物业费金额预算（含欠费）'!$A:$W,23,FALSE),0)</f>
        <v>0</v>
      </c>
      <c r="M1308">
        <f>_xlfn.IFNA(VLOOKUP(D1308,'[1]2020清欠预算'!$A:$L,12,FALSE),0)</f>
        <v>0</v>
      </c>
    </row>
    <row r="1309" ht="14.25" spans="1:13">
      <c r="A1309" s="1">
        <v>1308</v>
      </c>
      <c r="B1309" s="2" t="s">
        <v>327</v>
      </c>
      <c r="C1309" s="1" t="s">
        <v>328</v>
      </c>
      <c r="D1309" s="1" t="s">
        <v>329</v>
      </c>
      <c r="E1309" s="1" t="s">
        <v>16</v>
      </c>
      <c r="F1309" s="1" t="s">
        <v>25</v>
      </c>
      <c r="G1309" s="1">
        <v>1</v>
      </c>
      <c r="H1309" s="3" t="s">
        <v>374</v>
      </c>
      <c r="I1309" s="5">
        <v>44136</v>
      </c>
      <c r="J1309" s="1">
        <v>1</v>
      </c>
      <c r="K1309" s="1">
        <v>0</v>
      </c>
      <c r="L1309" s="1">
        <f>_xlfn.IFNA(VLOOKUP(D1309,'[1]2020物业费金额预算（含欠费）'!$A:$W,23,FALSE),0)</f>
        <v>33.70073499</v>
      </c>
      <c r="M1309">
        <f>_xlfn.IFNA(VLOOKUP(D1309,'[1]2020清欠预算'!$A:$L,12,FALSE),0)</f>
        <v>0</v>
      </c>
    </row>
    <row r="1310" ht="14.25" spans="1:13">
      <c r="A1310" s="1">
        <v>1309</v>
      </c>
      <c r="B1310" s="2" t="s">
        <v>330</v>
      </c>
      <c r="C1310" s="1" t="s">
        <v>331</v>
      </c>
      <c r="D1310" s="1" t="s">
        <v>332</v>
      </c>
      <c r="E1310" s="1" t="s">
        <v>16</v>
      </c>
      <c r="F1310" s="1" t="s">
        <v>153</v>
      </c>
      <c r="G1310" s="1">
        <v>1</v>
      </c>
      <c r="H1310" s="3" t="s">
        <v>374</v>
      </c>
      <c r="I1310" s="5">
        <v>44136</v>
      </c>
      <c r="J1310" s="1">
        <v>1</v>
      </c>
      <c r="K1310" s="1">
        <v>0</v>
      </c>
      <c r="L1310" s="1">
        <f>_xlfn.IFNA(VLOOKUP(D1310,'[1]2020物业费金额预算（含欠费）'!$A:$W,23,FALSE),0)</f>
        <v>0</v>
      </c>
      <c r="M1310">
        <f>_xlfn.IFNA(VLOOKUP(D1310,'[1]2020清欠预算'!$A:$L,12,FALSE),0)</f>
        <v>0</v>
      </c>
    </row>
    <row r="1311" ht="14.25" spans="1:13">
      <c r="A1311" s="1">
        <v>1310</v>
      </c>
      <c r="B1311" s="2" t="s">
        <v>333</v>
      </c>
      <c r="C1311" s="1" t="s">
        <v>334</v>
      </c>
      <c r="D1311" s="1" t="s">
        <v>335</v>
      </c>
      <c r="E1311" s="1" t="s">
        <v>16</v>
      </c>
      <c r="F1311" s="1" t="s">
        <v>153</v>
      </c>
      <c r="G1311" s="1">
        <v>1</v>
      </c>
      <c r="H1311" s="3" t="s">
        <v>374</v>
      </c>
      <c r="I1311" s="5">
        <v>44136</v>
      </c>
      <c r="J1311" s="1">
        <v>1</v>
      </c>
      <c r="K1311" s="1">
        <v>0</v>
      </c>
      <c r="L1311" s="1">
        <f>_xlfn.IFNA(VLOOKUP(D1311,'[1]2020物业费金额预算（含欠费）'!$A:$W,23,FALSE),0)</f>
        <v>0</v>
      </c>
      <c r="M1311">
        <f>_xlfn.IFNA(VLOOKUP(D1311,'[1]2020清欠预算'!$A:$L,12,FALSE),0)</f>
        <v>0</v>
      </c>
    </row>
    <row r="1312" ht="14.25" spans="1:13">
      <c r="A1312" s="1">
        <v>1311</v>
      </c>
      <c r="B1312" s="2" t="s">
        <v>336</v>
      </c>
      <c r="D1312" s="1" t="s">
        <v>337</v>
      </c>
      <c r="E1312" s="1" t="s">
        <v>16</v>
      </c>
      <c r="F1312" s="1" t="s">
        <v>153</v>
      </c>
      <c r="G1312" s="1" t="s">
        <v>153</v>
      </c>
      <c r="H1312" s="3" t="s">
        <v>374</v>
      </c>
      <c r="I1312" s="5">
        <v>44136</v>
      </c>
      <c r="J1312" s="1">
        <v>1</v>
      </c>
      <c r="K1312" s="1">
        <v>0</v>
      </c>
      <c r="L1312" s="1">
        <f>_xlfn.IFNA(VLOOKUP(D1312,'[1]2020物业费金额预算（含欠费）'!$A:$W,23,FALSE),0)</f>
        <v>0</v>
      </c>
      <c r="M1312">
        <f>_xlfn.IFNA(VLOOKUP(D1312,'[1]2020清欠预算'!$A:$L,12,FALSE),0)</f>
        <v>0</v>
      </c>
    </row>
    <row r="1313" ht="14.25" spans="1:13">
      <c r="A1313" s="1">
        <v>1312</v>
      </c>
      <c r="B1313" s="2" t="s">
        <v>338</v>
      </c>
      <c r="C1313" s="1" t="s">
        <v>339</v>
      </c>
      <c r="D1313" s="1" t="s">
        <v>340</v>
      </c>
      <c r="E1313" s="1" t="s">
        <v>16</v>
      </c>
      <c r="F1313" s="1" t="s">
        <v>153</v>
      </c>
      <c r="G1313" s="1">
        <v>1</v>
      </c>
      <c r="H1313" s="3" t="s">
        <v>374</v>
      </c>
      <c r="I1313" s="5">
        <v>44136</v>
      </c>
      <c r="J1313" s="1">
        <v>1</v>
      </c>
      <c r="K1313" s="1">
        <v>0.75</v>
      </c>
      <c r="L1313" s="1">
        <f>_xlfn.IFNA(VLOOKUP(D1313,'[1]2020物业费金额预算（含欠费）'!$A:$W,23,FALSE),0)</f>
        <v>0</v>
      </c>
      <c r="M1313">
        <f>_xlfn.IFNA(VLOOKUP(D1313,'[1]2020清欠预算'!$A:$L,12,FALSE),0)</f>
        <v>0</v>
      </c>
    </row>
    <row r="1314" ht="14.25" spans="1:13">
      <c r="A1314" s="1">
        <v>1313</v>
      </c>
      <c r="B1314" s="2" t="s">
        <v>341</v>
      </c>
      <c r="C1314" s="1" t="s">
        <v>342</v>
      </c>
      <c r="D1314" s="1" t="s">
        <v>343</v>
      </c>
      <c r="E1314" s="1" t="s">
        <v>16</v>
      </c>
      <c r="F1314" s="1" t="s">
        <v>25</v>
      </c>
      <c r="G1314" s="1">
        <v>1</v>
      </c>
      <c r="H1314" s="3" t="s">
        <v>374</v>
      </c>
      <c r="I1314" s="5">
        <v>44136</v>
      </c>
      <c r="J1314" s="1">
        <v>1</v>
      </c>
      <c r="K1314" s="1">
        <v>0.8</v>
      </c>
      <c r="L1314" s="1">
        <f>_xlfn.IFNA(VLOOKUP(D1314,'[1]2020物业费金额预算（含欠费）'!$A:$W,23,FALSE),0)</f>
        <v>126.00753132</v>
      </c>
      <c r="M1314">
        <f>_xlfn.IFNA(VLOOKUP(D1314,'[1]2020清欠预算'!$A:$L,12,FALSE),0)</f>
        <v>5.6826</v>
      </c>
    </row>
    <row r="1315" ht="14.25" spans="1:13">
      <c r="A1315" s="1">
        <v>1314</v>
      </c>
      <c r="B1315" s="7" t="s">
        <v>344</v>
      </c>
      <c r="C1315" s="1" t="s">
        <v>345</v>
      </c>
      <c r="D1315" s="1" t="s">
        <v>346</v>
      </c>
      <c r="E1315" s="1" t="s">
        <v>16</v>
      </c>
      <c r="F1315" s="1" t="s">
        <v>25</v>
      </c>
      <c r="G1315" s="1">
        <v>1</v>
      </c>
      <c r="H1315" s="3" t="s">
        <v>374</v>
      </c>
      <c r="I1315" s="5">
        <v>44136</v>
      </c>
      <c r="J1315" s="1">
        <v>1</v>
      </c>
      <c r="K1315" s="1">
        <v>0.7</v>
      </c>
      <c r="L1315" s="1">
        <f>_xlfn.IFNA(VLOOKUP(D1315,'[1]2020物业费金额预算（含欠费）'!$A:$W,23,FALSE),0)</f>
        <v>0</v>
      </c>
      <c r="M1315">
        <f>_xlfn.IFNA(VLOOKUP(D1315,'[1]2020清欠预算'!$A:$L,12,FALSE),0)</f>
        <v>0</v>
      </c>
    </row>
    <row r="1316" ht="14.25" spans="1:13">
      <c r="A1316" s="1">
        <v>1315</v>
      </c>
      <c r="B1316" s="7" t="s">
        <v>347</v>
      </c>
      <c r="C1316" s="1" t="s">
        <v>348</v>
      </c>
      <c r="D1316" s="1" t="s">
        <v>349</v>
      </c>
      <c r="E1316" s="1" t="s">
        <v>16</v>
      </c>
      <c r="F1316" s="1" t="s">
        <v>25</v>
      </c>
      <c r="G1316" s="1">
        <v>1</v>
      </c>
      <c r="H1316" s="3" t="s">
        <v>374</v>
      </c>
      <c r="I1316" s="5">
        <v>44136</v>
      </c>
      <c r="J1316" s="1">
        <v>1</v>
      </c>
      <c r="K1316" s="1">
        <v>0.75</v>
      </c>
      <c r="L1316" s="1">
        <f>_xlfn.IFNA(VLOOKUP(D1316,'[1]2020物业费金额预算（含欠费）'!$A:$W,23,FALSE),0)</f>
        <v>0</v>
      </c>
      <c r="M1316">
        <f>_xlfn.IFNA(VLOOKUP(D1316,'[1]2020清欠预算'!$A:$L,12,FALSE),0)</f>
        <v>0</v>
      </c>
    </row>
    <row r="1317" ht="14.25" spans="1:13">
      <c r="A1317" s="1">
        <v>1316</v>
      </c>
      <c r="B1317" s="7" t="s">
        <v>350</v>
      </c>
      <c r="C1317" s="1" t="s">
        <v>351</v>
      </c>
      <c r="D1317" s="1" t="s">
        <v>352</v>
      </c>
      <c r="E1317" s="1" t="s">
        <v>16</v>
      </c>
      <c r="F1317" s="1" t="s">
        <v>25</v>
      </c>
      <c r="G1317" s="1">
        <v>1</v>
      </c>
      <c r="H1317" s="3" t="s">
        <v>374</v>
      </c>
      <c r="I1317" s="5">
        <v>44136</v>
      </c>
      <c r="J1317" s="1">
        <v>1</v>
      </c>
      <c r="K1317" s="1">
        <v>0.7</v>
      </c>
      <c r="L1317" s="1">
        <f>_xlfn.IFNA(VLOOKUP(D1317,'[1]2020物业费金额预算（含欠费）'!$A:$W,23,FALSE),0)</f>
        <v>0</v>
      </c>
      <c r="M1317">
        <f>_xlfn.IFNA(VLOOKUP(D1317,'[1]2020清欠预算'!$A:$L,12,FALSE),0)</f>
        <v>0</v>
      </c>
    </row>
    <row r="1318" ht="14.25" spans="1:13">
      <c r="A1318" s="1">
        <v>1317</v>
      </c>
      <c r="B1318" s="7" t="s">
        <v>353</v>
      </c>
      <c r="C1318" s="1" t="s">
        <v>354</v>
      </c>
      <c r="D1318" s="1" t="s">
        <v>355</v>
      </c>
      <c r="E1318" s="1" t="s">
        <v>16</v>
      </c>
      <c r="F1318" s="1" t="s">
        <v>25</v>
      </c>
      <c r="G1318" s="1">
        <v>1</v>
      </c>
      <c r="H1318" s="3" t="s">
        <v>374</v>
      </c>
      <c r="I1318" s="5">
        <v>44136</v>
      </c>
      <c r="J1318" s="1">
        <v>1</v>
      </c>
      <c r="K1318" s="1">
        <v>0.7</v>
      </c>
      <c r="L1318" s="1">
        <f>_xlfn.IFNA(VLOOKUP(D1318,'[1]2020物业费金额预算（含欠费）'!$A:$W,23,FALSE),0)</f>
        <v>0</v>
      </c>
      <c r="M1318">
        <f>_xlfn.IFNA(VLOOKUP(D1318,'[1]2020清欠预算'!$A:$L,12,FALSE),0)</f>
        <v>0</v>
      </c>
    </row>
    <row r="1319" ht="14.25" spans="1:13">
      <c r="A1319" s="1">
        <v>1318</v>
      </c>
      <c r="B1319" s="7" t="s">
        <v>356</v>
      </c>
      <c r="C1319" s="1" t="s">
        <v>357</v>
      </c>
      <c r="D1319" s="1" t="s">
        <v>358</v>
      </c>
      <c r="E1319" s="1" t="s">
        <v>16</v>
      </c>
      <c r="F1319" s="1" t="s">
        <v>25</v>
      </c>
      <c r="G1319" s="1">
        <v>1</v>
      </c>
      <c r="H1319" s="3" t="s">
        <v>374</v>
      </c>
      <c r="I1319" s="5">
        <v>44136</v>
      </c>
      <c r="J1319" s="1">
        <v>1</v>
      </c>
      <c r="K1319" s="1">
        <v>0.7</v>
      </c>
      <c r="L1319" s="1">
        <f>_xlfn.IFNA(VLOOKUP(D1319,'[1]2020物业费金额预算（含欠费）'!$A:$W,23,FALSE),0)</f>
        <v>0</v>
      </c>
      <c r="M1319">
        <f>_xlfn.IFNA(VLOOKUP(D1319,'[1]2020清欠预算'!$A:$L,12,FALSE),0)</f>
        <v>0</v>
      </c>
    </row>
    <row r="1320" ht="14.25" spans="1:13">
      <c r="A1320" s="1">
        <v>1319</v>
      </c>
      <c r="B1320" s="7" t="s">
        <v>359</v>
      </c>
      <c r="C1320" s="1" t="s">
        <v>360</v>
      </c>
      <c r="D1320" s="1" t="s">
        <v>361</v>
      </c>
      <c r="E1320" s="1" t="s">
        <v>16</v>
      </c>
      <c r="F1320" s="1" t="s">
        <v>25</v>
      </c>
      <c r="G1320" s="1">
        <v>1</v>
      </c>
      <c r="H1320" s="3" t="s">
        <v>374</v>
      </c>
      <c r="I1320" s="5">
        <v>44136</v>
      </c>
      <c r="J1320" s="1">
        <v>1</v>
      </c>
      <c r="K1320" s="1">
        <v>0.7</v>
      </c>
      <c r="L1320" s="1">
        <f>_xlfn.IFNA(VLOOKUP(D1320,'[1]2020物业费金额预算（含欠费）'!$A:$W,23,FALSE),0)</f>
        <v>0</v>
      </c>
      <c r="M1320">
        <f>_xlfn.IFNA(VLOOKUP(D1320,'[1]2020清欠预算'!$A:$L,12,FALSE),0)</f>
        <v>0</v>
      </c>
    </row>
    <row r="1321" ht="14.25" spans="1:13">
      <c r="A1321" s="1">
        <v>1320</v>
      </c>
      <c r="B1321" s="7" t="s">
        <v>362</v>
      </c>
      <c r="C1321" s="1" t="s">
        <v>363</v>
      </c>
      <c r="D1321" s="1" t="s">
        <v>364</v>
      </c>
      <c r="E1321" s="1" t="s">
        <v>16</v>
      </c>
      <c r="F1321" s="1" t="s">
        <v>25</v>
      </c>
      <c r="G1321" s="1">
        <v>1</v>
      </c>
      <c r="H1321" s="3" t="s">
        <v>374</v>
      </c>
      <c r="I1321" s="5">
        <v>44136</v>
      </c>
      <c r="J1321" s="1">
        <v>1</v>
      </c>
      <c r="K1321" s="1">
        <v>0.7</v>
      </c>
      <c r="L1321" s="1">
        <f>_xlfn.IFNA(VLOOKUP(D1321,'[1]2020物业费金额预算（含欠费）'!$A:$W,23,FALSE),0)</f>
        <v>0</v>
      </c>
      <c r="M1321">
        <f>_xlfn.IFNA(VLOOKUP(D1321,'[1]2020清欠预算'!$A:$L,12,FALSE),0)</f>
        <v>0</v>
      </c>
    </row>
    <row r="1322" ht="14.25" spans="1:13">
      <c r="A1322" s="1">
        <v>1321</v>
      </c>
      <c r="B1322" s="2" t="s">
        <v>13</v>
      </c>
      <c r="C1322" s="1" t="s">
        <v>14</v>
      </c>
      <c r="D1322" s="1" t="s">
        <v>15</v>
      </c>
      <c r="E1322" s="1" t="s">
        <v>16</v>
      </c>
      <c r="F1322" s="1" t="s">
        <v>17</v>
      </c>
      <c r="G1322" s="1">
        <v>1</v>
      </c>
      <c r="H1322" s="3" t="s">
        <v>375</v>
      </c>
      <c r="I1322" s="5">
        <v>44166</v>
      </c>
      <c r="J1322" s="1">
        <v>1</v>
      </c>
      <c r="K1322" s="1">
        <v>0.96</v>
      </c>
      <c r="L1322" s="1">
        <f>_xlfn.IFNA(VLOOKUP(D1322,'[1]2020物业费金额预算（含欠费）'!$A:$Y,25,FALSE),0)</f>
        <v>497.084946624</v>
      </c>
      <c r="M1322">
        <f>_xlfn.IFNA(VLOOKUP(D1322,'[1]2020清欠预算'!$A:$M,13,FALSE),0)</f>
        <v>44.8168137248378</v>
      </c>
    </row>
    <row r="1323" ht="14.25" spans="1:13">
      <c r="A1323" s="1">
        <v>1322</v>
      </c>
      <c r="B1323" s="2" t="s">
        <v>19</v>
      </c>
      <c r="C1323" s="1" t="s">
        <v>20</v>
      </c>
      <c r="D1323" s="1" t="s">
        <v>21</v>
      </c>
      <c r="E1323" s="1" t="s">
        <v>16</v>
      </c>
      <c r="F1323" s="1" t="s">
        <v>17</v>
      </c>
      <c r="G1323" s="1">
        <v>1</v>
      </c>
      <c r="H1323" s="3" t="s">
        <v>375</v>
      </c>
      <c r="I1323" s="5">
        <v>44166</v>
      </c>
      <c r="J1323" s="1">
        <v>1</v>
      </c>
      <c r="K1323" s="1">
        <v>0.98</v>
      </c>
      <c r="L1323" s="1">
        <f>_xlfn.IFNA(VLOOKUP(D1323,'[1]2020物业费金额预算（含欠费）'!$A:$Y,25,FALSE),0)</f>
        <v>44.525060496</v>
      </c>
      <c r="M1323">
        <f>_xlfn.IFNA(VLOOKUP(D1323,'[1]2020清欠预算'!$A:$M,13,FALSE),0)</f>
        <v>3.29420012379273</v>
      </c>
    </row>
    <row r="1324" ht="14.25" spans="1:13">
      <c r="A1324" s="1">
        <v>1323</v>
      </c>
      <c r="B1324" s="2" t="s">
        <v>22</v>
      </c>
      <c r="C1324" s="1" t="s">
        <v>23</v>
      </c>
      <c r="D1324" s="1" t="s">
        <v>24</v>
      </c>
      <c r="E1324" s="1" t="s">
        <v>16</v>
      </c>
      <c r="F1324" s="1" t="s">
        <v>25</v>
      </c>
      <c r="G1324" s="1">
        <v>1</v>
      </c>
      <c r="H1324" s="3" t="s">
        <v>375</v>
      </c>
      <c r="I1324" s="5">
        <v>44166</v>
      </c>
      <c r="J1324" s="1">
        <v>1</v>
      </c>
      <c r="K1324" s="1">
        <v>0.98</v>
      </c>
      <c r="L1324" s="1">
        <f>_xlfn.IFNA(VLOOKUP(D1324,'[1]2020物业费金额预算（含欠费）'!$A:$Y,25,FALSE),0)</f>
        <v>156.756305328</v>
      </c>
      <c r="M1324">
        <f>_xlfn.IFNA(VLOOKUP(D1324,'[1]2020清欠预算'!$A:$M,13,FALSE),0)</f>
        <v>8.43825279714174</v>
      </c>
    </row>
    <row r="1325" ht="14.25" spans="1:13">
      <c r="A1325" s="1">
        <v>1324</v>
      </c>
      <c r="B1325" s="4" t="s">
        <v>26</v>
      </c>
      <c r="C1325" s="1" t="s">
        <v>27</v>
      </c>
      <c r="D1325" s="1" t="s">
        <v>28</v>
      </c>
      <c r="E1325" s="1" t="s">
        <v>16</v>
      </c>
      <c r="F1325" s="1" t="s">
        <v>17</v>
      </c>
      <c r="G1325" s="1">
        <v>1</v>
      </c>
      <c r="H1325" s="3" t="s">
        <v>375</v>
      </c>
      <c r="I1325" s="5">
        <v>44166</v>
      </c>
      <c r="J1325" s="1">
        <v>1</v>
      </c>
      <c r="K1325" s="1">
        <v>0.9</v>
      </c>
      <c r="L1325" s="1">
        <f>_xlfn.IFNA(VLOOKUP(D1325,'[1]2020物业费金额预算（含欠费）'!$A:$Y,25,FALSE),0)</f>
        <v>187.0872498</v>
      </c>
      <c r="M1325">
        <f>_xlfn.IFNA(VLOOKUP(D1325,'[1]2020清欠预算'!$A:$M,13,FALSE),0)</f>
        <v>61.2380670118808</v>
      </c>
    </row>
    <row r="1326" ht="14.25" spans="1:13">
      <c r="A1326" s="1">
        <v>1325</v>
      </c>
      <c r="B1326" s="4" t="s">
        <v>29</v>
      </c>
      <c r="C1326" s="1" t="s">
        <v>30</v>
      </c>
      <c r="D1326" s="1" t="s">
        <v>31</v>
      </c>
      <c r="E1326" s="1" t="s">
        <v>16</v>
      </c>
      <c r="F1326" s="1" t="s">
        <v>25</v>
      </c>
      <c r="G1326" s="1">
        <v>1</v>
      </c>
      <c r="H1326" s="3" t="s">
        <v>375</v>
      </c>
      <c r="I1326" s="5">
        <v>44166</v>
      </c>
      <c r="J1326" s="1">
        <v>1</v>
      </c>
      <c r="K1326" s="1">
        <v>0.9</v>
      </c>
      <c r="L1326" s="1">
        <f>_xlfn.IFNA(VLOOKUP(D1326,'[1]2020物业费金额预算（含欠费）'!$A:$Y,25,FALSE),0)</f>
        <v>396.46001616</v>
      </c>
      <c r="M1326">
        <f>_xlfn.IFNA(VLOOKUP(D1326,'[1]2020清欠预算'!$A:$M,13,FALSE),0)</f>
        <v>205.043537808119</v>
      </c>
    </row>
    <row r="1327" ht="14.25" spans="1:13">
      <c r="A1327" s="1">
        <v>1326</v>
      </c>
      <c r="B1327" s="2" t="s">
        <v>32</v>
      </c>
      <c r="C1327" s="1" t="s">
        <v>33</v>
      </c>
      <c r="D1327" s="1" t="s">
        <v>34</v>
      </c>
      <c r="E1327" s="1" t="s">
        <v>16</v>
      </c>
      <c r="F1327" s="1" t="s">
        <v>25</v>
      </c>
      <c r="G1327" s="1">
        <v>1</v>
      </c>
      <c r="H1327" s="3" t="s">
        <v>375</v>
      </c>
      <c r="I1327" s="5">
        <v>44166</v>
      </c>
      <c r="J1327" s="1">
        <v>1</v>
      </c>
      <c r="K1327" s="1">
        <v>0.98</v>
      </c>
      <c r="L1327" s="1">
        <f>_xlfn.IFNA(VLOOKUP(D1327,'[1]2020物业费金额预算（含欠费）'!$A:$Y,25,FALSE),0)</f>
        <v>347.753088672</v>
      </c>
      <c r="M1327">
        <f>_xlfn.IFNA(VLOOKUP(D1327,'[1]2020清欠预算'!$A:$M,13,FALSE),0)</f>
        <v>29.1322120917368</v>
      </c>
    </row>
    <row r="1328" ht="14.25" spans="1:13">
      <c r="A1328" s="1">
        <v>1327</v>
      </c>
      <c r="B1328" s="2" t="s">
        <v>35</v>
      </c>
      <c r="D1328" s="1" t="s">
        <v>36</v>
      </c>
      <c r="E1328" s="1" t="s">
        <v>16</v>
      </c>
      <c r="F1328" s="1" t="s">
        <v>25</v>
      </c>
      <c r="G1328" s="1">
        <v>0</v>
      </c>
      <c r="H1328" s="3" t="s">
        <v>375</v>
      </c>
      <c r="I1328" s="5">
        <v>44166</v>
      </c>
      <c r="J1328" s="1">
        <v>1</v>
      </c>
      <c r="K1328" s="1">
        <v>0.96</v>
      </c>
      <c r="L1328" s="1">
        <f>_xlfn.IFNA(VLOOKUP(D1328,'[1]2020物业费金额预算（含欠费）'!$A:$Y,25,FALSE),0)</f>
        <v>670.5223687296</v>
      </c>
      <c r="M1328">
        <f>_xlfn.IFNA(VLOOKUP(D1328,'[1]2020清欠预算'!$A:$M,13,FALSE),0)</f>
        <v>96.897079957164</v>
      </c>
    </row>
    <row r="1329" ht="14.25" spans="1:13">
      <c r="A1329" s="1">
        <v>1328</v>
      </c>
      <c r="B1329" s="2" t="s">
        <v>37</v>
      </c>
      <c r="C1329" s="1" t="s">
        <v>38</v>
      </c>
      <c r="D1329" s="1" t="s">
        <v>39</v>
      </c>
      <c r="E1329" s="1" t="s">
        <v>16</v>
      </c>
      <c r="F1329" s="1" t="s">
        <v>17</v>
      </c>
      <c r="G1329" s="1">
        <v>1</v>
      </c>
      <c r="H1329" s="3" t="s">
        <v>375</v>
      </c>
      <c r="I1329" s="5">
        <v>44166</v>
      </c>
      <c r="J1329" s="1">
        <v>1</v>
      </c>
      <c r="K1329" s="1">
        <v>0.98</v>
      </c>
      <c r="L1329" s="1">
        <f>_xlfn.IFNA(VLOOKUP(D1329,'[1]2020物业费金额预算（含欠费）'!$A:$Y,25,FALSE),0)</f>
        <v>72.6973595005608</v>
      </c>
      <c r="M1329">
        <f>_xlfn.IFNA(VLOOKUP(D1329,'[1]2020清欠预算'!$A:$M,13,FALSE),0)</f>
        <v>1.22019715653864</v>
      </c>
    </row>
    <row r="1330" ht="14.25" spans="1:13">
      <c r="A1330" s="1">
        <v>1329</v>
      </c>
      <c r="B1330" s="2" t="s">
        <v>40</v>
      </c>
      <c r="D1330" s="1" t="s">
        <v>41</v>
      </c>
      <c r="E1330" s="1" t="s">
        <v>16</v>
      </c>
      <c r="F1330" s="1" t="s">
        <v>25</v>
      </c>
      <c r="G1330" s="1">
        <v>0</v>
      </c>
      <c r="H1330" s="3" t="s">
        <v>375</v>
      </c>
      <c r="I1330" s="5">
        <v>44166</v>
      </c>
      <c r="J1330" s="1">
        <v>1</v>
      </c>
      <c r="K1330" s="1">
        <v>0.9</v>
      </c>
      <c r="L1330" s="1">
        <f>_xlfn.IFNA(VLOOKUP(D1330,'[1]2020物业费金额预算（含欠费）'!$A:$Y,25,FALSE),0)</f>
        <v>513.15892368</v>
      </c>
      <c r="M1330">
        <f>_xlfn.IFNA(VLOOKUP(D1330,'[1]2020清欠预算'!$A:$M,13,FALSE),0)</f>
        <v>126.61913655</v>
      </c>
    </row>
    <row r="1331" ht="14.25" spans="1:13">
      <c r="A1331" s="1">
        <v>1330</v>
      </c>
      <c r="B1331" s="2" t="s">
        <v>42</v>
      </c>
      <c r="C1331" s="1" t="s">
        <v>43</v>
      </c>
      <c r="D1331" s="1" t="s">
        <v>44</v>
      </c>
      <c r="E1331" s="1" t="s">
        <v>16</v>
      </c>
      <c r="F1331" s="1" t="s">
        <v>25</v>
      </c>
      <c r="G1331" s="1">
        <v>1</v>
      </c>
      <c r="H1331" s="3" t="s">
        <v>375</v>
      </c>
      <c r="I1331" s="5">
        <v>44166</v>
      </c>
      <c r="J1331" s="1">
        <v>1</v>
      </c>
      <c r="K1331" s="1">
        <v>0.95</v>
      </c>
      <c r="L1331" s="1">
        <f>_xlfn.IFNA(VLOOKUP(D1331,'[1]2020物业费金额预算（含欠费）'!$A:$Y,25,FALSE),0)</f>
        <v>714.169700526</v>
      </c>
      <c r="M1331">
        <f>_xlfn.IFNA(VLOOKUP(D1331,'[1]2020清欠预算'!$A:$M,13,FALSE),0)</f>
        <v>186.636914802239</v>
      </c>
    </row>
    <row r="1332" ht="14.25" spans="1:13">
      <c r="A1332" s="1">
        <v>1331</v>
      </c>
      <c r="B1332" s="2" t="s">
        <v>45</v>
      </c>
      <c r="C1332" s="1" t="s">
        <v>46</v>
      </c>
      <c r="D1332" s="1" t="s">
        <v>47</v>
      </c>
      <c r="E1332" s="1" t="s">
        <v>16</v>
      </c>
      <c r="F1332" s="1" t="s">
        <v>25</v>
      </c>
      <c r="G1332" s="1">
        <v>1</v>
      </c>
      <c r="H1332" s="3" t="s">
        <v>375</v>
      </c>
      <c r="I1332" s="5">
        <v>44166</v>
      </c>
      <c r="J1332" s="1">
        <v>1</v>
      </c>
      <c r="K1332" s="1">
        <v>0.99</v>
      </c>
      <c r="L1332" s="1">
        <f>_xlfn.IFNA(VLOOKUP(D1332,'[1]2020物业费金额预算（含欠费）'!$A:$Y,25,FALSE),0)</f>
        <v>101.875671216</v>
      </c>
      <c r="M1332">
        <f>_xlfn.IFNA(VLOOKUP(D1332,'[1]2020清欠预算'!$A:$M,13,FALSE),0)</f>
        <v>1.08381887999999</v>
      </c>
    </row>
    <row r="1333" ht="14.25" spans="1:13">
      <c r="A1333" s="1">
        <v>1332</v>
      </c>
      <c r="B1333" s="2" t="s">
        <v>48</v>
      </c>
      <c r="C1333" s="1" t="s">
        <v>49</v>
      </c>
      <c r="D1333" s="1" t="s">
        <v>50</v>
      </c>
      <c r="E1333" s="1" t="s">
        <v>16</v>
      </c>
      <c r="F1333" s="1" t="s">
        <v>25</v>
      </c>
      <c r="G1333" s="1">
        <v>1</v>
      </c>
      <c r="H1333" s="3" t="s">
        <v>375</v>
      </c>
      <c r="I1333" s="5">
        <v>44166</v>
      </c>
      <c r="J1333" s="1">
        <v>1</v>
      </c>
      <c r="K1333" s="1">
        <v>0.98</v>
      </c>
      <c r="L1333" s="1">
        <f>_xlfn.IFNA(VLOOKUP(D1333,'[1]2020物业费金额预算（含欠费）'!$A:$Y,25,FALSE),0)</f>
        <v>73.24685544</v>
      </c>
      <c r="M1333">
        <f>_xlfn.IFNA(VLOOKUP(D1333,'[1]2020清欠预算'!$A:$M,13,FALSE),0)</f>
        <v>11.2306827766138</v>
      </c>
    </row>
    <row r="1334" ht="14.25" spans="1:13">
      <c r="A1334" s="1">
        <v>1333</v>
      </c>
      <c r="B1334" s="2" t="s">
        <v>51</v>
      </c>
      <c r="C1334" s="1" t="s">
        <v>52</v>
      </c>
      <c r="D1334" s="1" t="s">
        <v>53</v>
      </c>
      <c r="E1334" s="1" t="s">
        <v>16</v>
      </c>
      <c r="F1334" s="1" t="s">
        <v>17</v>
      </c>
      <c r="G1334" s="1">
        <v>1</v>
      </c>
      <c r="H1334" s="3" t="s">
        <v>375</v>
      </c>
      <c r="I1334" s="5">
        <v>44166</v>
      </c>
      <c r="J1334" s="1">
        <v>1</v>
      </c>
      <c r="K1334" s="1">
        <v>0.96</v>
      </c>
      <c r="L1334" s="1">
        <f>_xlfn.IFNA(VLOOKUP(D1334,'[1]2020物业费金额预算（含欠费）'!$A:$Y,25,FALSE),0)</f>
        <v>369.1138128</v>
      </c>
      <c r="M1334">
        <f>_xlfn.IFNA(VLOOKUP(D1334,'[1]2020清欠预算'!$A:$M,13,FALSE),0)</f>
        <v>49.52463838</v>
      </c>
    </row>
    <row r="1335" ht="14.25" spans="1:13">
      <c r="A1335" s="1">
        <v>1334</v>
      </c>
      <c r="B1335" s="2" t="s">
        <v>54</v>
      </c>
      <c r="C1335" s="1" t="s">
        <v>55</v>
      </c>
      <c r="D1335" s="1" t="s">
        <v>56</v>
      </c>
      <c r="E1335" s="1" t="s">
        <v>16</v>
      </c>
      <c r="F1335" s="1" t="s">
        <v>25</v>
      </c>
      <c r="G1335" s="1">
        <v>1</v>
      </c>
      <c r="H1335" s="3" t="s">
        <v>375</v>
      </c>
      <c r="I1335" s="5">
        <v>44166</v>
      </c>
      <c r="J1335" s="1">
        <v>1</v>
      </c>
      <c r="K1335" s="1">
        <v>0.98</v>
      </c>
      <c r="L1335" s="1">
        <f>_xlfn.IFNA(VLOOKUP(D1335,'[1]2020物业费金额预算（含欠费）'!$A:$Y,25,FALSE),0)</f>
        <v>109.7677122864</v>
      </c>
      <c r="M1335">
        <f>_xlfn.IFNA(VLOOKUP(D1335,'[1]2020清欠预算'!$A:$M,13,FALSE),0)</f>
        <v>6.5335306097344</v>
      </c>
    </row>
    <row r="1336" ht="14.25" spans="1:13">
      <c r="A1336" s="1">
        <v>1335</v>
      </c>
      <c r="B1336" s="2" t="s">
        <v>57</v>
      </c>
      <c r="C1336" s="1" t="s">
        <v>58</v>
      </c>
      <c r="D1336" s="1" t="s">
        <v>59</v>
      </c>
      <c r="E1336" s="1" t="s">
        <v>16</v>
      </c>
      <c r="F1336" s="1" t="s">
        <v>17</v>
      </c>
      <c r="G1336" s="1">
        <v>1</v>
      </c>
      <c r="H1336" s="3" t="s">
        <v>375</v>
      </c>
      <c r="I1336" s="5">
        <v>44166</v>
      </c>
      <c r="J1336" s="1">
        <v>1</v>
      </c>
      <c r="K1336" s="1">
        <v>0.98</v>
      </c>
      <c r="L1336" s="1">
        <f>_xlfn.IFNA(VLOOKUP(D1336,'[1]2020物业费金额预算（含欠费）'!$A:$Y,25,FALSE),0)</f>
        <v>54.1899036</v>
      </c>
      <c r="M1336">
        <f>_xlfn.IFNA(VLOOKUP(D1336,'[1]2020清欠预算'!$A:$M,13,FALSE),0)</f>
        <v>9.32262035218971</v>
      </c>
    </row>
    <row r="1337" ht="14.25" spans="1:13">
      <c r="A1337" s="1">
        <v>1336</v>
      </c>
      <c r="B1337" s="2" t="s">
        <v>60</v>
      </c>
      <c r="C1337" s="1" t="s">
        <v>61</v>
      </c>
      <c r="D1337" s="1" t="s">
        <v>62</v>
      </c>
      <c r="E1337" s="1" t="s">
        <v>16</v>
      </c>
      <c r="F1337" s="1" t="s">
        <v>17</v>
      </c>
      <c r="G1337" s="1">
        <v>1</v>
      </c>
      <c r="H1337" s="3" t="s">
        <v>375</v>
      </c>
      <c r="I1337" s="5">
        <v>44166</v>
      </c>
      <c r="J1337" s="1">
        <v>1</v>
      </c>
      <c r="K1337" s="1">
        <v>0.96</v>
      </c>
      <c r="L1337" s="1">
        <f>_xlfn.IFNA(VLOOKUP(D1337,'[1]2020物业费金额预算（含欠费）'!$A:$Y,25,FALSE),0)</f>
        <v>485.002506816</v>
      </c>
      <c r="M1337">
        <f>_xlfn.IFNA(VLOOKUP(D1337,'[1]2020清欠预算'!$A:$M,13,FALSE),0)</f>
        <v>47.6240227713534</v>
      </c>
    </row>
    <row r="1338" ht="14.25" spans="1:13">
      <c r="A1338" s="1">
        <v>1337</v>
      </c>
      <c r="B1338" s="2" t="s">
        <v>63</v>
      </c>
      <c r="C1338" s="1" t="s">
        <v>64</v>
      </c>
      <c r="D1338" s="1" t="s">
        <v>65</v>
      </c>
      <c r="E1338" s="1" t="s">
        <v>16</v>
      </c>
      <c r="F1338" s="1" t="s">
        <v>25</v>
      </c>
      <c r="G1338" s="1">
        <v>1</v>
      </c>
      <c r="H1338" s="3" t="s">
        <v>375</v>
      </c>
      <c r="I1338" s="5">
        <v>44166</v>
      </c>
      <c r="J1338" s="1">
        <v>1</v>
      </c>
      <c r="K1338" s="1">
        <v>0.97</v>
      </c>
      <c r="L1338" s="1">
        <f>_xlfn.IFNA(VLOOKUP(D1338,'[1]2020物业费金额预算（含欠费）'!$A:$Y,25,FALSE),0)</f>
        <v>494.963558208</v>
      </c>
      <c r="M1338">
        <f>_xlfn.IFNA(VLOOKUP(D1338,'[1]2020清欠预算'!$A:$M,13,FALSE),0)</f>
        <v>31.63767921</v>
      </c>
    </row>
    <row r="1339" ht="14.25" spans="1:13">
      <c r="A1339" s="1">
        <v>1338</v>
      </c>
      <c r="B1339" s="2" t="s">
        <v>66</v>
      </c>
      <c r="C1339" s="1" t="s">
        <v>67</v>
      </c>
      <c r="D1339" s="1" t="s">
        <v>68</v>
      </c>
      <c r="E1339" s="1" t="s">
        <v>16</v>
      </c>
      <c r="F1339" s="1" t="s">
        <v>25</v>
      </c>
      <c r="G1339" s="1">
        <v>1</v>
      </c>
      <c r="H1339" s="3" t="s">
        <v>375</v>
      </c>
      <c r="I1339" s="5">
        <v>44166</v>
      </c>
      <c r="J1339" s="1">
        <v>1</v>
      </c>
      <c r="K1339" s="1">
        <v>0.95</v>
      </c>
      <c r="L1339" s="1">
        <f>_xlfn.IFNA(VLOOKUP(D1339,'[1]2020物业费金额预算（含欠费）'!$A:$Y,25,FALSE),0)</f>
        <v>383.28318708</v>
      </c>
      <c r="M1339">
        <f>_xlfn.IFNA(VLOOKUP(D1339,'[1]2020清欠预算'!$A:$M,13,FALSE),0)</f>
        <v>59.70420132</v>
      </c>
    </row>
    <row r="1340" ht="14.25" spans="1:13">
      <c r="A1340" s="1">
        <v>1339</v>
      </c>
      <c r="B1340" s="2" t="s">
        <v>69</v>
      </c>
      <c r="C1340" s="1" t="s">
        <v>70</v>
      </c>
      <c r="D1340" s="1" t="s">
        <v>71</v>
      </c>
      <c r="E1340" s="1" t="s">
        <v>16</v>
      </c>
      <c r="F1340" s="1" t="s">
        <v>25</v>
      </c>
      <c r="G1340" s="1">
        <v>1</v>
      </c>
      <c r="H1340" s="3" t="s">
        <v>375</v>
      </c>
      <c r="I1340" s="5">
        <v>44166</v>
      </c>
      <c r="J1340" s="1">
        <v>1</v>
      </c>
      <c r="K1340" s="1">
        <v>0.9</v>
      </c>
      <c r="L1340" s="1">
        <f>_xlfn.IFNA(VLOOKUP(D1340,'[1]2020物业费金额预算（含欠费）'!$A:$Y,25,FALSE),0)</f>
        <v>310.4722584</v>
      </c>
      <c r="M1340">
        <f>_xlfn.IFNA(VLOOKUP(D1340,'[1]2020清欠预算'!$A:$M,13,FALSE),0)</f>
        <v>125.27497791</v>
      </c>
    </row>
    <row r="1341" ht="14.25" spans="1:13">
      <c r="A1341" s="1">
        <v>1340</v>
      </c>
      <c r="B1341" s="2" t="s">
        <v>72</v>
      </c>
      <c r="C1341" s="1" t="s">
        <v>73</v>
      </c>
      <c r="D1341" s="1" t="s">
        <v>74</v>
      </c>
      <c r="E1341" s="1" t="s">
        <v>16</v>
      </c>
      <c r="F1341" s="1" t="s">
        <v>25</v>
      </c>
      <c r="G1341" s="1">
        <v>1</v>
      </c>
      <c r="H1341" s="3" t="s">
        <v>375</v>
      </c>
      <c r="I1341" s="5">
        <v>44166</v>
      </c>
      <c r="J1341" s="1">
        <v>1</v>
      </c>
      <c r="K1341" s="1">
        <v>0.9</v>
      </c>
      <c r="L1341" s="1">
        <f>_xlfn.IFNA(VLOOKUP(D1341,'[1]2020物业费金额预算（含欠费）'!$A:$Y,25,FALSE),0)</f>
        <v>852.0795408</v>
      </c>
      <c r="M1341">
        <f>_xlfn.IFNA(VLOOKUP(D1341,'[1]2020清欠预算'!$A:$M,13,FALSE),0)</f>
        <v>181.15772187</v>
      </c>
    </row>
    <row r="1342" ht="14.25" spans="1:13">
      <c r="A1342" s="1">
        <v>1341</v>
      </c>
      <c r="B1342" s="2" t="s">
        <v>75</v>
      </c>
      <c r="C1342" s="1" t="s">
        <v>76</v>
      </c>
      <c r="D1342" s="1" t="s">
        <v>77</v>
      </c>
      <c r="E1342" s="1" t="s">
        <v>16</v>
      </c>
      <c r="F1342" s="1" t="s">
        <v>25</v>
      </c>
      <c r="G1342" s="1">
        <v>1</v>
      </c>
      <c r="H1342" s="3" t="s">
        <v>375</v>
      </c>
      <c r="I1342" s="5">
        <v>44166</v>
      </c>
      <c r="J1342" s="1">
        <v>1</v>
      </c>
      <c r="K1342" s="1">
        <v>0.9</v>
      </c>
      <c r="L1342" s="1">
        <f>_xlfn.IFNA(VLOOKUP(D1342,'[1]2020物业费金额预算（含欠费）'!$A:$Y,25,FALSE),0)</f>
        <v>398.16069696</v>
      </c>
      <c r="M1342">
        <f>_xlfn.IFNA(VLOOKUP(D1342,'[1]2020清欠预算'!$A:$M,13,FALSE),0)</f>
        <v>143.09855697</v>
      </c>
    </row>
    <row r="1343" ht="14.25" spans="1:13">
      <c r="A1343" s="1">
        <v>1342</v>
      </c>
      <c r="B1343" s="2" t="s">
        <v>78</v>
      </c>
      <c r="D1343" s="1" t="s">
        <v>79</v>
      </c>
      <c r="E1343" s="1" t="s">
        <v>16</v>
      </c>
      <c r="F1343" s="1" t="s">
        <v>25</v>
      </c>
      <c r="G1343" s="1">
        <v>0</v>
      </c>
      <c r="H1343" s="3" t="s">
        <v>375</v>
      </c>
      <c r="I1343" s="5">
        <v>44166</v>
      </c>
      <c r="J1343" s="1">
        <v>1</v>
      </c>
      <c r="K1343" s="1">
        <v>0.92</v>
      </c>
      <c r="L1343" s="1">
        <f>_xlfn.IFNA(VLOOKUP(D1343,'[1]2020物业费金额预算（含欠费）'!$A:$Y,25,FALSE),0)</f>
        <v>604.15075248</v>
      </c>
      <c r="M1343">
        <f>_xlfn.IFNA(VLOOKUP(D1343,'[1]2020清欠预算'!$A:$M,13,FALSE),0)</f>
        <v>97.48668657</v>
      </c>
    </row>
    <row r="1344" ht="14.25" spans="1:13">
      <c r="A1344" s="1">
        <v>1343</v>
      </c>
      <c r="B1344" s="2" t="s">
        <v>80</v>
      </c>
      <c r="C1344" s="1" t="s">
        <v>81</v>
      </c>
      <c r="D1344" s="1" t="s">
        <v>82</v>
      </c>
      <c r="E1344" s="1" t="s">
        <v>16</v>
      </c>
      <c r="F1344" s="1" t="s">
        <v>25</v>
      </c>
      <c r="G1344" s="1">
        <v>1</v>
      </c>
      <c r="H1344" s="3" t="s">
        <v>375</v>
      </c>
      <c r="I1344" s="5">
        <v>44166</v>
      </c>
      <c r="J1344" s="1">
        <v>1</v>
      </c>
      <c r="K1344" s="1">
        <v>0</v>
      </c>
      <c r="L1344" s="1">
        <f>_xlfn.IFNA(VLOOKUP(D1344,'[1]2020物业费金额预算（含欠费）'!$A:$Y,25,FALSE),0)</f>
        <v>0</v>
      </c>
      <c r="M1344">
        <f>_xlfn.IFNA(VLOOKUP(D1344,'[1]2020清欠预算'!$A:$M,13,FALSE),0)</f>
        <v>0</v>
      </c>
    </row>
    <row r="1345" ht="14.25" spans="1:13">
      <c r="A1345" s="1">
        <v>1344</v>
      </c>
      <c r="B1345" s="2" t="s">
        <v>83</v>
      </c>
      <c r="C1345" s="1" t="s">
        <v>84</v>
      </c>
      <c r="D1345" s="1" t="s">
        <v>85</v>
      </c>
      <c r="E1345" s="1" t="s">
        <v>16</v>
      </c>
      <c r="F1345" s="1" t="s">
        <v>25</v>
      </c>
      <c r="G1345" s="1">
        <v>1</v>
      </c>
      <c r="H1345" s="3" t="s">
        <v>375</v>
      </c>
      <c r="I1345" s="5">
        <v>44166</v>
      </c>
      <c r="J1345" s="1">
        <v>1</v>
      </c>
      <c r="K1345" s="1">
        <v>0.92</v>
      </c>
      <c r="L1345" s="1">
        <f>_xlfn.IFNA(VLOOKUP(D1345,'[1]2020物业费金额预算（含欠费）'!$A:$Y,25,FALSE),0)</f>
        <v>964.482865122734</v>
      </c>
      <c r="M1345">
        <f>_xlfn.IFNA(VLOOKUP(D1345,'[1]2020清欠预算'!$A:$M,13,FALSE),0)</f>
        <v>26.00581227</v>
      </c>
    </row>
    <row r="1346" ht="14.25" spans="1:13">
      <c r="A1346" s="1">
        <v>1345</v>
      </c>
      <c r="B1346" s="2" t="s">
        <v>86</v>
      </c>
      <c r="C1346" s="1" t="s">
        <v>87</v>
      </c>
      <c r="D1346" s="1" t="s">
        <v>88</v>
      </c>
      <c r="E1346" s="1" t="s">
        <v>16</v>
      </c>
      <c r="F1346" s="1" t="s">
        <v>25</v>
      </c>
      <c r="G1346" s="1">
        <v>1</v>
      </c>
      <c r="H1346" s="3" t="s">
        <v>375</v>
      </c>
      <c r="I1346" s="5">
        <v>44166</v>
      </c>
      <c r="J1346" s="1">
        <v>1</v>
      </c>
      <c r="K1346" s="1">
        <v>0.9</v>
      </c>
      <c r="L1346" s="1">
        <f>_xlfn.IFNA(VLOOKUP(D1346,'[1]2020物业费金额预算（含欠费）'!$A:$Y,25,FALSE),0)</f>
        <v>538.52063463</v>
      </c>
      <c r="M1346">
        <f>_xlfn.IFNA(VLOOKUP(D1346,'[1]2020清欠预算'!$A:$M,13,FALSE),0)</f>
        <v>0</v>
      </c>
    </row>
    <row r="1347" ht="14.25" spans="1:13">
      <c r="A1347" s="1">
        <v>1346</v>
      </c>
      <c r="B1347" s="2" t="s">
        <v>89</v>
      </c>
      <c r="C1347" s="1" t="s">
        <v>90</v>
      </c>
      <c r="D1347" s="1" t="s">
        <v>91</v>
      </c>
      <c r="E1347" s="1" t="s">
        <v>16</v>
      </c>
      <c r="F1347" s="1" t="s">
        <v>25</v>
      </c>
      <c r="G1347" s="1">
        <v>1</v>
      </c>
      <c r="H1347" s="3" t="s">
        <v>375</v>
      </c>
      <c r="I1347" s="5">
        <v>44166</v>
      </c>
      <c r="J1347" s="1">
        <v>1</v>
      </c>
      <c r="K1347" s="1">
        <v>0</v>
      </c>
      <c r="L1347" s="1">
        <f>_xlfn.IFNA(VLOOKUP(D1347,'[1]2020物业费金额预算（含欠费）'!$A:$Y,25,FALSE),0)</f>
        <v>505.377346860003</v>
      </c>
      <c r="M1347">
        <f>_xlfn.IFNA(VLOOKUP(D1347,'[1]2020清欠预算'!$A:$M,13,FALSE),0)</f>
        <v>0</v>
      </c>
    </row>
    <row r="1348" ht="14.25" spans="1:13">
      <c r="A1348" s="1">
        <v>1347</v>
      </c>
      <c r="B1348" s="2" t="s">
        <v>92</v>
      </c>
      <c r="C1348" s="1" t="s">
        <v>93</v>
      </c>
      <c r="D1348" s="1" t="s">
        <v>94</v>
      </c>
      <c r="E1348" s="1" t="s">
        <v>16</v>
      </c>
      <c r="F1348" s="1" t="s">
        <v>25</v>
      </c>
      <c r="G1348" s="1">
        <v>1</v>
      </c>
      <c r="H1348" s="3" t="s">
        <v>375</v>
      </c>
      <c r="I1348" s="5">
        <v>44166</v>
      </c>
      <c r="J1348" s="1">
        <v>1</v>
      </c>
      <c r="K1348" s="1">
        <v>0</v>
      </c>
      <c r="L1348" s="1">
        <f>_xlfn.IFNA(VLOOKUP(D1348,'[1]2020物业费金额预算（含欠费）'!$A:$Y,25,FALSE),0)</f>
        <v>0</v>
      </c>
      <c r="M1348">
        <f>_xlfn.IFNA(VLOOKUP(D1348,'[1]2020清欠预算'!$A:$M,13,FALSE),0)</f>
        <v>0</v>
      </c>
    </row>
    <row r="1349" ht="14.25" spans="1:13">
      <c r="A1349" s="1">
        <v>1348</v>
      </c>
      <c r="B1349" s="2" t="s">
        <v>95</v>
      </c>
      <c r="C1349" s="1" t="s">
        <v>96</v>
      </c>
      <c r="D1349" s="1" t="s">
        <v>97</v>
      </c>
      <c r="E1349" s="1" t="s">
        <v>16</v>
      </c>
      <c r="F1349" s="1" t="s">
        <v>17</v>
      </c>
      <c r="G1349" s="1">
        <v>1</v>
      </c>
      <c r="H1349" s="3" t="s">
        <v>375</v>
      </c>
      <c r="I1349" s="5">
        <v>44166</v>
      </c>
      <c r="J1349" s="1">
        <v>1</v>
      </c>
      <c r="K1349" s="1">
        <v>0.97</v>
      </c>
      <c r="L1349" s="1">
        <f>_xlfn.IFNA(VLOOKUP(D1349,'[1]2020物业费金额预算（含欠费）'!$A:$Y,25,FALSE),0)</f>
        <v>55.3645440468</v>
      </c>
      <c r="M1349">
        <f>_xlfn.IFNA(VLOOKUP(D1349,'[1]2020清欠预算'!$A:$M,13,FALSE),0)</f>
        <v>6.90073558227124</v>
      </c>
    </row>
    <row r="1350" ht="14.25" spans="1:13">
      <c r="A1350" s="1">
        <v>1349</v>
      </c>
      <c r="B1350" s="2" t="s">
        <v>98</v>
      </c>
      <c r="C1350" s="1" t="s">
        <v>99</v>
      </c>
      <c r="D1350" s="1" t="s">
        <v>100</v>
      </c>
      <c r="E1350" s="1" t="s">
        <v>16</v>
      </c>
      <c r="F1350" s="1" t="s">
        <v>25</v>
      </c>
      <c r="G1350" s="1">
        <v>1</v>
      </c>
      <c r="H1350" s="3" t="s">
        <v>375</v>
      </c>
      <c r="I1350" s="5">
        <v>44166</v>
      </c>
      <c r="J1350" s="1">
        <v>1</v>
      </c>
      <c r="K1350" s="1">
        <v>0.96</v>
      </c>
      <c r="L1350" s="1">
        <f>_xlfn.IFNA(VLOOKUP(D1350,'[1]2020物业费金额预算（含欠费）'!$A:$Y,25,FALSE),0)</f>
        <v>160.017999492096</v>
      </c>
      <c r="M1350">
        <f>_xlfn.IFNA(VLOOKUP(D1350,'[1]2020清欠预算'!$A:$M,13,FALSE),0)</f>
        <v>23.5911104330754</v>
      </c>
    </row>
    <row r="1351" ht="14.25" spans="1:13">
      <c r="A1351" s="1">
        <v>1350</v>
      </c>
      <c r="B1351" s="2" t="s">
        <v>101</v>
      </c>
      <c r="C1351" s="1" t="s">
        <v>102</v>
      </c>
      <c r="D1351" s="1" t="s">
        <v>103</v>
      </c>
      <c r="E1351" s="1" t="s">
        <v>16</v>
      </c>
      <c r="F1351" s="1" t="s">
        <v>25</v>
      </c>
      <c r="G1351" s="1">
        <v>1</v>
      </c>
      <c r="H1351" s="3" t="s">
        <v>375</v>
      </c>
      <c r="I1351" s="5">
        <v>44166</v>
      </c>
      <c r="J1351" s="1">
        <v>1</v>
      </c>
      <c r="K1351" s="1">
        <v>0.97</v>
      </c>
      <c r="L1351" s="1">
        <f>_xlfn.IFNA(VLOOKUP(D1351,'[1]2020物业费金额预算（含欠费）'!$A:$Y,25,FALSE),0)</f>
        <v>504.21901095</v>
      </c>
      <c r="M1351">
        <f>_xlfn.IFNA(VLOOKUP(D1351,'[1]2020清欠预算'!$A:$M,13,FALSE),0)</f>
        <v>54.0915650524124</v>
      </c>
    </row>
    <row r="1352" ht="14.25" spans="1:13">
      <c r="A1352" s="1">
        <v>1351</v>
      </c>
      <c r="B1352" s="2" t="s">
        <v>104</v>
      </c>
      <c r="C1352" s="1" t="s">
        <v>105</v>
      </c>
      <c r="D1352" s="1" t="s">
        <v>106</v>
      </c>
      <c r="E1352" s="1" t="s">
        <v>16</v>
      </c>
      <c r="F1352" s="1" t="s">
        <v>25</v>
      </c>
      <c r="G1352" s="1">
        <v>1</v>
      </c>
      <c r="H1352" s="3" t="s">
        <v>375</v>
      </c>
      <c r="I1352" s="5">
        <v>44166</v>
      </c>
      <c r="J1352" s="1">
        <v>1</v>
      </c>
      <c r="K1352" s="1">
        <v>0.94</v>
      </c>
      <c r="L1352" s="1">
        <f>_xlfn.IFNA(VLOOKUP(D1352,'[1]2020物业费金额预算（含欠费）'!$A:$Y,25,FALSE),0)</f>
        <v>448.3198798842</v>
      </c>
      <c r="M1352">
        <f>_xlfn.IFNA(VLOOKUP(D1352,'[1]2020清欠预算'!$A:$M,13,FALSE),0)</f>
        <v>138.63059514</v>
      </c>
    </row>
    <row r="1353" ht="14.25" spans="1:13">
      <c r="A1353" s="1">
        <v>1352</v>
      </c>
      <c r="B1353" s="2" t="s">
        <v>107</v>
      </c>
      <c r="C1353" s="1" t="s">
        <v>108</v>
      </c>
      <c r="D1353" s="1" t="s">
        <v>109</v>
      </c>
      <c r="E1353" s="1" t="s">
        <v>16</v>
      </c>
      <c r="F1353" s="1" t="s">
        <v>25</v>
      </c>
      <c r="G1353" s="1">
        <v>1</v>
      </c>
      <c r="H1353" s="3" t="s">
        <v>375</v>
      </c>
      <c r="I1353" s="5">
        <v>44166</v>
      </c>
      <c r="J1353" s="1">
        <v>1</v>
      </c>
      <c r="K1353" s="1">
        <v>0.95</v>
      </c>
      <c r="L1353" s="1">
        <f>_xlfn.IFNA(VLOOKUP(D1353,'[1]2020物业费金额预算（含欠费）'!$A:$Y,25,FALSE),0)</f>
        <v>232.813467864</v>
      </c>
      <c r="M1353">
        <f>_xlfn.IFNA(VLOOKUP(D1353,'[1]2020清欠预算'!$A:$M,13,FALSE),0)</f>
        <v>61.52531384</v>
      </c>
    </row>
    <row r="1354" ht="14.25" spans="1:13">
      <c r="A1354" s="1">
        <v>1353</v>
      </c>
      <c r="B1354" s="2" t="s">
        <v>110</v>
      </c>
      <c r="C1354" s="1" t="s">
        <v>111</v>
      </c>
      <c r="D1354" s="1" t="s">
        <v>112</v>
      </c>
      <c r="E1354" s="1" t="s">
        <v>16</v>
      </c>
      <c r="F1354" s="1" t="s">
        <v>25</v>
      </c>
      <c r="G1354" s="1">
        <v>1</v>
      </c>
      <c r="H1354" s="3" t="s">
        <v>375</v>
      </c>
      <c r="I1354" s="5">
        <v>44166</v>
      </c>
      <c r="J1354" s="1">
        <v>1</v>
      </c>
      <c r="K1354" s="1">
        <v>0.95</v>
      </c>
      <c r="L1354" s="1">
        <f>_xlfn.IFNA(VLOOKUP(D1354,'[1]2020物业费金额预算（含欠费）'!$A:$Y,25,FALSE),0)</f>
        <v>284.6651213919</v>
      </c>
      <c r="M1354">
        <f>_xlfn.IFNA(VLOOKUP(D1354,'[1]2020清欠预算'!$A:$M,13,FALSE),0)</f>
        <v>55.06713912</v>
      </c>
    </row>
    <row r="1355" ht="14.25" spans="1:13">
      <c r="A1355" s="1">
        <v>1354</v>
      </c>
      <c r="B1355" s="2" t="s">
        <v>113</v>
      </c>
      <c r="D1355" s="1" t="s">
        <v>114</v>
      </c>
      <c r="E1355" s="1" t="s">
        <v>16</v>
      </c>
      <c r="F1355" s="1" t="s">
        <v>25</v>
      </c>
      <c r="G1355" s="1">
        <v>0</v>
      </c>
      <c r="H1355" s="3" t="s">
        <v>375</v>
      </c>
      <c r="I1355" s="5">
        <v>44166</v>
      </c>
      <c r="J1355" s="1">
        <v>1</v>
      </c>
      <c r="K1355" s="1">
        <v>0.95</v>
      </c>
      <c r="L1355" s="1">
        <f>_xlfn.IFNA(VLOOKUP(D1355,'[1]2020物业费金额预算（含欠费）'!$A:$Y,25,FALSE),0)</f>
        <v>954.0178864548</v>
      </c>
      <c r="M1355">
        <f>_xlfn.IFNA(VLOOKUP(D1355,'[1]2020清欠预算'!$A:$M,13,FALSE),0)</f>
        <v>31.84596744</v>
      </c>
    </row>
    <row r="1356" ht="14.25" spans="1:13">
      <c r="A1356" s="1">
        <v>1355</v>
      </c>
      <c r="B1356" s="2" t="s">
        <v>115</v>
      </c>
      <c r="C1356" s="1" t="s">
        <v>116</v>
      </c>
      <c r="D1356" s="1" t="s">
        <v>117</v>
      </c>
      <c r="E1356" s="1" t="s">
        <v>16</v>
      </c>
      <c r="F1356" s="1" t="s">
        <v>25</v>
      </c>
      <c r="G1356" s="1">
        <v>1</v>
      </c>
      <c r="H1356" s="3" t="s">
        <v>375</v>
      </c>
      <c r="I1356" s="5">
        <v>44166</v>
      </c>
      <c r="J1356" s="1">
        <v>1</v>
      </c>
      <c r="K1356" s="1">
        <v>0.96</v>
      </c>
      <c r="L1356" s="1">
        <f>_xlfn.IFNA(VLOOKUP(D1356,'[1]2020物业费金额预算（含欠费）'!$A:$Y,25,FALSE),0)</f>
        <v>664.672272781008</v>
      </c>
      <c r="M1356">
        <f>_xlfn.IFNA(VLOOKUP(D1356,'[1]2020清欠预算'!$A:$M,13,FALSE),0)</f>
        <v>58.5790818</v>
      </c>
    </row>
    <row r="1357" ht="14.25" spans="1:13">
      <c r="A1357" s="1">
        <v>1356</v>
      </c>
      <c r="B1357" s="2" t="s">
        <v>118</v>
      </c>
      <c r="C1357" s="1" t="s">
        <v>119</v>
      </c>
      <c r="D1357" s="1" t="s">
        <v>120</v>
      </c>
      <c r="E1357" s="1" t="s">
        <v>16</v>
      </c>
      <c r="F1357" s="1" t="s">
        <v>25</v>
      </c>
      <c r="G1357" s="1">
        <v>1</v>
      </c>
      <c r="H1357" s="3" t="s">
        <v>375</v>
      </c>
      <c r="I1357" s="5">
        <v>44166</v>
      </c>
      <c r="J1357" s="1">
        <v>1</v>
      </c>
      <c r="K1357" s="1">
        <v>0.9</v>
      </c>
      <c r="L1357" s="1">
        <f>_xlfn.IFNA(VLOOKUP(D1357,'[1]2020物业费金额预算（含欠费）'!$A:$Y,25,FALSE),0)</f>
        <v>212.894144964</v>
      </c>
      <c r="M1357">
        <f>_xlfn.IFNA(VLOOKUP(D1357,'[1]2020清欠预算'!$A:$M,13,FALSE),0)</f>
        <v>112.37283525</v>
      </c>
    </row>
    <row r="1358" ht="14.25" spans="1:13">
      <c r="A1358" s="1">
        <v>1357</v>
      </c>
      <c r="B1358" s="2" t="s">
        <v>121</v>
      </c>
      <c r="C1358" s="1" t="s">
        <v>122</v>
      </c>
      <c r="D1358" s="1" t="s">
        <v>123</v>
      </c>
      <c r="E1358" s="1" t="s">
        <v>16</v>
      </c>
      <c r="F1358" s="1" t="s">
        <v>25</v>
      </c>
      <c r="G1358" s="1">
        <v>1</v>
      </c>
      <c r="H1358" s="3" t="s">
        <v>375</v>
      </c>
      <c r="I1358" s="5">
        <v>44166</v>
      </c>
      <c r="J1358" s="1">
        <v>1</v>
      </c>
      <c r="K1358" s="1">
        <v>0.9</v>
      </c>
      <c r="L1358" s="1">
        <f>_xlfn.IFNA(VLOOKUP(D1358,'[1]2020物业费金额预算（含欠费）'!$A:$Y,25,FALSE),0)</f>
        <v>429.329319684</v>
      </c>
      <c r="M1358">
        <f>_xlfn.IFNA(VLOOKUP(D1358,'[1]2020清欠预算'!$A:$M,13,FALSE),0)</f>
        <v>98.08920837</v>
      </c>
    </row>
    <row r="1359" ht="14.25" spans="1:13">
      <c r="A1359" s="1">
        <v>1358</v>
      </c>
      <c r="B1359" s="2" t="s">
        <v>124</v>
      </c>
      <c r="C1359" s="1" t="s">
        <v>125</v>
      </c>
      <c r="D1359" s="1" t="s">
        <v>126</v>
      </c>
      <c r="E1359" s="1" t="s">
        <v>16</v>
      </c>
      <c r="F1359" s="1" t="s">
        <v>25</v>
      </c>
      <c r="G1359" s="1">
        <v>1</v>
      </c>
      <c r="H1359" s="3" t="s">
        <v>375</v>
      </c>
      <c r="I1359" s="5">
        <v>44166</v>
      </c>
      <c r="J1359" s="1">
        <v>1</v>
      </c>
      <c r="K1359" s="1">
        <v>0.9</v>
      </c>
      <c r="L1359" s="1">
        <f>_xlfn.IFNA(VLOOKUP(D1359,'[1]2020物业费金额预算（含欠费）'!$A:$Y,25,FALSE),0)</f>
        <v>144.2214576</v>
      </c>
      <c r="M1359">
        <f>_xlfn.IFNA(VLOOKUP(D1359,'[1]2020清欠预算'!$A:$M,13,FALSE),0)</f>
        <v>92.78438976</v>
      </c>
    </row>
    <row r="1360" ht="14.25" spans="1:13">
      <c r="A1360" s="1">
        <v>1359</v>
      </c>
      <c r="B1360" s="2" t="s">
        <v>127</v>
      </c>
      <c r="C1360" s="1" t="s">
        <v>128</v>
      </c>
      <c r="D1360" s="1" t="s">
        <v>129</v>
      </c>
      <c r="E1360" s="1" t="s">
        <v>16</v>
      </c>
      <c r="F1360" s="1" t="s">
        <v>25</v>
      </c>
      <c r="G1360" s="1">
        <v>1</v>
      </c>
      <c r="H1360" s="3" t="s">
        <v>375</v>
      </c>
      <c r="I1360" s="5">
        <v>44166</v>
      </c>
      <c r="J1360" s="1">
        <v>1</v>
      </c>
      <c r="K1360" s="1">
        <v>0.9</v>
      </c>
      <c r="L1360" s="1">
        <f>_xlfn.IFNA(VLOOKUP(D1360,'[1]2020物业费金额预算（含欠费）'!$A:$Y,25,FALSE),0)</f>
        <v>198.30352986</v>
      </c>
      <c r="M1360">
        <f>_xlfn.IFNA(VLOOKUP(D1360,'[1]2020清欠预算'!$A:$M,13,FALSE),0)</f>
        <v>34.42172308</v>
      </c>
    </row>
    <row r="1361" ht="14.25" spans="1:13">
      <c r="A1361" s="1">
        <v>1360</v>
      </c>
      <c r="B1361" s="2" t="s">
        <v>130</v>
      </c>
      <c r="D1361" s="1" t="s">
        <v>131</v>
      </c>
      <c r="E1361" s="1" t="s">
        <v>16</v>
      </c>
      <c r="F1361" s="1" t="s">
        <v>25</v>
      </c>
      <c r="G1361" s="1">
        <v>0</v>
      </c>
      <c r="H1361" s="3" t="s">
        <v>375</v>
      </c>
      <c r="I1361" s="5">
        <v>44166</v>
      </c>
      <c r="J1361" s="1">
        <v>1</v>
      </c>
      <c r="K1361" s="1">
        <v>0.95</v>
      </c>
      <c r="L1361" s="1">
        <f>_xlfn.IFNA(VLOOKUP(D1361,'[1]2020物业费金额预算（含欠费）'!$A:$Y,25,FALSE),0)</f>
        <v>885.022591023639</v>
      </c>
      <c r="M1361">
        <f>_xlfn.IFNA(VLOOKUP(D1361,'[1]2020清欠预算'!$A:$M,13,FALSE),0)</f>
        <v>122.5764848</v>
      </c>
    </row>
    <row r="1362" ht="14.25" spans="1:13">
      <c r="A1362" s="1">
        <v>1361</v>
      </c>
      <c r="B1362" s="2" t="s">
        <v>132</v>
      </c>
      <c r="C1362" s="1" t="s">
        <v>133</v>
      </c>
      <c r="D1362" s="1" t="s">
        <v>134</v>
      </c>
      <c r="E1362" s="1" t="s">
        <v>16</v>
      </c>
      <c r="F1362" s="1" t="s">
        <v>25</v>
      </c>
      <c r="G1362" s="1">
        <v>1</v>
      </c>
      <c r="H1362" s="3" t="s">
        <v>375</v>
      </c>
      <c r="I1362" s="5">
        <v>44166</v>
      </c>
      <c r="J1362" s="1">
        <v>1</v>
      </c>
      <c r="K1362" s="1">
        <v>0.96</v>
      </c>
      <c r="L1362" s="1">
        <f>_xlfn.IFNA(VLOOKUP(D1362,'[1]2020物业费金额预算（含欠费）'!$A:$Y,25,FALSE),0)</f>
        <v>553.5459588</v>
      </c>
      <c r="M1362">
        <f>_xlfn.IFNA(VLOOKUP(D1362,'[1]2020清欠预算'!$A:$M,13,FALSE),0)</f>
        <v>26.8532032</v>
      </c>
    </row>
    <row r="1363" ht="14.25" spans="1:13">
      <c r="A1363" s="1">
        <v>1362</v>
      </c>
      <c r="B1363" s="2" t="s">
        <v>135</v>
      </c>
      <c r="C1363" s="1" t="s">
        <v>136</v>
      </c>
      <c r="D1363" s="1" t="s">
        <v>137</v>
      </c>
      <c r="E1363" s="1" t="s">
        <v>16</v>
      </c>
      <c r="F1363" s="1" t="s">
        <v>25</v>
      </c>
      <c r="G1363" s="1">
        <v>1</v>
      </c>
      <c r="H1363" s="3" t="s">
        <v>375</v>
      </c>
      <c r="I1363" s="5">
        <v>44166</v>
      </c>
      <c r="J1363" s="1">
        <v>1</v>
      </c>
      <c r="K1363" s="1">
        <v>0.97</v>
      </c>
      <c r="L1363" s="1">
        <f>_xlfn.IFNA(VLOOKUP(D1363,'[1]2020物业费金额预算（含欠费）'!$A:$Y,25,FALSE),0)</f>
        <v>248.7894526944</v>
      </c>
      <c r="M1363">
        <f>_xlfn.IFNA(VLOOKUP(D1363,'[1]2020清欠预算'!$A:$M,13,FALSE),0)</f>
        <v>41.9770376</v>
      </c>
    </row>
    <row r="1364" ht="14.25" spans="1:13">
      <c r="A1364" s="1">
        <v>1363</v>
      </c>
      <c r="B1364" s="2" t="s">
        <v>138</v>
      </c>
      <c r="C1364" s="1" t="s">
        <v>139</v>
      </c>
      <c r="D1364" s="1" t="s">
        <v>140</v>
      </c>
      <c r="E1364" s="1" t="s">
        <v>16</v>
      </c>
      <c r="F1364" s="1" t="s">
        <v>25</v>
      </c>
      <c r="G1364" s="1">
        <v>1</v>
      </c>
      <c r="H1364" s="3" t="s">
        <v>375</v>
      </c>
      <c r="I1364" s="5">
        <v>44166</v>
      </c>
      <c r="J1364" s="1">
        <v>1</v>
      </c>
      <c r="K1364" s="1">
        <v>0.97</v>
      </c>
      <c r="L1364" s="1">
        <f>_xlfn.IFNA(VLOOKUP(D1364,'[1]2020物业费金额预算（含欠费）'!$A:$Y,25,FALSE),0)</f>
        <v>103.7249712</v>
      </c>
      <c r="M1364">
        <f>_xlfn.IFNA(VLOOKUP(D1364,'[1]2020清欠预算'!$A:$M,13,FALSE),0)</f>
        <v>12.0077344</v>
      </c>
    </row>
    <row r="1365" ht="14.25" spans="1:13">
      <c r="A1365" s="1">
        <v>1364</v>
      </c>
      <c r="B1365" s="2" t="s">
        <v>141</v>
      </c>
      <c r="C1365" s="1" t="s">
        <v>142</v>
      </c>
      <c r="D1365" s="1" t="s">
        <v>143</v>
      </c>
      <c r="E1365" s="1" t="s">
        <v>16</v>
      </c>
      <c r="F1365" s="1" t="s">
        <v>25</v>
      </c>
      <c r="G1365" s="1">
        <v>1</v>
      </c>
      <c r="H1365" s="3" t="s">
        <v>375</v>
      </c>
      <c r="I1365" s="5">
        <v>44166</v>
      </c>
      <c r="J1365" s="1">
        <v>1</v>
      </c>
      <c r="K1365" s="1">
        <v>0.97</v>
      </c>
      <c r="L1365" s="1">
        <f>_xlfn.IFNA(VLOOKUP(D1365,'[1]2020物业费金额预算（含欠费）'!$A:$Y,25,FALSE),0)</f>
        <v>499.27187772</v>
      </c>
      <c r="M1365">
        <f>_xlfn.IFNA(VLOOKUP(D1365,'[1]2020清欠预算'!$A:$M,13,FALSE),0)</f>
        <v>45.2934576166572</v>
      </c>
    </row>
    <row r="1366" ht="14.25" spans="1:13">
      <c r="A1366" s="1">
        <v>1365</v>
      </c>
      <c r="B1366" s="2" t="s">
        <v>144</v>
      </c>
      <c r="C1366" s="1" t="s">
        <v>145</v>
      </c>
      <c r="D1366" s="1" t="s">
        <v>146</v>
      </c>
      <c r="E1366" s="1" t="s">
        <v>16</v>
      </c>
      <c r="F1366" s="1" t="s">
        <v>25</v>
      </c>
      <c r="G1366" s="1">
        <v>1</v>
      </c>
      <c r="H1366" s="3" t="s">
        <v>375</v>
      </c>
      <c r="I1366" s="5">
        <v>44166</v>
      </c>
      <c r="J1366" s="1">
        <v>1</v>
      </c>
      <c r="K1366" s="1">
        <v>0.9</v>
      </c>
      <c r="L1366" s="1">
        <f>_xlfn.IFNA(VLOOKUP(D1366,'[1]2020物业费金额预算（含欠费）'!$A:$Y,25,FALSE),0)</f>
        <v>279.781711632</v>
      </c>
      <c r="M1366">
        <f>_xlfn.IFNA(VLOOKUP(D1366,'[1]2020清欠预算'!$A:$M,13,FALSE),0)</f>
        <v>75.715599</v>
      </c>
    </row>
    <row r="1367" ht="14.25" spans="1:13">
      <c r="A1367" s="1">
        <v>1366</v>
      </c>
      <c r="B1367" s="2" t="s">
        <v>147</v>
      </c>
      <c r="C1367" s="1" t="s">
        <v>148</v>
      </c>
      <c r="D1367" s="1" t="s">
        <v>149</v>
      </c>
      <c r="E1367" s="1" t="s">
        <v>16</v>
      </c>
      <c r="F1367" s="1" t="s">
        <v>25</v>
      </c>
      <c r="G1367" s="1">
        <v>1</v>
      </c>
      <c r="H1367" s="3" t="s">
        <v>375</v>
      </c>
      <c r="I1367" s="5">
        <v>44166</v>
      </c>
      <c r="J1367" s="1">
        <v>1</v>
      </c>
      <c r="K1367" s="1">
        <v>0.94</v>
      </c>
      <c r="L1367" s="1">
        <f>_xlfn.IFNA(VLOOKUP(D1367,'[1]2020物业费金额预算（含欠费）'!$A:$Y,25,FALSE),0)</f>
        <v>464.4716451912</v>
      </c>
      <c r="M1367">
        <f>_xlfn.IFNA(VLOOKUP(D1367,'[1]2020清欠预算'!$A:$M,13,FALSE),0)</f>
        <v>52.70735913</v>
      </c>
    </row>
    <row r="1368" ht="14.25" spans="1:13">
      <c r="A1368" s="1">
        <v>1367</v>
      </c>
      <c r="B1368" s="2" t="s">
        <v>150</v>
      </c>
      <c r="C1368" s="1" t="s">
        <v>151</v>
      </c>
      <c r="D1368" s="1" t="s">
        <v>152</v>
      </c>
      <c r="E1368" s="1" t="s">
        <v>16</v>
      </c>
      <c r="F1368" s="1" t="s">
        <v>153</v>
      </c>
      <c r="G1368" s="1">
        <v>1</v>
      </c>
      <c r="H1368" s="3" t="s">
        <v>375</v>
      </c>
      <c r="I1368" s="5">
        <v>44166</v>
      </c>
      <c r="J1368" s="1">
        <v>1</v>
      </c>
      <c r="K1368" s="1">
        <v>0</v>
      </c>
      <c r="L1368" s="1">
        <f>_xlfn.IFNA(VLOOKUP(D1368,'[1]2020物业费金额预算（含欠费）'!$A:$Y,25,FALSE),0)</f>
        <v>0</v>
      </c>
      <c r="M1368">
        <f>_xlfn.IFNA(VLOOKUP(D1368,'[1]2020清欠预算'!$A:$M,13,FALSE),0)</f>
        <v>0</v>
      </c>
    </row>
    <row r="1369" ht="14.25" spans="1:13">
      <c r="A1369" s="1">
        <v>1368</v>
      </c>
      <c r="B1369" s="2" t="s">
        <v>154</v>
      </c>
      <c r="C1369" s="1" t="s">
        <v>155</v>
      </c>
      <c r="D1369" s="1" t="s">
        <v>156</v>
      </c>
      <c r="E1369" s="1" t="s">
        <v>16</v>
      </c>
      <c r="F1369" s="1" t="s">
        <v>25</v>
      </c>
      <c r="G1369" s="1">
        <v>1</v>
      </c>
      <c r="H1369" s="3" t="s">
        <v>375</v>
      </c>
      <c r="I1369" s="5">
        <v>44166</v>
      </c>
      <c r="J1369" s="1">
        <v>1</v>
      </c>
      <c r="K1369" s="1">
        <v>0.96</v>
      </c>
      <c r="L1369" s="1">
        <f>_xlfn.IFNA(VLOOKUP(D1369,'[1]2020物业费金额预算（含欠费）'!$A:$Y,25,FALSE),0)</f>
        <v>879.9543622656</v>
      </c>
      <c r="M1369">
        <f>_xlfn.IFNA(VLOOKUP(D1369,'[1]2020清欠预算'!$A:$M,13,FALSE),0)</f>
        <v>109.5556449</v>
      </c>
    </row>
    <row r="1370" ht="14.25" spans="1:13">
      <c r="A1370" s="1">
        <v>1369</v>
      </c>
      <c r="B1370" s="2" t="s">
        <v>157</v>
      </c>
      <c r="C1370" s="1" t="s">
        <v>158</v>
      </c>
      <c r="D1370" s="1" t="s">
        <v>159</v>
      </c>
      <c r="E1370" s="1" t="s">
        <v>16</v>
      </c>
      <c r="F1370" s="1" t="s">
        <v>25</v>
      </c>
      <c r="G1370" s="1">
        <v>1</v>
      </c>
      <c r="H1370" s="3" t="s">
        <v>375</v>
      </c>
      <c r="I1370" s="5">
        <v>44166</v>
      </c>
      <c r="J1370" s="1">
        <v>1</v>
      </c>
      <c r="K1370" s="1">
        <v>0.95</v>
      </c>
      <c r="L1370" s="1">
        <f>_xlfn.IFNA(VLOOKUP(D1370,'[1]2020物业费金额预算（含欠费）'!$A:$Y,25,FALSE),0)</f>
        <v>665.056213248001</v>
      </c>
      <c r="M1370">
        <f>_xlfn.IFNA(VLOOKUP(D1370,'[1]2020清欠预算'!$A:$M,13,FALSE),0)</f>
        <v>75.634109256223</v>
      </c>
    </row>
    <row r="1371" ht="14.25" spans="1:13">
      <c r="A1371" s="1">
        <v>1370</v>
      </c>
      <c r="B1371" s="2" t="s">
        <v>160</v>
      </c>
      <c r="C1371" s="1" t="s">
        <v>161</v>
      </c>
      <c r="D1371" s="1" t="s">
        <v>162</v>
      </c>
      <c r="E1371" s="1" t="s">
        <v>16</v>
      </c>
      <c r="F1371" s="1" t="s">
        <v>25</v>
      </c>
      <c r="G1371" s="1">
        <v>1</v>
      </c>
      <c r="H1371" s="3" t="s">
        <v>375</v>
      </c>
      <c r="I1371" s="5">
        <v>44166</v>
      </c>
      <c r="J1371" s="1">
        <v>1</v>
      </c>
      <c r="K1371" s="1">
        <v>0.95</v>
      </c>
      <c r="L1371" s="1">
        <f>_xlfn.IFNA(VLOOKUP(D1371,'[1]2020物业费金额预算（含欠费）'!$A:$Y,25,FALSE),0)</f>
        <v>328.900524708</v>
      </c>
      <c r="M1371">
        <f>_xlfn.IFNA(VLOOKUP(D1371,'[1]2020清欠预算'!$A:$M,13,FALSE),0)</f>
        <v>12.43136448</v>
      </c>
    </row>
    <row r="1372" ht="14.25" spans="1:13">
      <c r="A1372" s="1">
        <v>1371</v>
      </c>
      <c r="B1372" s="2" t="s">
        <v>163</v>
      </c>
      <c r="C1372" s="1" t="s">
        <v>164</v>
      </c>
      <c r="D1372" s="1" t="s">
        <v>165</v>
      </c>
      <c r="E1372" s="1" t="s">
        <v>16</v>
      </c>
      <c r="F1372" s="1" t="s">
        <v>25</v>
      </c>
      <c r="G1372" s="1">
        <v>1</v>
      </c>
      <c r="H1372" s="3" t="s">
        <v>375</v>
      </c>
      <c r="I1372" s="5">
        <v>44166</v>
      </c>
      <c r="J1372" s="1">
        <v>1</v>
      </c>
      <c r="K1372" s="1">
        <v>0.9</v>
      </c>
      <c r="L1372" s="1">
        <f>_xlfn.IFNA(VLOOKUP(D1372,'[1]2020物业费金额预算（含欠费）'!$A:$Y,25,FALSE),0)</f>
        <v>150.5220003</v>
      </c>
      <c r="M1372">
        <f>_xlfn.IFNA(VLOOKUP(D1372,'[1]2020清欠预算'!$A:$M,13,FALSE),0)</f>
        <v>36.56683191</v>
      </c>
    </row>
    <row r="1373" ht="14.25" spans="1:13">
      <c r="A1373" s="1">
        <v>1372</v>
      </c>
      <c r="B1373" s="2" t="s">
        <v>166</v>
      </c>
      <c r="C1373" s="1" t="s">
        <v>167</v>
      </c>
      <c r="D1373" s="1" t="s">
        <v>168</v>
      </c>
      <c r="E1373" s="1" t="s">
        <v>16</v>
      </c>
      <c r="F1373" s="1" t="s">
        <v>17</v>
      </c>
      <c r="G1373" s="1">
        <v>1</v>
      </c>
      <c r="H1373" s="3" t="s">
        <v>375</v>
      </c>
      <c r="I1373" s="5">
        <v>44166</v>
      </c>
      <c r="J1373" s="1">
        <v>1</v>
      </c>
      <c r="K1373" s="1">
        <v>0.92</v>
      </c>
      <c r="L1373" s="1">
        <f>_xlfn.IFNA(VLOOKUP(D1373,'[1]2020物业费金额预算（含欠费）'!$A:$Y,25,FALSE),0)</f>
        <v>248.300219376</v>
      </c>
      <c r="M1373">
        <f>_xlfn.IFNA(VLOOKUP(D1373,'[1]2020清欠预算'!$A:$M,13,FALSE),0)</f>
        <v>44.955208384</v>
      </c>
    </row>
    <row r="1374" ht="14.25" spans="1:13">
      <c r="A1374" s="1">
        <v>1373</v>
      </c>
      <c r="B1374" s="2" t="s">
        <v>169</v>
      </c>
      <c r="C1374" s="1" t="s">
        <v>170</v>
      </c>
      <c r="D1374" s="1" t="s">
        <v>171</v>
      </c>
      <c r="E1374" s="1" t="s">
        <v>16</v>
      </c>
      <c r="F1374" s="1" t="s">
        <v>25</v>
      </c>
      <c r="G1374" s="1">
        <v>1</v>
      </c>
      <c r="H1374" s="3" t="s">
        <v>375</v>
      </c>
      <c r="I1374" s="5">
        <v>44166</v>
      </c>
      <c r="J1374" s="1">
        <v>1</v>
      </c>
      <c r="K1374" s="1">
        <v>1</v>
      </c>
      <c r="L1374" s="1">
        <f>_xlfn.IFNA(VLOOKUP(D1374,'[1]2020物业费金额预算（含欠费）'!$A:$Y,25,FALSE),0)</f>
        <v>1260.8764272</v>
      </c>
      <c r="M1374">
        <f>_xlfn.IFNA(VLOOKUP(D1374,'[1]2020清欠预算'!$A:$M,13,FALSE),0)</f>
        <v>150.883056</v>
      </c>
    </row>
    <row r="1375" ht="14.25" spans="1:13">
      <c r="A1375" s="1">
        <v>1374</v>
      </c>
      <c r="B1375" s="2" t="s">
        <v>172</v>
      </c>
      <c r="C1375" s="1" t="s">
        <v>173</v>
      </c>
      <c r="D1375" s="1" t="s">
        <v>174</v>
      </c>
      <c r="E1375" s="1" t="s">
        <v>16</v>
      </c>
      <c r="F1375" s="1" t="s">
        <v>25</v>
      </c>
      <c r="G1375" s="1">
        <v>1</v>
      </c>
      <c r="H1375" s="3" t="s">
        <v>375</v>
      </c>
      <c r="I1375" s="5">
        <v>44166</v>
      </c>
      <c r="J1375" s="1">
        <v>1</v>
      </c>
      <c r="K1375" s="1">
        <v>0.85</v>
      </c>
      <c r="L1375" s="1">
        <f>_xlfn.IFNA(VLOOKUP(D1375,'[1]2020物业费金额预算（含欠费）'!$A:$Y,25,FALSE),0)</f>
        <v>628.87625928</v>
      </c>
      <c r="M1375">
        <f>_xlfn.IFNA(VLOOKUP(D1375,'[1]2020清欠预算'!$A:$M,13,FALSE),0)</f>
        <v>188.19531332</v>
      </c>
    </row>
    <row r="1376" ht="14.25" spans="1:13">
      <c r="A1376" s="1">
        <v>1375</v>
      </c>
      <c r="B1376" s="2" t="s">
        <v>175</v>
      </c>
      <c r="C1376" s="1" t="s">
        <v>176</v>
      </c>
      <c r="D1376" s="1" t="s">
        <v>177</v>
      </c>
      <c r="E1376" s="1" t="s">
        <v>16</v>
      </c>
      <c r="F1376" s="1" t="s">
        <v>25</v>
      </c>
      <c r="G1376" s="1">
        <v>1</v>
      </c>
      <c r="H1376" s="3" t="s">
        <v>375</v>
      </c>
      <c r="I1376" s="5">
        <v>44166</v>
      </c>
      <c r="J1376" s="1">
        <v>1</v>
      </c>
      <c r="K1376" s="1">
        <v>0.85</v>
      </c>
      <c r="L1376" s="1">
        <f>_xlfn.IFNA(VLOOKUP(D1376,'[1]2020物业费金额预算（含欠费）'!$A:$Y,25,FALSE),0)</f>
        <v>208.47804147225</v>
      </c>
      <c r="M1376">
        <f>_xlfn.IFNA(VLOOKUP(D1376,'[1]2020清欠预算'!$A:$M,13,FALSE),0)</f>
        <v>37.92736589</v>
      </c>
    </row>
    <row r="1377" ht="14.25" spans="1:13">
      <c r="A1377" s="1">
        <v>1376</v>
      </c>
      <c r="B1377" s="2" t="s">
        <v>178</v>
      </c>
      <c r="C1377" s="1" t="s">
        <v>179</v>
      </c>
      <c r="D1377" s="1" t="s">
        <v>180</v>
      </c>
      <c r="E1377" s="1" t="s">
        <v>16</v>
      </c>
      <c r="F1377" s="1" t="s">
        <v>25</v>
      </c>
      <c r="G1377" s="1">
        <v>1</v>
      </c>
      <c r="H1377" s="3" t="s">
        <v>375</v>
      </c>
      <c r="I1377" s="5">
        <v>44166</v>
      </c>
      <c r="J1377" s="1">
        <v>1</v>
      </c>
      <c r="K1377" s="1">
        <v>0.9</v>
      </c>
      <c r="L1377" s="1">
        <f>_xlfn.IFNA(VLOOKUP(D1377,'[1]2020物业费金额预算（含欠费）'!$A:$Y,25,FALSE),0)</f>
        <v>100.65066</v>
      </c>
      <c r="M1377">
        <f>_xlfn.IFNA(VLOOKUP(D1377,'[1]2020清欠预算'!$A:$M,13,FALSE),0)</f>
        <v>0</v>
      </c>
    </row>
    <row r="1378" ht="14.25" spans="1:13">
      <c r="A1378" s="1">
        <v>1377</v>
      </c>
      <c r="B1378" s="2" t="s">
        <v>181</v>
      </c>
      <c r="C1378" s="1" t="s">
        <v>182</v>
      </c>
      <c r="D1378" s="1" t="s">
        <v>183</v>
      </c>
      <c r="E1378" s="1" t="s">
        <v>16</v>
      </c>
      <c r="F1378" s="1" t="s">
        <v>25</v>
      </c>
      <c r="G1378" s="1">
        <v>1</v>
      </c>
      <c r="H1378" s="3" t="s">
        <v>375</v>
      </c>
      <c r="I1378" s="5">
        <v>44166</v>
      </c>
      <c r="J1378" s="1">
        <v>1</v>
      </c>
      <c r="K1378" s="1">
        <v>0.95</v>
      </c>
      <c r="L1378" s="1">
        <f>_xlfn.IFNA(VLOOKUP(D1378,'[1]2020物业费金额预算（含欠费）'!$A:$Y,25,FALSE),0)</f>
        <v>552.2544412788</v>
      </c>
      <c r="M1378">
        <f>_xlfn.IFNA(VLOOKUP(D1378,'[1]2020清欠预算'!$A:$M,13,FALSE),0)</f>
        <v>32.6541016</v>
      </c>
    </row>
    <row r="1379" ht="14.25" spans="1:13">
      <c r="A1379" s="1">
        <v>1378</v>
      </c>
      <c r="B1379" s="2" t="s">
        <v>184</v>
      </c>
      <c r="C1379" s="1" t="s">
        <v>185</v>
      </c>
      <c r="D1379" s="1" t="s">
        <v>186</v>
      </c>
      <c r="E1379" s="1" t="s">
        <v>16</v>
      </c>
      <c r="F1379" s="1" t="s">
        <v>25</v>
      </c>
      <c r="G1379" s="1">
        <v>1</v>
      </c>
      <c r="H1379" s="3" t="s">
        <v>375</v>
      </c>
      <c r="I1379" s="5">
        <v>44166</v>
      </c>
      <c r="J1379" s="1">
        <v>1</v>
      </c>
      <c r="K1379" s="1">
        <v>0.98</v>
      </c>
      <c r="L1379" s="1">
        <f>_xlfn.IFNA(VLOOKUP(D1379,'[1]2020物业费金额预算（含欠费）'!$A:$Y,25,FALSE),0)</f>
        <v>483.65742993972</v>
      </c>
      <c r="M1379">
        <f>_xlfn.IFNA(VLOOKUP(D1379,'[1]2020清欠预算'!$A:$M,13,FALSE),0)</f>
        <v>14.31649929</v>
      </c>
    </row>
    <row r="1380" ht="14.25" spans="1:13">
      <c r="A1380" s="1">
        <v>1379</v>
      </c>
      <c r="B1380" s="2" t="s">
        <v>187</v>
      </c>
      <c r="C1380" s="1" t="s">
        <v>188</v>
      </c>
      <c r="D1380" s="1" t="s">
        <v>189</v>
      </c>
      <c r="E1380" s="1" t="s">
        <v>16</v>
      </c>
      <c r="F1380" s="1" t="s">
        <v>25</v>
      </c>
      <c r="G1380" s="1">
        <v>1</v>
      </c>
      <c r="H1380" s="3" t="s">
        <v>375</v>
      </c>
      <c r="I1380" s="5">
        <v>44166</v>
      </c>
      <c r="J1380" s="1">
        <v>1</v>
      </c>
      <c r="K1380" s="1">
        <v>0.9</v>
      </c>
      <c r="L1380" s="1">
        <f>_xlfn.IFNA(VLOOKUP(D1380,'[1]2020物业费金额预算（含欠费）'!$A:$Y,25,FALSE),0)</f>
        <v>495.75150528</v>
      </c>
      <c r="M1380">
        <f>_xlfn.IFNA(VLOOKUP(D1380,'[1]2020清欠预算'!$A:$M,13,FALSE),0)</f>
        <v>9.62290154000001</v>
      </c>
    </row>
    <row r="1381" ht="14.25" spans="1:13">
      <c r="A1381" s="1">
        <v>1380</v>
      </c>
      <c r="B1381" s="2" t="s">
        <v>190</v>
      </c>
      <c r="D1381" s="1" t="s">
        <v>191</v>
      </c>
      <c r="E1381" s="1" t="s">
        <v>16</v>
      </c>
      <c r="F1381" s="1" t="s">
        <v>153</v>
      </c>
      <c r="G1381" s="1" t="s">
        <v>153</v>
      </c>
      <c r="H1381" s="3" t="s">
        <v>375</v>
      </c>
      <c r="I1381" s="5">
        <v>44166</v>
      </c>
      <c r="J1381" s="1">
        <v>1</v>
      </c>
      <c r="K1381" s="1">
        <v>0</v>
      </c>
      <c r="L1381" s="1">
        <f>_xlfn.IFNA(VLOOKUP(D1381,'[1]2020物业费金额预算（含欠费）'!$A:$Y,25,FALSE),0)</f>
        <v>0</v>
      </c>
      <c r="M1381">
        <f>_xlfn.IFNA(VLOOKUP(D1381,'[1]2020清欠预算'!$A:$M,13,FALSE),0)</f>
        <v>0</v>
      </c>
    </row>
    <row r="1382" ht="14.25" spans="1:13">
      <c r="A1382" s="1">
        <v>1381</v>
      </c>
      <c r="B1382" s="2" t="s">
        <v>192</v>
      </c>
      <c r="D1382" s="1" t="s">
        <v>193</v>
      </c>
      <c r="E1382" s="1" t="s">
        <v>16</v>
      </c>
      <c r="F1382" s="1" t="s">
        <v>153</v>
      </c>
      <c r="G1382" s="1" t="s">
        <v>153</v>
      </c>
      <c r="H1382" s="3" t="s">
        <v>375</v>
      </c>
      <c r="I1382" s="5">
        <v>44166</v>
      </c>
      <c r="J1382" s="1">
        <v>1</v>
      </c>
      <c r="K1382" s="1">
        <v>0</v>
      </c>
      <c r="L1382" s="1">
        <f>_xlfn.IFNA(VLOOKUP(D1382,'[1]2020物业费金额预算（含欠费）'!$A:$Y,25,FALSE),0)</f>
        <v>0</v>
      </c>
      <c r="M1382">
        <f>_xlfn.IFNA(VLOOKUP(D1382,'[1]2020清欠预算'!$A:$M,13,FALSE),0)</f>
        <v>0</v>
      </c>
    </row>
    <row r="1383" ht="14.25" spans="1:13">
      <c r="A1383" s="1">
        <v>1382</v>
      </c>
      <c r="B1383" s="2" t="s">
        <v>194</v>
      </c>
      <c r="D1383" s="1" t="s">
        <v>195</v>
      </c>
      <c r="E1383" s="1" t="s">
        <v>16</v>
      </c>
      <c r="F1383" s="1" t="s">
        <v>153</v>
      </c>
      <c r="G1383" s="1" t="s">
        <v>153</v>
      </c>
      <c r="H1383" s="3" t="s">
        <v>375</v>
      </c>
      <c r="I1383" s="5">
        <v>44166</v>
      </c>
      <c r="J1383" s="1">
        <v>1</v>
      </c>
      <c r="K1383" s="1">
        <v>0</v>
      </c>
      <c r="L1383" s="1">
        <f>_xlfn.IFNA(VLOOKUP(D1383,'[1]2020物业费金额预算（含欠费）'!$A:$Y,25,FALSE),0)</f>
        <v>0</v>
      </c>
      <c r="M1383">
        <f>_xlfn.IFNA(VLOOKUP(D1383,'[1]2020清欠预算'!$A:$M,13,FALSE),0)</f>
        <v>0</v>
      </c>
    </row>
    <row r="1384" ht="14.25" spans="1:13">
      <c r="A1384" s="1">
        <v>1383</v>
      </c>
      <c r="B1384" s="2" t="s">
        <v>196</v>
      </c>
      <c r="C1384" s="1" t="s">
        <v>197</v>
      </c>
      <c r="D1384" s="1" t="s">
        <v>198</v>
      </c>
      <c r="E1384" s="1" t="s">
        <v>16</v>
      </c>
      <c r="F1384" s="1" t="s">
        <v>25</v>
      </c>
      <c r="G1384" s="1">
        <v>1</v>
      </c>
      <c r="H1384" s="3" t="s">
        <v>375</v>
      </c>
      <c r="I1384" s="5">
        <v>44166</v>
      </c>
      <c r="J1384" s="1">
        <v>1</v>
      </c>
      <c r="K1384" s="1">
        <v>0.75</v>
      </c>
      <c r="L1384" s="1">
        <f>_xlfn.IFNA(VLOOKUP(D1384,'[1]2020物业费金额预算（含欠费）'!$A:$Y,25,FALSE),0)</f>
        <v>158.37344568</v>
      </c>
      <c r="M1384">
        <f>_xlfn.IFNA(VLOOKUP(D1384,'[1]2020清欠预算'!$A:$M,13,FALSE),0)</f>
        <v>111.290767096344</v>
      </c>
    </row>
    <row r="1385" ht="14.25" spans="1:13">
      <c r="A1385" s="1">
        <v>1384</v>
      </c>
      <c r="B1385" s="2" t="s">
        <v>199</v>
      </c>
      <c r="C1385" s="1" t="s">
        <v>200</v>
      </c>
      <c r="D1385" s="1" t="s">
        <v>201</v>
      </c>
      <c r="E1385" s="1" t="s">
        <v>16</v>
      </c>
      <c r="F1385" s="1" t="s">
        <v>25</v>
      </c>
      <c r="G1385" s="1">
        <v>1</v>
      </c>
      <c r="H1385" s="3" t="s">
        <v>375</v>
      </c>
      <c r="I1385" s="5">
        <v>44166</v>
      </c>
      <c r="J1385" s="1">
        <v>1</v>
      </c>
      <c r="K1385" s="1">
        <v>0.75</v>
      </c>
      <c r="L1385" s="1">
        <f>_xlfn.IFNA(VLOOKUP(D1385,'[1]2020物业费金额预算（含欠费）'!$A:$Y,25,FALSE),0)</f>
        <v>139.573558272</v>
      </c>
      <c r="M1385">
        <f>_xlfn.IFNA(VLOOKUP(D1385,'[1]2020清欠预算'!$A:$M,13,FALSE),0)</f>
        <v>71.0011073393252</v>
      </c>
    </row>
    <row r="1386" ht="14.25" spans="1:13">
      <c r="A1386" s="1">
        <v>1385</v>
      </c>
      <c r="B1386" s="2" t="s">
        <v>202</v>
      </c>
      <c r="C1386" s="1" t="s">
        <v>203</v>
      </c>
      <c r="D1386" s="1" t="s">
        <v>204</v>
      </c>
      <c r="E1386" s="1" t="s">
        <v>16</v>
      </c>
      <c r="F1386" s="1" t="s">
        <v>25</v>
      </c>
      <c r="G1386" s="1">
        <v>1</v>
      </c>
      <c r="H1386" s="3" t="s">
        <v>375</v>
      </c>
      <c r="I1386" s="5">
        <v>44166</v>
      </c>
      <c r="J1386" s="1">
        <v>1</v>
      </c>
      <c r="K1386" s="1">
        <v>0.9</v>
      </c>
      <c r="L1386" s="1">
        <f>_xlfn.IFNA(VLOOKUP(D1386,'[1]2020物业费金额预算（含欠费）'!$A:$Y,25,FALSE),0)</f>
        <v>286.860690648</v>
      </c>
      <c r="M1386">
        <f>_xlfn.IFNA(VLOOKUP(D1386,'[1]2020清欠预算'!$A:$M,13,FALSE),0)</f>
        <v>36.4730812624718</v>
      </c>
    </row>
    <row r="1387" ht="14.25" spans="1:13">
      <c r="A1387" s="1">
        <v>1386</v>
      </c>
      <c r="B1387" s="2" t="s">
        <v>205</v>
      </c>
      <c r="C1387" s="1" t="s">
        <v>206</v>
      </c>
      <c r="D1387" s="1" t="s">
        <v>207</v>
      </c>
      <c r="E1387" s="1" t="s">
        <v>16</v>
      </c>
      <c r="F1387" s="1" t="s">
        <v>25</v>
      </c>
      <c r="G1387" s="1">
        <v>1</v>
      </c>
      <c r="H1387" s="3" t="s">
        <v>375</v>
      </c>
      <c r="I1387" s="5">
        <v>44166</v>
      </c>
      <c r="J1387" s="1">
        <v>1</v>
      </c>
      <c r="K1387" s="1">
        <v>0.9</v>
      </c>
      <c r="L1387" s="1">
        <f>_xlfn.IFNA(VLOOKUP(D1387,'[1]2020物业费金额预算（含欠费）'!$A:$Y,25,FALSE),0)</f>
        <v>147.25333602</v>
      </c>
      <c r="M1387">
        <f>_xlfn.IFNA(VLOOKUP(D1387,'[1]2020清欠预算'!$A:$M,13,FALSE),0)</f>
        <v>8.0863971525923</v>
      </c>
    </row>
    <row r="1388" ht="14.25" spans="1:13">
      <c r="A1388" s="1">
        <v>1387</v>
      </c>
      <c r="B1388" s="2" t="s">
        <v>208</v>
      </c>
      <c r="C1388" s="1" t="s">
        <v>209</v>
      </c>
      <c r="D1388" s="1" t="s">
        <v>210</v>
      </c>
      <c r="E1388" s="1" t="s">
        <v>16</v>
      </c>
      <c r="F1388" s="1" t="s">
        <v>25</v>
      </c>
      <c r="G1388" s="1">
        <v>1</v>
      </c>
      <c r="H1388" s="3" t="s">
        <v>375</v>
      </c>
      <c r="I1388" s="5">
        <v>44166</v>
      </c>
      <c r="J1388" s="1">
        <v>1</v>
      </c>
      <c r="K1388" s="1">
        <v>0.75</v>
      </c>
      <c r="L1388" s="1">
        <f>_xlfn.IFNA(VLOOKUP(D1388,'[1]2020物业费金额预算（含欠费）'!$A:$Y,25,FALSE),0)</f>
        <v>163.91345202</v>
      </c>
      <c r="M1388">
        <f>_xlfn.IFNA(VLOOKUP(D1388,'[1]2020清欠预算'!$A:$M,13,FALSE),0)</f>
        <v>50.7668191041438</v>
      </c>
    </row>
    <row r="1389" ht="14.25" spans="1:13">
      <c r="A1389" s="1">
        <v>1388</v>
      </c>
      <c r="B1389" s="2" t="s">
        <v>211</v>
      </c>
      <c r="C1389" s="1" t="s">
        <v>212</v>
      </c>
      <c r="D1389" s="1" t="s">
        <v>213</v>
      </c>
      <c r="E1389" s="1" t="s">
        <v>16</v>
      </c>
      <c r="F1389" s="1" t="s">
        <v>25</v>
      </c>
      <c r="G1389" s="1">
        <v>1</v>
      </c>
      <c r="H1389" s="3" t="s">
        <v>375</v>
      </c>
      <c r="I1389" s="5">
        <v>44166</v>
      </c>
      <c r="J1389" s="1">
        <v>1</v>
      </c>
      <c r="K1389" s="1">
        <v>0.85</v>
      </c>
      <c r="L1389" s="1">
        <f>_xlfn.IFNA(VLOOKUP(D1389,'[1]2020物业费金额预算（含欠费）'!$A:$Y,25,FALSE),0)</f>
        <v>159.00927555</v>
      </c>
      <c r="M1389">
        <f>_xlfn.IFNA(VLOOKUP(D1389,'[1]2020清欠预算'!$A:$M,13,FALSE),0)</f>
        <v>32.5946503888214</v>
      </c>
    </row>
    <row r="1390" ht="14.25" spans="1:13">
      <c r="A1390" s="1">
        <v>1389</v>
      </c>
      <c r="B1390" s="2" t="s">
        <v>214</v>
      </c>
      <c r="C1390" s="1" t="s">
        <v>215</v>
      </c>
      <c r="D1390" s="1" t="s">
        <v>216</v>
      </c>
      <c r="E1390" s="1" t="s">
        <v>16</v>
      </c>
      <c r="F1390" s="1" t="s">
        <v>25</v>
      </c>
      <c r="G1390" s="1">
        <v>1</v>
      </c>
      <c r="H1390" s="3" t="s">
        <v>375</v>
      </c>
      <c r="I1390" s="5">
        <v>44166</v>
      </c>
      <c r="J1390" s="1">
        <v>1</v>
      </c>
      <c r="K1390" s="1">
        <v>0.8</v>
      </c>
      <c r="L1390" s="1">
        <f>_xlfn.IFNA(VLOOKUP(D1390,'[1]2020物业费金额预算（含欠费）'!$A:$Y,25,FALSE),0)</f>
        <v>269.22937248</v>
      </c>
      <c r="M1390">
        <f>_xlfn.IFNA(VLOOKUP(D1390,'[1]2020清欠预算'!$A:$M,13,FALSE),0)</f>
        <v>60.1133724194853</v>
      </c>
    </row>
    <row r="1391" ht="14.25" spans="1:13">
      <c r="A1391" s="1">
        <v>1390</v>
      </c>
      <c r="B1391" s="2" t="s">
        <v>217</v>
      </c>
      <c r="C1391" s="1" t="s">
        <v>218</v>
      </c>
      <c r="D1391" s="1" t="s">
        <v>219</v>
      </c>
      <c r="E1391" s="1" t="s">
        <v>16</v>
      </c>
      <c r="F1391" s="1" t="s">
        <v>25</v>
      </c>
      <c r="G1391" s="1">
        <v>1</v>
      </c>
      <c r="H1391" s="3" t="s">
        <v>375</v>
      </c>
      <c r="I1391" s="5">
        <v>44166</v>
      </c>
      <c r="J1391" s="1">
        <v>1</v>
      </c>
      <c r="K1391" s="1">
        <v>0.75</v>
      </c>
      <c r="L1391" s="1">
        <f>_xlfn.IFNA(VLOOKUP(D1391,'[1]2020物业费金额预算（含欠费）'!$A:$Y,25,FALSE),0)</f>
        <v>48.999492</v>
      </c>
      <c r="M1391">
        <f>_xlfn.IFNA(VLOOKUP(D1391,'[1]2020清欠预算'!$A:$M,13,FALSE),0)</f>
        <v>4.52814695663117</v>
      </c>
    </row>
    <row r="1392" ht="14.25" spans="1:13">
      <c r="A1392" s="1">
        <v>1391</v>
      </c>
      <c r="B1392" s="2" t="s">
        <v>220</v>
      </c>
      <c r="D1392" s="1" t="s">
        <v>221</v>
      </c>
      <c r="E1392" s="1" t="s">
        <v>16</v>
      </c>
      <c r="F1392" s="1" t="s">
        <v>153</v>
      </c>
      <c r="G1392" s="1" t="s">
        <v>153</v>
      </c>
      <c r="H1392" s="3" t="s">
        <v>375</v>
      </c>
      <c r="I1392" s="5">
        <v>44166</v>
      </c>
      <c r="J1392" s="1">
        <v>1</v>
      </c>
      <c r="K1392" s="1">
        <v>0</v>
      </c>
      <c r="L1392" s="1">
        <f>_xlfn.IFNA(VLOOKUP(D1392,'[1]2020物业费金额预算（含欠费）'!$A:$Y,25,FALSE),0)</f>
        <v>0</v>
      </c>
      <c r="M1392">
        <f>_xlfn.IFNA(VLOOKUP(D1392,'[1]2020清欠预算'!$A:$M,13,FALSE),0)</f>
        <v>0</v>
      </c>
    </row>
    <row r="1393" ht="14.25" spans="1:13">
      <c r="A1393" s="1">
        <v>1392</v>
      </c>
      <c r="B1393" s="2" t="s">
        <v>222</v>
      </c>
      <c r="C1393" s="1" t="s">
        <v>223</v>
      </c>
      <c r="D1393" s="1" t="s">
        <v>224</v>
      </c>
      <c r="E1393" s="1" t="s">
        <v>16</v>
      </c>
      <c r="F1393" s="1" t="s">
        <v>25</v>
      </c>
      <c r="G1393" s="1">
        <v>1</v>
      </c>
      <c r="H1393" s="3" t="s">
        <v>375</v>
      </c>
      <c r="I1393" s="5">
        <v>44166</v>
      </c>
      <c r="J1393" s="1">
        <v>1</v>
      </c>
      <c r="K1393" s="1">
        <v>0.9</v>
      </c>
      <c r="L1393" s="1">
        <f>_xlfn.IFNA(VLOOKUP(D1393,'[1]2020物业费金额预算（含欠费）'!$A:$Y,25,FALSE),0)</f>
        <v>275.7936033</v>
      </c>
      <c r="M1393">
        <f>_xlfn.IFNA(VLOOKUP(D1393,'[1]2020清欠预算'!$A:$M,13,FALSE),0)</f>
        <v>29.41840595</v>
      </c>
    </row>
    <row r="1394" ht="14.25" spans="1:13">
      <c r="A1394" s="1">
        <v>1393</v>
      </c>
      <c r="B1394" s="2" t="s">
        <v>225</v>
      </c>
      <c r="C1394" s="1" t="s">
        <v>226</v>
      </c>
      <c r="D1394" s="1" t="s">
        <v>227</v>
      </c>
      <c r="E1394" s="1" t="s">
        <v>16</v>
      </c>
      <c r="F1394" s="1" t="s">
        <v>25</v>
      </c>
      <c r="G1394" s="1">
        <v>1</v>
      </c>
      <c r="H1394" s="3" t="s">
        <v>375</v>
      </c>
      <c r="I1394" s="5">
        <v>44166</v>
      </c>
      <c r="J1394" s="1">
        <v>1</v>
      </c>
      <c r="K1394" s="1">
        <v>0.87</v>
      </c>
      <c r="L1394" s="1">
        <f>_xlfn.IFNA(VLOOKUP(D1394,'[1]2020物业费金额预算（含欠费）'!$A:$Y,25,FALSE),0)</f>
        <v>233.35399240238</v>
      </c>
      <c r="M1394">
        <f>_xlfn.IFNA(VLOOKUP(D1394,'[1]2020清欠预算'!$A:$M,13,FALSE),0)</f>
        <v>22.81531298</v>
      </c>
    </row>
    <row r="1395" ht="14.25" spans="1:13">
      <c r="A1395" s="1">
        <v>1394</v>
      </c>
      <c r="B1395" s="2" t="s">
        <v>228</v>
      </c>
      <c r="C1395" s="1" t="s">
        <v>229</v>
      </c>
      <c r="D1395" s="1" t="s">
        <v>230</v>
      </c>
      <c r="E1395" s="1" t="s">
        <v>16</v>
      </c>
      <c r="F1395" s="1" t="s">
        <v>25</v>
      </c>
      <c r="G1395" s="1">
        <v>1</v>
      </c>
      <c r="H1395" s="3" t="s">
        <v>375</v>
      </c>
      <c r="I1395" s="5">
        <v>44166</v>
      </c>
      <c r="J1395" s="1">
        <v>1</v>
      </c>
      <c r="K1395" s="1">
        <v>0.85</v>
      </c>
      <c r="L1395" s="1">
        <f>_xlfn.IFNA(VLOOKUP(D1395,'[1]2020物业费金额预算（含欠费）'!$A:$Y,25,FALSE),0)</f>
        <v>473.75259507</v>
      </c>
      <c r="M1395">
        <f>_xlfn.IFNA(VLOOKUP(D1395,'[1]2020清欠预算'!$A:$M,13,FALSE),0)</f>
        <v>92.30559027</v>
      </c>
    </row>
    <row r="1396" ht="14.25" spans="1:13">
      <c r="A1396" s="1">
        <v>1395</v>
      </c>
      <c r="B1396" s="2" t="s">
        <v>231</v>
      </c>
      <c r="C1396" s="1" t="s">
        <v>232</v>
      </c>
      <c r="D1396" s="1" t="s">
        <v>233</v>
      </c>
      <c r="E1396" s="1" t="s">
        <v>16</v>
      </c>
      <c r="F1396" s="1" t="s">
        <v>25</v>
      </c>
      <c r="G1396" s="1">
        <v>1</v>
      </c>
      <c r="H1396" s="3" t="s">
        <v>375</v>
      </c>
      <c r="I1396" s="5">
        <v>44166</v>
      </c>
      <c r="J1396" s="1">
        <v>1</v>
      </c>
      <c r="K1396" s="1">
        <v>0.75</v>
      </c>
      <c r="L1396" s="1">
        <f>_xlfn.IFNA(VLOOKUP(D1396,'[1]2020物业费金额预算（含欠费）'!$A:$Y,25,FALSE),0)</f>
        <v>132.20955</v>
      </c>
      <c r="M1396">
        <f>_xlfn.IFNA(VLOOKUP(D1396,'[1]2020清欠预算'!$A:$M,13,FALSE),0)</f>
        <v>85.37660254</v>
      </c>
    </row>
    <row r="1397" ht="14.25" spans="1:13">
      <c r="A1397" s="1">
        <v>1396</v>
      </c>
      <c r="B1397" s="2" t="s">
        <v>234</v>
      </c>
      <c r="C1397" s="1" t="s">
        <v>235</v>
      </c>
      <c r="D1397" s="1" t="s">
        <v>236</v>
      </c>
      <c r="E1397" s="1" t="s">
        <v>16</v>
      </c>
      <c r="F1397" s="1" t="s">
        <v>25</v>
      </c>
      <c r="G1397" s="1">
        <v>1</v>
      </c>
      <c r="H1397" s="3" t="s">
        <v>375</v>
      </c>
      <c r="I1397" s="5">
        <v>44166</v>
      </c>
      <c r="J1397" s="1">
        <v>1</v>
      </c>
      <c r="K1397" s="1">
        <v>0.75</v>
      </c>
      <c r="L1397" s="1">
        <f>_xlfn.IFNA(VLOOKUP(D1397,'[1]2020物业费金额预算（含欠费）'!$A:$Y,25,FALSE),0)</f>
        <v>42.92421975</v>
      </c>
      <c r="M1397">
        <f>_xlfn.IFNA(VLOOKUP(D1397,'[1]2020清欠预算'!$A:$M,13,FALSE),0)</f>
        <v>26.99633264</v>
      </c>
    </row>
    <row r="1398" ht="14.25" spans="1:13">
      <c r="A1398" s="1">
        <v>1397</v>
      </c>
      <c r="B1398" s="2" t="s">
        <v>237</v>
      </c>
      <c r="C1398" s="1" t="s">
        <v>238</v>
      </c>
      <c r="D1398" s="1" t="s">
        <v>239</v>
      </c>
      <c r="E1398" s="1" t="s">
        <v>16</v>
      </c>
      <c r="F1398" s="1" t="s">
        <v>25</v>
      </c>
      <c r="G1398" s="1">
        <v>1</v>
      </c>
      <c r="H1398" s="3" t="s">
        <v>375</v>
      </c>
      <c r="I1398" s="5">
        <v>44166</v>
      </c>
      <c r="J1398" s="1">
        <v>1</v>
      </c>
      <c r="K1398" s="1">
        <v>0.8</v>
      </c>
      <c r="L1398" s="1">
        <f>_xlfn.IFNA(VLOOKUP(D1398,'[1]2020物业费金额预算（含欠费）'!$A:$Y,25,FALSE),0)</f>
        <v>120.85630752</v>
      </c>
      <c r="M1398">
        <f>_xlfn.IFNA(VLOOKUP(D1398,'[1]2020清欠预算'!$A:$M,13,FALSE),0)</f>
        <v>38.67102962</v>
      </c>
    </row>
    <row r="1399" ht="14.25" spans="1:13">
      <c r="A1399" s="1">
        <v>1398</v>
      </c>
      <c r="B1399" s="2" t="s">
        <v>240</v>
      </c>
      <c r="C1399" s="1" t="s">
        <v>241</v>
      </c>
      <c r="D1399" s="1" t="s">
        <v>242</v>
      </c>
      <c r="E1399" s="1" t="s">
        <v>16</v>
      </c>
      <c r="F1399" s="1" t="s">
        <v>25</v>
      </c>
      <c r="G1399" s="1">
        <v>1</v>
      </c>
      <c r="H1399" s="3" t="s">
        <v>375</v>
      </c>
      <c r="I1399" s="5">
        <v>44166</v>
      </c>
      <c r="J1399" s="1">
        <v>1</v>
      </c>
      <c r="K1399" s="1">
        <v>0.9</v>
      </c>
      <c r="L1399" s="1">
        <f>_xlfn.IFNA(VLOOKUP(D1399,'[1]2020物业费金额预算（含欠费）'!$A:$Y,25,FALSE),0)</f>
        <v>223.815543984</v>
      </c>
      <c r="M1399">
        <f>_xlfn.IFNA(VLOOKUP(D1399,'[1]2020清欠预算'!$A:$M,13,FALSE),0)</f>
        <v>31.08887708</v>
      </c>
    </row>
    <row r="1400" ht="14.25" spans="1:13">
      <c r="A1400" s="1">
        <v>1399</v>
      </c>
      <c r="B1400" s="2" t="s">
        <v>243</v>
      </c>
      <c r="C1400" s="1" t="s">
        <v>244</v>
      </c>
      <c r="D1400" s="1" t="s">
        <v>245</v>
      </c>
      <c r="E1400" s="1" t="s">
        <v>16</v>
      </c>
      <c r="F1400" s="1" t="s">
        <v>25</v>
      </c>
      <c r="G1400" s="1">
        <v>1</v>
      </c>
      <c r="H1400" s="3" t="s">
        <v>375</v>
      </c>
      <c r="I1400" s="5">
        <v>44166</v>
      </c>
      <c r="J1400" s="1">
        <v>1</v>
      </c>
      <c r="K1400" s="1">
        <v>0.8</v>
      </c>
      <c r="L1400" s="1">
        <f>_xlfn.IFNA(VLOOKUP(D1400,'[1]2020物业费金额预算（含欠费）'!$A:$Y,25,FALSE),0)</f>
        <v>132.032372025</v>
      </c>
      <c r="M1400">
        <f>_xlfn.IFNA(VLOOKUP(D1400,'[1]2020清欠预算'!$A:$M,13,FALSE),0)</f>
        <v>30.5168237</v>
      </c>
    </row>
    <row r="1401" ht="14.25" spans="1:13">
      <c r="A1401" s="1">
        <v>1400</v>
      </c>
      <c r="B1401" s="2" t="s">
        <v>246</v>
      </c>
      <c r="C1401" s="1" t="s">
        <v>247</v>
      </c>
      <c r="D1401" s="1" t="s">
        <v>248</v>
      </c>
      <c r="E1401" s="1" t="s">
        <v>16</v>
      </c>
      <c r="F1401" s="1" t="s">
        <v>25</v>
      </c>
      <c r="G1401" s="1">
        <v>1</v>
      </c>
      <c r="H1401" s="3" t="s">
        <v>375</v>
      </c>
      <c r="I1401" s="5">
        <v>44166</v>
      </c>
      <c r="J1401" s="1">
        <v>1</v>
      </c>
      <c r="K1401" s="1">
        <v>0</v>
      </c>
      <c r="L1401" s="1">
        <f>_xlfn.IFNA(VLOOKUP(D1401,'[1]2020物业费金额预算（含欠费）'!$A:$Y,25,FALSE),0)</f>
        <v>206.361130338462</v>
      </c>
      <c r="M1401">
        <f>_xlfn.IFNA(VLOOKUP(D1401,'[1]2020清欠预算'!$A:$M,13,FALSE),0)</f>
        <v>5.01726015</v>
      </c>
    </row>
    <row r="1402" ht="14.25" spans="1:13">
      <c r="A1402" s="1">
        <v>1401</v>
      </c>
      <c r="B1402" s="2" t="s">
        <v>249</v>
      </c>
      <c r="C1402" s="1" t="s">
        <v>250</v>
      </c>
      <c r="D1402" s="1" t="s">
        <v>251</v>
      </c>
      <c r="E1402" s="1" t="s">
        <v>16</v>
      </c>
      <c r="F1402" s="1" t="s">
        <v>25</v>
      </c>
      <c r="G1402" s="1">
        <v>1</v>
      </c>
      <c r="H1402" s="3" t="s">
        <v>375</v>
      </c>
      <c r="I1402" s="5">
        <v>44166</v>
      </c>
      <c r="J1402" s="1">
        <v>1</v>
      </c>
      <c r="K1402" s="1">
        <v>0.96</v>
      </c>
      <c r="L1402" s="1">
        <f>_xlfn.IFNA(VLOOKUP(D1402,'[1]2020物业费金额预算（含欠费）'!$A:$Y,25,FALSE),0)</f>
        <v>120.957386688</v>
      </c>
      <c r="M1402">
        <f>_xlfn.IFNA(VLOOKUP(D1402,'[1]2020清欠预算'!$A:$M,13,FALSE),0)</f>
        <v>13.6881648</v>
      </c>
    </row>
    <row r="1403" ht="14.25" spans="1:13">
      <c r="A1403" s="1">
        <v>1402</v>
      </c>
      <c r="B1403" s="2" t="s">
        <v>252</v>
      </c>
      <c r="C1403" s="1" t="s">
        <v>253</v>
      </c>
      <c r="D1403" s="1" t="s">
        <v>254</v>
      </c>
      <c r="E1403" s="1" t="s">
        <v>16</v>
      </c>
      <c r="F1403" s="1" t="s">
        <v>25</v>
      </c>
      <c r="G1403" s="1">
        <v>1</v>
      </c>
      <c r="H1403" s="3" t="s">
        <v>375</v>
      </c>
      <c r="I1403" s="5">
        <v>44166</v>
      </c>
      <c r="J1403" s="1">
        <v>1</v>
      </c>
      <c r="K1403" s="1">
        <v>0.9</v>
      </c>
      <c r="L1403" s="1">
        <f>_xlfn.IFNA(VLOOKUP(D1403,'[1]2020物业费金额预算（含欠费）'!$A:$Y,25,FALSE),0)</f>
        <v>44.9085419359828</v>
      </c>
      <c r="M1403">
        <f>_xlfn.IFNA(VLOOKUP(D1403,'[1]2020清欠预算'!$A:$M,13,FALSE),0)</f>
        <v>10.61213307</v>
      </c>
    </row>
    <row r="1404" ht="14.25" spans="1:13">
      <c r="A1404" s="1">
        <v>1403</v>
      </c>
      <c r="B1404" s="2" t="s">
        <v>255</v>
      </c>
      <c r="C1404" s="1" t="s">
        <v>256</v>
      </c>
      <c r="D1404" s="1" t="s">
        <v>257</v>
      </c>
      <c r="E1404" s="1" t="s">
        <v>16</v>
      </c>
      <c r="F1404" s="1" t="s">
        <v>25</v>
      </c>
      <c r="G1404" s="1">
        <v>1</v>
      </c>
      <c r="H1404" s="3" t="s">
        <v>375</v>
      </c>
      <c r="I1404" s="5">
        <v>44166</v>
      </c>
      <c r="J1404" s="1">
        <v>1</v>
      </c>
      <c r="K1404" s="1">
        <v>0.95</v>
      </c>
      <c r="L1404" s="1">
        <f>_xlfn.IFNA(VLOOKUP(D1404,'[1]2020物业费金额预算（含欠费）'!$A:$Y,25,FALSE),0)</f>
        <v>233.474543535292</v>
      </c>
      <c r="M1404">
        <f>_xlfn.IFNA(VLOOKUP(D1404,'[1]2020清欠预算'!$A:$M,13,FALSE),0)</f>
        <v>14.26450248</v>
      </c>
    </row>
    <row r="1405" ht="14.25" spans="1:13">
      <c r="A1405" s="1">
        <v>1404</v>
      </c>
      <c r="B1405" s="2" t="s">
        <v>258</v>
      </c>
      <c r="C1405" s="1" t="s">
        <v>259</v>
      </c>
      <c r="D1405" s="1" t="s">
        <v>260</v>
      </c>
      <c r="E1405" s="1" t="s">
        <v>16</v>
      </c>
      <c r="F1405" s="1" t="s">
        <v>25</v>
      </c>
      <c r="G1405" s="1">
        <v>1</v>
      </c>
      <c r="H1405" s="3" t="s">
        <v>375</v>
      </c>
      <c r="I1405" s="5">
        <v>44166</v>
      </c>
      <c r="J1405" s="1">
        <v>1</v>
      </c>
      <c r="K1405" s="1">
        <v>0</v>
      </c>
      <c r="L1405" s="1">
        <f>_xlfn.IFNA(VLOOKUP(D1405,'[1]2020物业费金额预算（含欠费）'!$A:$Y,25,FALSE),0)</f>
        <v>66.88</v>
      </c>
      <c r="M1405">
        <f>_xlfn.IFNA(VLOOKUP(D1405,'[1]2020清欠预算'!$A:$M,13,FALSE),0)</f>
        <v>0</v>
      </c>
    </row>
    <row r="1406" ht="14.25" spans="1:13">
      <c r="A1406" s="1">
        <v>1405</v>
      </c>
      <c r="B1406" s="2" t="s">
        <v>261</v>
      </c>
      <c r="C1406" s="1" t="s">
        <v>262</v>
      </c>
      <c r="D1406" s="1" t="s">
        <v>263</v>
      </c>
      <c r="E1406" s="1" t="s">
        <v>16</v>
      </c>
      <c r="F1406" s="1" t="s">
        <v>25</v>
      </c>
      <c r="G1406" s="1">
        <v>1</v>
      </c>
      <c r="H1406" s="3" t="s">
        <v>375</v>
      </c>
      <c r="I1406" s="5">
        <v>44166</v>
      </c>
      <c r="J1406" s="1">
        <v>1</v>
      </c>
      <c r="K1406" s="1">
        <v>0</v>
      </c>
      <c r="L1406" s="1">
        <f>_xlfn.IFNA(VLOOKUP(D1406,'[1]2020物业费金额预算（含欠费）'!$A:$Y,25,FALSE),0)</f>
        <v>31.5236475</v>
      </c>
      <c r="M1406">
        <f>_xlfn.IFNA(VLOOKUP(D1406,'[1]2020清欠预算'!$A:$M,13,FALSE),0)</f>
        <v>0</v>
      </c>
    </row>
    <row r="1407" ht="14.25" spans="1:13">
      <c r="A1407" s="1">
        <v>1406</v>
      </c>
      <c r="B1407" s="2" t="s">
        <v>264</v>
      </c>
      <c r="C1407" s="1" t="s">
        <v>265</v>
      </c>
      <c r="D1407" s="1" t="s">
        <v>266</v>
      </c>
      <c r="E1407" s="1" t="s">
        <v>16</v>
      </c>
      <c r="F1407" s="1" t="s">
        <v>25</v>
      </c>
      <c r="G1407" s="1">
        <v>1</v>
      </c>
      <c r="H1407" s="3" t="s">
        <v>375</v>
      </c>
      <c r="I1407" s="5">
        <v>44166</v>
      </c>
      <c r="J1407" s="1">
        <v>1</v>
      </c>
      <c r="K1407" s="1">
        <v>0</v>
      </c>
      <c r="L1407" s="1">
        <f>_xlfn.IFNA(VLOOKUP(D1407,'[1]2020物业费金额预算（含欠费）'!$A:$Y,25,FALSE),0)</f>
        <v>169.663032</v>
      </c>
      <c r="M1407">
        <f>_xlfn.IFNA(VLOOKUP(D1407,'[1]2020清欠预算'!$A:$M,13,FALSE),0)</f>
        <v>0</v>
      </c>
    </row>
    <row r="1408" ht="14.25" spans="1:13">
      <c r="A1408" s="1">
        <v>1407</v>
      </c>
      <c r="B1408" s="2" t="s">
        <v>267</v>
      </c>
      <c r="C1408" s="1" t="s">
        <v>268</v>
      </c>
      <c r="D1408" s="1" t="s">
        <v>269</v>
      </c>
      <c r="E1408" s="1" t="s">
        <v>16</v>
      </c>
      <c r="F1408" s="1" t="s">
        <v>25</v>
      </c>
      <c r="G1408" s="1">
        <v>1</v>
      </c>
      <c r="H1408" s="3" t="s">
        <v>375</v>
      </c>
      <c r="I1408" s="5">
        <v>44166</v>
      </c>
      <c r="J1408" s="1">
        <v>1</v>
      </c>
      <c r="K1408" s="1">
        <v>0.98</v>
      </c>
      <c r="L1408" s="1">
        <f>_xlfn.IFNA(VLOOKUP(D1408,'[1]2020物业费金额预算（含欠费）'!$A:$Y,25,FALSE),0)</f>
        <v>159.490223088</v>
      </c>
      <c r="M1408">
        <f>_xlfn.IFNA(VLOOKUP(D1408,'[1]2020清欠预算'!$A:$M,13,FALSE),0)</f>
        <v>7.96827111000001</v>
      </c>
    </row>
    <row r="1409" ht="14.25" spans="1:13">
      <c r="A1409" s="1">
        <v>1408</v>
      </c>
      <c r="B1409" s="2" t="s">
        <v>270</v>
      </c>
      <c r="C1409" s="1" t="s">
        <v>271</v>
      </c>
      <c r="D1409" s="1" t="s">
        <v>272</v>
      </c>
      <c r="E1409" s="1" t="s">
        <v>16</v>
      </c>
      <c r="F1409" s="1" t="s">
        <v>25</v>
      </c>
      <c r="G1409" s="1">
        <v>1</v>
      </c>
      <c r="H1409" s="3" t="s">
        <v>375</v>
      </c>
      <c r="I1409" s="5">
        <v>44166</v>
      </c>
      <c r="J1409" s="1">
        <v>1</v>
      </c>
      <c r="K1409" s="1">
        <v>0.98</v>
      </c>
      <c r="L1409" s="1">
        <f>_xlfn.IFNA(VLOOKUP(D1409,'[1]2020物业费金额预算（含欠费）'!$A:$Y,25,FALSE),0)</f>
        <v>99.4211033806962</v>
      </c>
      <c r="M1409">
        <f>_xlfn.IFNA(VLOOKUP(D1409,'[1]2020清欠预算'!$A:$M,13,FALSE),0)</f>
        <v>0</v>
      </c>
    </row>
    <row r="1410" ht="14.25" spans="1:13">
      <c r="A1410" s="1">
        <v>1409</v>
      </c>
      <c r="B1410" s="2" t="s">
        <v>273</v>
      </c>
      <c r="C1410" s="1" t="s">
        <v>274</v>
      </c>
      <c r="D1410" s="1" t="s">
        <v>275</v>
      </c>
      <c r="E1410" s="1" t="s">
        <v>16</v>
      </c>
      <c r="F1410" s="1" t="s">
        <v>25</v>
      </c>
      <c r="G1410" s="1">
        <v>1</v>
      </c>
      <c r="H1410" s="3" t="s">
        <v>375</v>
      </c>
      <c r="I1410" s="5">
        <v>44166</v>
      </c>
      <c r="J1410" s="1">
        <v>1</v>
      </c>
      <c r="K1410" s="1">
        <v>0.8</v>
      </c>
      <c r="L1410" s="1">
        <f>_xlfn.IFNA(VLOOKUP(D1410,'[1]2020物业费金额预算（含欠费）'!$A:$Y,25,FALSE),0)</f>
        <v>89.6599244928</v>
      </c>
      <c r="M1410">
        <f>_xlfn.IFNA(VLOOKUP(D1410,'[1]2020清欠预算'!$A:$M,13,FALSE),0)</f>
        <v>14.99900832</v>
      </c>
    </row>
    <row r="1411" ht="14.25" spans="1:13">
      <c r="A1411" s="1">
        <v>1410</v>
      </c>
      <c r="B1411" s="6" t="s">
        <v>276</v>
      </c>
      <c r="C1411" s="1" t="s">
        <v>277</v>
      </c>
      <c r="D1411" s="1" t="s">
        <v>278</v>
      </c>
      <c r="E1411" s="1" t="s">
        <v>16</v>
      </c>
      <c r="F1411" s="1" t="s">
        <v>279</v>
      </c>
      <c r="G1411" s="1">
        <v>1</v>
      </c>
      <c r="H1411" s="3" t="s">
        <v>375</v>
      </c>
      <c r="I1411" s="5">
        <v>44166</v>
      </c>
      <c r="J1411" s="1">
        <v>1</v>
      </c>
      <c r="K1411" s="1">
        <v>0.95</v>
      </c>
      <c r="L1411" s="1">
        <f>_xlfn.IFNA(VLOOKUP(D1411,'[1]2020物业费金额预算（含欠费）'!$A:$Y,25,FALSE),0)</f>
        <v>45.9025684425</v>
      </c>
      <c r="M1411">
        <f>_xlfn.IFNA(VLOOKUP(D1411,'[1]2020清欠预算'!$A:$M,13,FALSE),0)</f>
        <v>1.82439305472161</v>
      </c>
    </row>
    <row r="1412" ht="14.25" spans="1:13">
      <c r="A1412" s="1">
        <v>1411</v>
      </c>
      <c r="B1412" s="6" t="s">
        <v>280</v>
      </c>
      <c r="C1412" s="1" t="s">
        <v>281</v>
      </c>
      <c r="D1412" s="1" t="s">
        <v>282</v>
      </c>
      <c r="E1412" s="1" t="s">
        <v>16</v>
      </c>
      <c r="F1412" s="1" t="s">
        <v>279</v>
      </c>
      <c r="G1412" s="1">
        <v>1</v>
      </c>
      <c r="H1412" s="3" t="s">
        <v>375</v>
      </c>
      <c r="I1412" s="5">
        <v>44166</v>
      </c>
      <c r="J1412" s="1">
        <v>1</v>
      </c>
      <c r="K1412" s="1">
        <v>0.75</v>
      </c>
      <c r="L1412" s="1">
        <f>_xlfn.IFNA(VLOOKUP(D1412,'[1]2020物业费金额预算（含欠费）'!$A:$Y,25,FALSE),0)</f>
        <v>167.152382396667</v>
      </c>
      <c r="M1412">
        <f>_xlfn.IFNA(VLOOKUP(D1412,'[1]2020清欠预算'!$A:$M,13,FALSE),0)</f>
        <v>54.41678307</v>
      </c>
    </row>
    <row r="1413" ht="14.25" spans="1:13">
      <c r="A1413" s="1">
        <v>1412</v>
      </c>
      <c r="B1413" s="2" t="s">
        <v>283</v>
      </c>
      <c r="C1413" s="1" t="s">
        <v>284</v>
      </c>
      <c r="D1413" s="1" t="s">
        <v>285</v>
      </c>
      <c r="E1413" s="1" t="s">
        <v>16</v>
      </c>
      <c r="F1413" s="1" t="s">
        <v>25</v>
      </c>
      <c r="G1413" s="1">
        <v>1</v>
      </c>
      <c r="H1413" s="3" t="s">
        <v>375</v>
      </c>
      <c r="I1413" s="5">
        <v>44166</v>
      </c>
      <c r="J1413" s="1">
        <v>1</v>
      </c>
      <c r="K1413" s="1">
        <v>0.9</v>
      </c>
      <c r="L1413" s="1">
        <f>_xlfn.IFNA(VLOOKUP(D1413,'[1]2020物业费金额预算（含欠费）'!$A:$Y,25,FALSE),0)</f>
        <v>181.98529848</v>
      </c>
      <c r="M1413">
        <f>_xlfn.IFNA(VLOOKUP(D1413,'[1]2020清欠预算'!$A:$M,13,FALSE),0)</f>
        <v>25.41631422</v>
      </c>
    </row>
    <row r="1414" ht="14.25" spans="1:13">
      <c r="A1414" s="1">
        <v>1413</v>
      </c>
      <c r="B1414" s="2" t="s">
        <v>286</v>
      </c>
      <c r="C1414" s="1" t="s">
        <v>287</v>
      </c>
      <c r="D1414" s="1" t="s">
        <v>288</v>
      </c>
      <c r="E1414" s="1" t="s">
        <v>16</v>
      </c>
      <c r="F1414" s="1" t="s">
        <v>25</v>
      </c>
      <c r="G1414" s="1">
        <v>1</v>
      </c>
      <c r="H1414" s="3" t="s">
        <v>375</v>
      </c>
      <c r="I1414" s="5">
        <v>44166</v>
      </c>
      <c r="J1414" s="1">
        <v>1</v>
      </c>
      <c r="K1414" s="1">
        <v>0</v>
      </c>
      <c r="L1414" s="1">
        <f>_xlfn.IFNA(VLOOKUP(D1414,'[1]2020物业费金额预算（含欠费）'!$A:$Y,25,FALSE),0)</f>
        <v>81</v>
      </c>
      <c r="M1414">
        <f>_xlfn.IFNA(VLOOKUP(D1414,'[1]2020清欠预算'!$A:$M,13,FALSE),0)</f>
        <v>0</v>
      </c>
    </row>
    <row r="1415" ht="14.25" spans="1:13">
      <c r="A1415" s="1">
        <v>1414</v>
      </c>
      <c r="B1415" s="2" t="s">
        <v>289</v>
      </c>
      <c r="D1415" s="1" t="s">
        <v>290</v>
      </c>
      <c r="E1415" s="1" t="s">
        <v>16</v>
      </c>
      <c r="F1415" s="1" t="s">
        <v>153</v>
      </c>
      <c r="G1415" s="1" t="s">
        <v>153</v>
      </c>
      <c r="H1415" s="3" t="s">
        <v>375</v>
      </c>
      <c r="I1415" s="5">
        <v>44166</v>
      </c>
      <c r="J1415" s="1">
        <v>1</v>
      </c>
      <c r="K1415" s="1">
        <v>0</v>
      </c>
      <c r="L1415" s="1">
        <f>_xlfn.IFNA(VLOOKUP(D1415,'[1]2020物业费金额预算（含欠费）'!$A:$Y,25,FALSE),0)</f>
        <v>0</v>
      </c>
      <c r="M1415">
        <f>_xlfn.IFNA(VLOOKUP(D1415,'[1]2020清欠预算'!$A:$M,13,FALSE),0)</f>
        <v>0</v>
      </c>
    </row>
    <row r="1416" ht="14.25" spans="1:13">
      <c r="A1416" s="1">
        <v>1415</v>
      </c>
      <c r="B1416" s="2" t="s">
        <v>291</v>
      </c>
      <c r="C1416" s="1" t="s">
        <v>292</v>
      </c>
      <c r="D1416" s="1" t="s">
        <v>293</v>
      </c>
      <c r="E1416" s="1" t="s">
        <v>16</v>
      </c>
      <c r="F1416" s="1" t="s">
        <v>25</v>
      </c>
      <c r="G1416" s="1">
        <v>1</v>
      </c>
      <c r="H1416" s="3" t="s">
        <v>375</v>
      </c>
      <c r="I1416" s="5">
        <v>44166</v>
      </c>
      <c r="J1416" s="1">
        <v>1</v>
      </c>
      <c r="K1416" s="1">
        <v>0.5</v>
      </c>
      <c r="L1416" s="1">
        <f>_xlfn.IFNA(VLOOKUP(D1416,'[1]2020物业费金额预算（含欠费）'!$A:$Y,25,FALSE),0)</f>
        <v>53.347358064</v>
      </c>
      <c r="M1416">
        <f>_xlfn.IFNA(VLOOKUP(D1416,'[1]2020清欠预算'!$A:$M,13,FALSE),0)</f>
        <v>2.93423874</v>
      </c>
    </row>
    <row r="1417" ht="14.25" spans="1:13">
      <c r="A1417" s="1">
        <v>1416</v>
      </c>
      <c r="B1417" s="2" t="s">
        <v>294</v>
      </c>
      <c r="C1417" s="1" t="s">
        <v>295</v>
      </c>
      <c r="D1417" s="1" t="s">
        <v>296</v>
      </c>
      <c r="E1417" s="1" t="s">
        <v>16</v>
      </c>
      <c r="F1417" s="1" t="s">
        <v>25</v>
      </c>
      <c r="G1417" s="1">
        <v>1</v>
      </c>
      <c r="H1417" s="3" t="s">
        <v>375</v>
      </c>
      <c r="I1417" s="5">
        <v>44166</v>
      </c>
      <c r="J1417" s="1">
        <v>1</v>
      </c>
      <c r="K1417" s="1">
        <v>0.75</v>
      </c>
      <c r="L1417" s="1">
        <f>_xlfn.IFNA(VLOOKUP(D1417,'[1]2020物业费金额预算（含欠费）'!$A:$Y,25,FALSE),0)</f>
        <v>89.88742914</v>
      </c>
      <c r="M1417">
        <f>_xlfn.IFNA(VLOOKUP(D1417,'[1]2020清欠预算'!$A:$M,13,FALSE),0)</f>
        <v>26.05121754</v>
      </c>
    </row>
    <row r="1418" ht="14.25" spans="1:13">
      <c r="A1418" s="1">
        <v>1417</v>
      </c>
      <c r="B1418" s="2" t="s">
        <v>297</v>
      </c>
      <c r="C1418" s="1" t="s">
        <v>298</v>
      </c>
      <c r="D1418" s="1" t="s">
        <v>299</v>
      </c>
      <c r="E1418" s="1" t="s">
        <v>16</v>
      </c>
      <c r="F1418" s="1" t="s">
        <v>25</v>
      </c>
      <c r="G1418" s="1">
        <v>1</v>
      </c>
      <c r="H1418" s="3" t="s">
        <v>375</v>
      </c>
      <c r="I1418" s="5">
        <v>44166</v>
      </c>
      <c r="J1418" s="1">
        <v>1</v>
      </c>
      <c r="K1418" s="1">
        <v>0</v>
      </c>
      <c r="L1418" s="1">
        <f>_xlfn.IFNA(VLOOKUP(D1418,'[1]2020物业费金额预算（含欠费）'!$A:$Y,25,FALSE),0)</f>
        <v>81.75997578</v>
      </c>
      <c r="M1418">
        <f>_xlfn.IFNA(VLOOKUP(D1418,'[1]2020清欠预算'!$A:$M,13,FALSE),0)</f>
        <v>17.96493773</v>
      </c>
    </row>
    <row r="1419" ht="14.25" spans="1:13">
      <c r="A1419" s="1">
        <v>1418</v>
      </c>
      <c r="B1419" s="2" t="s">
        <v>300</v>
      </c>
      <c r="C1419" s="1" t="s">
        <v>301</v>
      </c>
      <c r="D1419" s="1" t="s">
        <v>302</v>
      </c>
      <c r="E1419" s="1" t="s">
        <v>16</v>
      </c>
      <c r="F1419" s="1" t="s">
        <v>25</v>
      </c>
      <c r="G1419" s="1">
        <v>1</v>
      </c>
      <c r="H1419" s="3" t="s">
        <v>375</v>
      </c>
      <c r="I1419" s="5">
        <v>44166</v>
      </c>
      <c r="J1419" s="1">
        <v>1</v>
      </c>
      <c r="K1419" s="1">
        <v>0.85</v>
      </c>
      <c r="L1419" s="1">
        <f>_xlfn.IFNA(VLOOKUP(D1419,'[1]2020物业费金额预算（含欠费）'!$A:$Y,25,FALSE),0)</f>
        <v>67.716283778</v>
      </c>
      <c r="M1419">
        <f>_xlfn.IFNA(VLOOKUP(D1419,'[1]2020清欠预算'!$A:$M,13,FALSE),0)</f>
        <v>2.75976217</v>
      </c>
    </row>
    <row r="1420" ht="14.25" spans="1:13">
      <c r="A1420" s="1">
        <v>1419</v>
      </c>
      <c r="B1420" s="2" t="s">
        <v>303</v>
      </c>
      <c r="C1420" s="1" t="s">
        <v>304</v>
      </c>
      <c r="D1420" s="1" t="s">
        <v>305</v>
      </c>
      <c r="E1420" s="1" t="s">
        <v>16</v>
      </c>
      <c r="F1420" s="1" t="s">
        <v>17</v>
      </c>
      <c r="G1420" s="1">
        <v>1</v>
      </c>
      <c r="H1420" s="3" t="s">
        <v>375</v>
      </c>
      <c r="I1420" s="5">
        <v>44166</v>
      </c>
      <c r="J1420" s="1">
        <v>1</v>
      </c>
      <c r="K1420" s="1">
        <v>0.93</v>
      </c>
      <c r="L1420" s="1">
        <f>_xlfn.IFNA(VLOOKUP(D1420,'[1]2020物业费金额预算（含欠费）'!$A:$Y,25,FALSE),0)</f>
        <v>154.240978945536</v>
      </c>
      <c r="M1420">
        <f>_xlfn.IFNA(VLOOKUP(D1420,'[1]2020清欠预算'!$A:$M,13,FALSE),0)</f>
        <v>0</v>
      </c>
    </row>
    <row r="1421" ht="14.25" spans="1:13">
      <c r="A1421" s="1">
        <v>1420</v>
      </c>
      <c r="B1421" s="2" t="s">
        <v>306</v>
      </c>
      <c r="C1421" s="1" t="s">
        <v>307</v>
      </c>
      <c r="D1421" s="1" t="s">
        <v>308</v>
      </c>
      <c r="E1421" s="1" t="s">
        <v>16</v>
      </c>
      <c r="F1421" s="1" t="s">
        <v>25</v>
      </c>
      <c r="G1421" s="1">
        <v>1</v>
      </c>
      <c r="H1421" s="3" t="s">
        <v>375</v>
      </c>
      <c r="I1421" s="5">
        <v>44166</v>
      </c>
      <c r="J1421" s="1">
        <v>1</v>
      </c>
      <c r="K1421" s="1">
        <v>0.98</v>
      </c>
      <c r="L1421" s="1">
        <f>_xlfn.IFNA(VLOOKUP(D1421,'[1]2020物业费金额预算（含欠费）'!$A:$Y,25,FALSE),0)</f>
        <v>0</v>
      </c>
      <c r="M1421">
        <f>_xlfn.IFNA(VLOOKUP(D1421,'[1]2020清欠预算'!$A:$M,13,FALSE),0)</f>
        <v>0</v>
      </c>
    </row>
    <row r="1422" ht="14.25" spans="1:13">
      <c r="A1422" s="1">
        <v>1421</v>
      </c>
      <c r="B1422" s="2" t="s">
        <v>309</v>
      </c>
      <c r="C1422" s="1" t="s">
        <v>310</v>
      </c>
      <c r="D1422" s="1" t="s">
        <v>311</v>
      </c>
      <c r="E1422" s="1" t="s">
        <v>16</v>
      </c>
      <c r="F1422" s="1" t="s">
        <v>153</v>
      </c>
      <c r="G1422" s="1" t="s">
        <v>153</v>
      </c>
      <c r="H1422" s="3" t="s">
        <v>375</v>
      </c>
      <c r="I1422" s="5">
        <v>44166</v>
      </c>
      <c r="J1422" s="1">
        <v>1</v>
      </c>
      <c r="K1422" s="1">
        <v>0</v>
      </c>
      <c r="L1422" s="1">
        <f>_xlfn.IFNA(VLOOKUP(D1422,'[1]2020物业费金额预算（含欠费）'!$A:$Y,25,FALSE),0)</f>
        <v>0</v>
      </c>
      <c r="M1422">
        <f>_xlfn.IFNA(VLOOKUP(D1422,'[1]2020清欠预算'!$A:$M,13,FALSE),0)</f>
        <v>0</v>
      </c>
    </row>
    <row r="1423" ht="14.25" spans="1:13">
      <c r="A1423" s="1">
        <v>1422</v>
      </c>
      <c r="B1423" s="2" t="s">
        <v>312</v>
      </c>
      <c r="D1423" s="1" t="s">
        <v>313</v>
      </c>
      <c r="E1423" s="1" t="s">
        <v>16</v>
      </c>
      <c r="F1423" s="1" t="s">
        <v>153</v>
      </c>
      <c r="G1423" s="1" t="s">
        <v>153</v>
      </c>
      <c r="H1423" s="3" t="s">
        <v>375</v>
      </c>
      <c r="I1423" s="5">
        <v>44166</v>
      </c>
      <c r="J1423" s="1">
        <v>1</v>
      </c>
      <c r="K1423" s="1">
        <v>0</v>
      </c>
      <c r="L1423" s="1">
        <f>_xlfn.IFNA(VLOOKUP(D1423,'[1]2020物业费金额预算（含欠费）'!$A:$Y,25,FALSE),0)</f>
        <v>0</v>
      </c>
      <c r="M1423">
        <f>_xlfn.IFNA(VLOOKUP(D1423,'[1]2020清欠预算'!$A:$M,13,FALSE),0)</f>
        <v>0</v>
      </c>
    </row>
    <row r="1424" ht="14.25" spans="1:13">
      <c r="A1424" s="1">
        <v>1423</v>
      </c>
      <c r="B1424" s="2" t="s">
        <v>314</v>
      </c>
      <c r="C1424" s="1" t="s">
        <v>315</v>
      </c>
      <c r="D1424" s="1" t="s">
        <v>316</v>
      </c>
      <c r="E1424" s="1" t="s">
        <v>16</v>
      </c>
      <c r="F1424" s="1" t="s">
        <v>25</v>
      </c>
      <c r="G1424" s="1">
        <v>1</v>
      </c>
      <c r="H1424" s="3" t="s">
        <v>375</v>
      </c>
      <c r="I1424" s="5">
        <v>44166</v>
      </c>
      <c r="J1424" s="1">
        <v>1</v>
      </c>
      <c r="K1424" s="1">
        <v>0</v>
      </c>
      <c r="L1424" s="1">
        <f>_xlfn.IFNA(VLOOKUP(D1424,'[1]2020物业费金额预算（含欠费）'!$A:$Y,25,FALSE),0)</f>
        <v>0</v>
      </c>
      <c r="M1424">
        <f>_xlfn.IFNA(VLOOKUP(D1424,'[1]2020清欠预算'!$A:$M,13,FALSE),0)</f>
        <v>0</v>
      </c>
    </row>
    <row r="1425" ht="14.25" spans="1:13">
      <c r="A1425" s="1">
        <v>1424</v>
      </c>
      <c r="B1425" s="2" t="s">
        <v>317</v>
      </c>
      <c r="C1425" s="1" t="s">
        <v>318</v>
      </c>
      <c r="D1425" s="1" t="s">
        <v>319</v>
      </c>
      <c r="E1425" s="1" t="s">
        <v>16</v>
      </c>
      <c r="F1425" s="1" t="s">
        <v>25</v>
      </c>
      <c r="G1425" s="1">
        <v>1</v>
      </c>
      <c r="H1425" s="3" t="s">
        <v>375</v>
      </c>
      <c r="I1425" s="5">
        <v>44166</v>
      </c>
      <c r="J1425" s="1">
        <v>1</v>
      </c>
      <c r="K1425" s="1">
        <v>0.8</v>
      </c>
      <c r="L1425" s="1">
        <f>_xlfn.IFNA(VLOOKUP(D1425,'[1]2020物业费金额预算（含欠费）'!$A:$Y,25,FALSE),0)</f>
        <v>38.9097450543847</v>
      </c>
      <c r="M1425">
        <f>_xlfn.IFNA(VLOOKUP(D1425,'[1]2020清欠预算'!$A:$M,13,FALSE),0)</f>
        <v>8.03341227</v>
      </c>
    </row>
    <row r="1426" ht="14.25" spans="1:13">
      <c r="A1426" s="1">
        <v>1425</v>
      </c>
      <c r="B1426" s="2" t="s">
        <v>320</v>
      </c>
      <c r="C1426" s="1" t="s">
        <v>321</v>
      </c>
      <c r="D1426" s="1" t="s">
        <v>322</v>
      </c>
      <c r="E1426" s="1" t="s">
        <v>16</v>
      </c>
      <c r="F1426" s="1" t="s">
        <v>25</v>
      </c>
      <c r="G1426" s="1">
        <v>1</v>
      </c>
      <c r="H1426" s="3" t="s">
        <v>375</v>
      </c>
      <c r="I1426" s="5">
        <v>44166</v>
      </c>
      <c r="J1426" s="1">
        <v>1</v>
      </c>
      <c r="K1426" s="1">
        <v>0.85</v>
      </c>
      <c r="L1426" s="1">
        <f>_xlfn.IFNA(VLOOKUP(D1426,'[1]2020物业费金额预算（含欠费）'!$A:$Y,25,FALSE),0)</f>
        <v>50.2939767</v>
      </c>
      <c r="M1426">
        <f>_xlfn.IFNA(VLOOKUP(D1426,'[1]2020清欠预算'!$A:$M,13,FALSE),0)</f>
        <v>7.18731982</v>
      </c>
    </row>
    <row r="1427" ht="14.25" spans="1:13">
      <c r="A1427" s="1">
        <v>1426</v>
      </c>
      <c r="B1427" s="2" t="s">
        <v>323</v>
      </c>
      <c r="D1427" s="1" t="s">
        <v>324</v>
      </c>
      <c r="E1427" s="1" t="s">
        <v>16</v>
      </c>
      <c r="F1427" s="1" t="s">
        <v>153</v>
      </c>
      <c r="G1427" s="1" t="s">
        <v>153</v>
      </c>
      <c r="H1427" s="3" t="s">
        <v>375</v>
      </c>
      <c r="I1427" s="5">
        <v>44166</v>
      </c>
      <c r="J1427" s="1">
        <v>1</v>
      </c>
      <c r="K1427" s="1">
        <v>0</v>
      </c>
      <c r="L1427" s="1">
        <f>_xlfn.IFNA(VLOOKUP(D1427,'[1]2020物业费金额预算（含欠费）'!$A:$Y,25,FALSE),0)</f>
        <v>0</v>
      </c>
      <c r="M1427">
        <f>_xlfn.IFNA(VLOOKUP(D1427,'[1]2020清欠预算'!$A:$M,13,FALSE),0)</f>
        <v>0</v>
      </c>
    </row>
    <row r="1428" ht="14.25" spans="1:13">
      <c r="A1428" s="1">
        <v>1427</v>
      </c>
      <c r="B1428" s="2" t="s">
        <v>325</v>
      </c>
      <c r="D1428" s="1" t="s">
        <v>326</v>
      </c>
      <c r="E1428" s="1" t="s">
        <v>16</v>
      </c>
      <c r="F1428" s="1" t="s">
        <v>153</v>
      </c>
      <c r="G1428" s="1" t="s">
        <v>153</v>
      </c>
      <c r="H1428" s="3" t="s">
        <v>375</v>
      </c>
      <c r="I1428" s="5">
        <v>44166</v>
      </c>
      <c r="J1428" s="1">
        <v>1</v>
      </c>
      <c r="K1428" s="1">
        <v>0.9</v>
      </c>
      <c r="L1428" s="1">
        <f>_xlfn.IFNA(VLOOKUP(D1428,'[1]2020物业费金额预算（含欠费）'!$A:$Y,25,FALSE),0)</f>
        <v>0</v>
      </c>
      <c r="M1428">
        <f>_xlfn.IFNA(VLOOKUP(D1428,'[1]2020清欠预算'!$A:$M,13,FALSE),0)</f>
        <v>0</v>
      </c>
    </row>
    <row r="1429" ht="14.25" spans="1:13">
      <c r="A1429" s="1">
        <v>1428</v>
      </c>
      <c r="B1429" s="2" t="s">
        <v>327</v>
      </c>
      <c r="C1429" s="1" t="s">
        <v>328</v>
      </c>
      <c r="D1429" s="1" t="s">
        <v>329</v>
      </c>
      <c r="E1429" s="1" t="s">
        <v>16</v>
      </c>
      <c r="F1429" s="1" t="s">
        <v>25</v>
      </c>
      <c r="G1429" s="1">
        <v>1</v>
      </c>
      <c r="H1429" s="3" t="s">
        <v>375</v>
      </c>
      <c r="I1429" s="5">
        <v>44166</v>
      </c>
      <c r="J1429" s="1">
        <v>1</v>
      </c>
      <c r="K1429" s="1">
        <v>0</v>
      </c>
      <c r="L1429" s="1">
        <f>_xlfn.IFNA(VLOOKUP(D1429,'[1]2020物业费金额预算（含欠费）'!$A:$Y,25,FALSE),0)</f>
        <v>33.70073499</v>
      </c>
      <c r="M1429">
        <f>_xlfn.IFNA(VLOOKUP(D1429,'[1]2020清欠预算'!$A:$M,13,FALSE),0)</f>
        <v>0</v>
      </c>
    </row>
    <row r="1430" ht="14.25" spans="1:13">
      <c r="A1430" s="1">
        <v>1429</v>
      </c>
      <c r="B1430" s="2" t="s">
        <v>330</v>
      </c>
      <c r="C1430" s="1" t="s">
        <v>331</v>
      </c>
      <c r="D1430" s="1" t="s">
        <v>332</v>
      </c>
      <c r="E1430" s="1" t="s">
        <v>16</v>
      </c>
      <c r="F1430" s="1" t="s">
        <v>153</v>
      </c>
      <c r="G1430" s="1">
        <v>1</v>
      </c>
      <c r="H1430" s="3" t="s">
        <v>375</v>
      </c>
      <c r="I1430" s="5">
        <v>44166</v>
      </c>
      <c r="J1430" s="1">
        <v>1</v>
      </c>
      <c r="K1430" s="1">
        <v>0</v>
      </c>
      <c r="L1430" s="1">
        <f>_xlfn.IFNA(VLOOKUP(D1430,'[1]2020物业费金额预算（含欠费）'!$A:$Y,25,FALSE),0)</f>
        <v>0</v>
      </c>
      <c r="M1430">
        <f>_xlfn.IFNA(VLOOKUP(D1430,'[1]2020清欠预算'!$A:$M,13,FALSE),0)</f>
        <v>0</v>
      </c>
    </row>
    <row r="1431" ht="14.25" spans="1:13">
      <c r="A1431" s="1">
        <v>1430</v>
      </c>
      <c r="B1431" s="2" t="s">
        <v>333</v>
      </c>
      <c r="C1431" s="1" t="s">
        <v>334</v>
      </c>
      <c r="D1431" s="1" t="s">
        <v>335</v>
      </c>
      <c r="E1431" s="1" t="s">
        <v>16</v>
      </c>
      <c r="F1431" s="1" t="s">
        <v>153</v>
      </c>
      <c r="G1431" s="1">
        <v>1</v>
      </c>
      <c r="H1431" s="3" t="s">
        <v>375</v>
      </c>
      <c r="I1431" s="5">
        <v>44166</v>
      </c>
      <c r="J1431" s="1">
        <v>1</v>
      </c>
      <c r="K1431" s="1">
        <v>0</v>
      </c>
      <c r="L1431" s="1">
        <f>_xlfn.IFNA(VLOOKUP(D1431,'[1]2020物业费金额预算（含欠费）'!$A:$Y,25,FALSE),0)</f>
        <v>0</v>
      </c>
      <c r="M1431">
        <f>_xlfn.IFNA(VLOOKUP(D1431,'[1]2020清欠预算'!$A:$M,13,FALSE),0)</f>
        <v>0</v>
      </c>
    </row>
    <row r="1432" ht="14.25" spans="1:13">
      <c r="A1432" s="1">
        <v>1431</v>
      </c>
      <c r="B1432" s="2" t="s">
        <v>336</v>
      </c>
      <c r="D1432" s="1" t="s">
        <v>337</v>
      </c>
      <c r="E1432" s="1" t="s">
        <v>16</v>
      </c>
      <c r="F1432" s="1" t="s">
        <v>153</v>
      </c>
      <c r="G1432" s="1" t="s">
        <v>153</v>
      </c>
      <c r="H1432" s="3" t="s">
        <v>375</v>
      </c>
      <c r="I1432" s="5">
        <v>44166</v>
      </c>
      <c r="J1432" s="1">
        <v>1</v>
      </c>
      <c r="K1432" s="1">
        <v>0</v>
      </c>
      <c r="L1432" s="1">
        <f>_xlfn.IFNA(VLOOKUP(D1432,'[1]2020物业费金额预算（含欠费）'!$A:$Y,25,FALSE),0)</f>
        <v>0</v>
      </c>
      <c r="M1432">
        <f>_xlfn.IFNA(VLOOKUP(D1432,'[1]2020清欠预算'!$A:$M,13,FALSE),0)</f>
        <v>0</v>
      </c>
    </row>
    <row r="1433" ht="14.25" spans="1:13">
      <c r="A1433" s="1">
        <v>1432</v>
      </c>
      <c r="B1433" s="2" t="s">
        <v>338</v>
      </c>
      <c r="C1433" s="1" t="s">
        <v>339</v>
      </c>
      <c r="D1433" s="1" t="s">
        <v>340</v>
      </c>
      <c r="E1433" s="1" t="s">
        <v>16</v>
      </c>
      <c r="F1433" s="1" t="s">
        <v>153</v>
      </c>
      <c r="G1433" s="1">
        <v>1</v>
      </c>
      <c r="H1433" s="3" t="s">
        <v>375</v>
      </c>
      <c r="I1433" s="5">
        <v>44166</v>
      </c>
      <c r="J1433" s="1">
        <v>1</v>
      </c>
      <c r="K1433" s="1">
        <v>0.8</v>
      </c>
      <c r="L1433" s="1">
        <f>_xlfn.IFNA(VLOOKUP(D1433,'[1]2020物业费金额预算（含欠费）'!$A:$Y,25,FALSE),0)</f>
        <v>0</v>
      </c>
      <c r="M1433">
        <f>_xlfn.IFNA(VLOOKUP(D1433,'[1]2020清欠预算'!$A:$M,13,FALSE),0)</f>
        <v>0</v>
      </c>
    </row>
    <row r="1434" ht="14.25" spans="1:13">
      <c r="A1434" s="1">
        <v>1433</v>
      </c>
      <c r="B1434" s="2" t="s">
        <v>341</v>
      </c>
      <c r="C1434" s="1" t="s">
        <v>342</v>
      </c>
      <c r="D1434" s="1" t="s">
        <v>343</v>
      </c>
      <c r="E1434" s="1" t="s">
        <v>16</v>
      </c>
      <c r="F1434" s="1" t="s">
        <v>25</v>
      </c>
      <c r="G1434" s="1">
        <v>1</v>
      </c>
      <c r="H1434" s="3" t="s">
        <v>375</v>
      </c>
      <c r="I1434" s="5">
        <v>44166</v>
      </c>
      <c r="J1434" s="1">
        <v>1</v>
      </c>
      <c r="K1434" s="1">
        <v>0.85</v>
      </c>
      <c r="L1434" s="1">
        <f>_xlfn.IFNA(VLOOKUP(D1434,'[1]2020物业费金额预算（含欠费）'!$A:$Y,25,FALSE),0)</f>
        <v>129.92646936</v>
      </c>
      <c r="M1434">
        <f>_xlfn.IFNA(VLOOKUP(D1434,'[1]2020清欠预算'!$A:$M,13,FALSE),0)</f>
        <v>6.1992</v>
      </c>
    </row>
    <row r="1435" ht="14.25" spans="1:13">
      <c r="A1435" s="1">
        <v>1434</v>
      </c>
      <c r="B1435" s="7" t="s">
        <v>344</v>
      </c>
      <c r="C1435" s="1" t="s">
        <v>345</v>
      </c>
      <c r="D1435" s="1" t="s">
        <v>346</v>
      </c>
      <c r="E1435" s="1" t="s">
        <v>16</v>
      </c>
      <c r="F1435" s="1" t="s">
        <v>25</v>
      </c>
      <c r="G1435" s="1">
        <v>1</v>
      </c>
      <c r="H1435" s="3" t="s">
        <v>375</v>
      </c>
      <c r="I1435" s="5">
        <v>44166</v>
      </c>
      <c r="J1435" s="1">
        <v>1</v>
      </c>
      <c r="K1435" s="1">
        <v>0.75</v>
      </c>
      <c r="L1435" s="1">
        <f>_xlfn.IFNA(VLOOKUP(D1435,'[1]2020物业费金额预算（含欠费）'!$A:$Y,25,FALSE),0)</f>
        <v>0</v>
      </c>
      <c r="M1435">
        <f>_xlfn.IFNA(VLOOKUP(D1435,'[1]2020清欠预算'!$A:$M,13,FALSE),0)</f>
        <v>0</v>
      </c>
    </row>
    <row r="1436" ht="14.25" spans="1:13">
      <c r="A1436" s="1">
        <v>1435</v>
      </c>
      <c r="B1436" s="7" t="s">
        <v>347</v>
      </c>
      <c r="C1436" s="1" t="s">
        <v>348</v>
      </c>
      <c r="D1436" s="1" t="s">
        <v>349</v>
      </c>
      <c r="E1436" s="1" t="s">
        <v>16</v>
      </c>
      <c r="F1436" s="1" t="s">
        <v>25</v>
      </c>
      <c r="G1436" s="1">
        <v>1</v>
      </c>
      <c r="H1436" s="3" t="s">
        <v>375</v>
      </c>
      <c r="I1436" s="5">
        <v>44166</v>
      </c>
      <c r="J1436" s="1">
        <v>1</v>
      </c>
      <c r="K1436" s="1">
        <v>0.8</v>
      </c>
      <c r="L1436" s="1">
        <f>_xlfn.IFNA(VLOOKUP(D1436,'[1]2020物业费金额预算（含欠费）'!$A:$Y,25,FALSE),0)</f>
        <v>0</v>
      </c>
      <c r="M1436">
        <f>_xlfn.IFNA(VLOOKUP(D1436,'[1]2020清欠预算'!$A:$M,13,FALSE),0)</f>
        <v>0</v>
      </c>
    </row>
    <row r="1437" ht="14.25" spans="1:13">
      <c r="A1437" s="1">
        <v>1436</v>
      </c>
      <c r="B1437" s="7" t="s">
        <v>350</v>
      </c>
      <c r="C1437" s="1" t="s">
        <v>351</v>
      </c>
      <c r="D1437" s="1" t="s">
        <v>352</v>
      </c>
      <c r="E1437" s="1" t="s">
        <v>16</v>
      </c>
      <c r="F1437" s="1" t="s">
        <v>25</v>
      </c>
      <c r="G1437" s="1">
        <v>1</v>
      </c>
      <c r="H1437" s="3" t="s">
        <v>375</v>
      </c>
      <c r="I1437" s="5">
        <v>44166</v>
      </c>
      <c r="J1437" s="1">
        <v>1</v>
      </c>
      <c r="K1437" s="1">
        <v>0.75</v>
      </c>
      <c r="L1437" s="1">
        <f>_xlfn.IFNA(VLOOKUP(D1437,'[1]2020物业费金额预算（含欠费）'!$A:$Y,25,FALSE),0)</f>
        <v>0</v>
      </c>
      <c r="M1437">
        <f>_xlfn.IFNA(VLOOKUP(D1437,'[1]2020清欠预算'!$A:$M,13,FALSE),0)</f>
        <v>0</v>
      </c>
    </row>
    <row r="1438" ht="14.25" spans="1:13">
      <c r="A1438" s="1">
        <v>1437</v>
      </c>
      <c r="B1438" s="7" t="s">
        <v>353</v>
      </c>
      <c r="C1438" s="1" t="s">
        <v>354</v>
      </c>
      <c r="D1438" s="1" t="s">
        <v>355</v>
      </c>
      <c r="E1438" s="1" t="s">
        <v>16</v>
      </c>
      <c r="F1438" s="1" t="s">
        <v>25</v>
      </c>
      <c r="G1438" s="1">
        <v>1</v>
      </c>
      <c r="H1438" s="3" t="s">
        <v>375</v>
      </c>
      <c r="I1438" s="5">
        <v>44166</v>
      </c>
      <c r="J1438" s="1">
        <v>1</v>
      </c>
      <c r="K1438" s="1">
        <v>0.75</v>
      </c>
      <c r="L1438" s="1">
        <f>_xlfn.IFNA(VLOOKUP(D1438,'[1]2020物业费金额预算（含欠费）'!$A:$Y,25,FALSE),0)</f>
        <v>0</v>
      </c>
      <c r="M1438">
        <f>_xlfn.IFNA(VLOOKUP(D1438,'[1]2020清欠预算'!$A:$M,13,FALSE),0)</f>
        <v>0</v>
      </c>
    </row>
    <row r="1439" ht="14.25" spans="1:13">
      <c r="A1439" s="1">
        <v>1438</v>
      </c>
      <c r="B1439" s="7" t="s">
        <v>356</v>
      </c>
      <c r="C1439" s="1" t="s">
        <v>357</v>
      </c>
      <c r="D1439" s="1" t="s">
        <v>358</v>
      </c>
      <c r="E1439" s="1" t="s">
        <v>16</v>
      </c>
      <c r="F1439" s="1" t="s">
        <v>25</v>
      </c>
      <c r="G1439" s="1">
        <v>1</v>
      </c>
      <c r="H1439" s="3" t="s">
        <v>375</v>
      </c>
      <c r="I1439" s="5">
        <v>44166</v>
      </c>
      <c r="J1439" s="1">
        <v>1</v>
      </c>
      <c r="K1439" s="1">
        <v>0.75</v>
      </c>
      <c r="L1439" s="1">
        <f>_xlfn.IFNA(VLOOKUP(D1439,'[1]2020物业费金额预算（含欠费）'!$A:$Y,25,FALSE),0)</f>
        <v>0</v>
      </c>
      <c r="M1439">
        <f>_xlfn.IFNA(VLOOKUP(D1439,'[1]2020清欠预算'!$A:$M,13,FALSE),0)</f>
        <v>0</v>
      </c>
    </row>
    <row r="1440" ht="14.25" spans="1:13">
      <c r="A1440" s="1">
        <v>1439</v>
      </c>
      <c r="B1440" s="7" t="s">
        <v>359</v>
      </c>
      <c r="C1440" s="1" t="s">
        <v>360</v>
      </c>
      <c r="D1440" s="1" t="s">
        <v>361</v>
      </c>
      <c r="E1440" s="1" t="s">
        <v>16</v>
      </c>
      <c r="F1440" s="1" t="s">
        <v>25</v>
      </c>
      <c r="G1440" s="1">
        <v>1</v>
      </c>
      <c r="H1440" s="3" t="s">
        <v>375</v>
      </c>
      <c r="I1440" s="5">
        <v>44166</v>
      </c>
      <c r="J1440" s="1">
        <v>1</v>
      </c>
      <c r="K1440" s="1">
        <v>0.75</v>
      </c>
      <c r="L1440" s="1">
        <f>_xlfn.IFNA(VLOOKUP(D1440,'[1]2020物业费金额预算（含欠费）'!$A:$Y,25,FALSE),0)</f>
        <v>0</v>
      </c>
      <c r="M1440">
        <f>_xlfn.IFNA(VLOOKUP(D1440,'[1]2020清欠预算'!$A:$M,13,FALSE),0)</f>
        <v>0</v>
      </c>
    </row>
    <row r="1441" ht="14.25" spans="1:13">
      <c r="A1441" s="1">
        <v>1440</v>
      </c>
      <c r="B1441" s="7" t="s">
        <v>362</v>
      </c>
      <c r="C1441" s="1" t="s">
        <v>363</v>
      </c>
      <c r="D1441" s="1" t="s">
        <v>364</v>
      </c>
      <c r="E1441" s="1" t="s">
        <v>16</v>
      </c>
      <c r="F1441" s="1" t="s">
        <v>25</v>
      </c>
      <c r="G1441" s="1">
        <v>1</v>
      </c>
      <c r="H1441" s="3" t="s">
        <v>375</v>
      </c>
      <c r="I1441" s="5">
        <v>44166</v>
      </c>
      <c r="J1441" s="1">
        <v>1</v>
      </c>
      <c r="K1441" s="1">
        <v>0.75</v>
      </c>
      <c r="L1441" s="1">
        <f>_xlfn.IFNA(VLOOKUP(D1441,'[1]2020物业费金额预算（含欠费）'!$A:$Y,25,FALSE),0)</f>
        <v>0</v>
      </c>
      <c r="M1441">
        <f>_xlfn.IFNA(VLOOKUP(D1441,'[1]2020清欠预算'!$A:$M,13,FALSE),0)</f>
        <v>0</v>
      </c>
    </row>
    <row r="1442" spans="1:13">
      <c r="A1442" s="1">
        <v>1441</v>
      </c>
      <c r="B1442" s="8" t="s">
        <v>13</v>
      </c>
      <c r="C1442" s="9" t="s">
        <v>14</v>
      </c>
      <c r="D1442" s="8" t="s">
        <v>15</v>
      </c>
      <c r="E1442" s="1" t="s">
        <v>376</v>
      </c>
      <c r="F1442" s="1" t="s">
        <v>17</v>
      </c>
      <c r="G1442" s="1">
        <v>1</v>
      </c>
      <c r="H1442" s="3" t="s">
        <v>377</v>
      </c>
      <c r="I1442" s="5">
        <v>43466</v>
      </c>
      <c r="J1442" s="1">
        <v>1</v>
      </c>
      <c r="K1442" s="1">
        <v>0.7</v>
      </c>
      <c r="L1442" s="1">
        <f>_xlfn.IFNA(VLOOKUP(D1442,'[2]2019物业费金额预算（含欠费）'!$B$1:$D$65536,3,FALSE),0)</f>
        <v>89.282947482225</v>
      </c>
      <c r="M1442">
        <f>_xlfn.IFNA(VLOOKUP(D1442,[2]Sheet1!$B$1:$C$65536,2,FALSE),0)</f>
        <v>4.23774057333333</v>
      </c>
    </row>
    <row r="1443" spans="1:13">
      <c r="A1443" s="1">
        <v>1442</v>
      </c>
      <c r="B1443" s="8" t="s">
        <v>19</v>
      </c>
      <c r="C1443" s="9" t="s">
        <v>20</v>
      </c>
      <c r="D1443" s="8" t="s">
        <v>21</v>
      </c>
      <c r="E1443" s="1" t="s">
        <v>376</v>
      </c>
      <c r="F1443" s="1" t="s">
        <v>17</v>
      </c>
      <c r="G1443" s="1">
        <v>1</v>
      </c>
      <c r="H1443" s="3" t="s">
        <v>377</v>
      </c>
      <c r="I1443" s="5">
        <v>43466</v>
      </c>
      <c r="J1443" s="1">
        <v>1</v>
      </c>
      <c r="K1443" s="1">
        <v>0.8</v>
      </c>
      <c r="L1443" s="1">
        <f>_xlfn.IFNA(VLOOKUP(D1443,'[2]2019物业费金额预算（含欠费）'!$B$1:$D$65536,3,FALSE),0)</f>
        <v>9.08686128</v>
      </c>
      <c r="M1443">
        <f>_xlfn.IFNA(VLOOKUP(D1443,[2]Sheet1!$B$1:$C$65536,2,FALSE),0)</f>
        <v>0.2586263075</v>
      </c>
    </row>
    <row r="1444" spans="1:13">
      <c r="A1444" s="1">
        <v>1443</v>
      </c>
      <c r="B1444" s="8" t="s">
        <v>22</v>
      </c>
      <c r="C1444" s="9" t="s">
        <v>23</v>
      </c>
      <c r="D1444" s="8" t="s">
        <v>24</v>
      </c>
      <c r="E1444" s="1" t="s">
        <v>376</v>
      </c>
      <c r="F1444" s="1" t="s">
        <v>25</v>
      </c>
      <c r="G1444" s="1">
        <v>1</v>
      </c>
      <c r="H1444" s="3" t="s">
        <v>377</v>
      </c>
      <c r="I1444" s="5">
        <v>43466</v>
      </c>
      <c r="J1444" s="1">
        <v>1</v>
      </c>
      <c r="K1444" s="1">
        <v>0.5</v>
      </c>
      <c r="L1444" s="1">
        <f>_xlfn.IFNA(VLOOKUP(D1444,'[2]2019物业费金额预算（含欠费）'!$B$1:$D$65536,3,FALSE),0)</f>
        <v>39.9888534</v>
      </c>
      <c r="M1444">
        <f>_xlfn.IFNA(VLOOKUP(D1444,[2]Sheet1!$B$1:$C$65536,2,FALSE),0)</f>
        <v>0.56913496</v>
      </c>
    </row>
    <row r="1445" ht="15" spans="1:13">
      <c r="A1445" s="1">
        <v>1444</v>
      </c>
      <c r="B1445" s="4" t="s">
        <v>26</v>
      </c>
      <c r="C1445" s="9" t="s">
        <v>27</v>
      </c>
      <c r="D1445" s="10" t="s">
        <v>28</v>
      </c>
      <c r="E1445" s="1" t="s">
        <v>376</v>
      </c>
      <c r="F1445" s="1" t="s">
        <v>17</v>
      </c>
      <c r="G1445" s="1">
        <v>1</v>
      </c>
      <c r="H1445" s="3" t="s">
        <v>377</v>
      </c>
      <c r="I1445" s="5">
        <v>43466</v>
      </c>
      <c r="J1445" s="1">
        <v>1</v>
      </c>
      <c r="K1445" s="1">
        <v>0.5</v>
      </c>
      <c r="L1445" s="1">
        <f>_xlfn.IFNA(VLOOKUP(D1445,'[2]2019物业费金额预算（含欠费）'!$B$1:$D$65536,3,FALSE),0)</f>
        <v>25.98434025</v>
      </c>
      <c r="M1445">
        <f>_xlfn.IFNA(VLOOKUP(D1445,[2]Sheet1!$B$1:$C$65536,2,FALSE),0)</f>
        <v>5.31688483333333</v>
      </c>
    </row>
    <row r="1446" ht="14.25" spans="1:13">
      <c r="A1446" s="1">
        <v>1445</v>
      </c>
      <c r="B1446" s="4" t="s">
        <v>29</v>
      </c>
      <c r="C1446" s="9" t="s">
        <v>30</v>
      </c>
      <c r="D1446" s="8" t="s">
        <v>31</v>
      </c>
      <c r="E1446" s="1" t="s">
        <v>376</v>
      </c>
      <c r="F1446" s="1" t="s">
        <v>25</v>
      </c>
      <c r="G1446" s="1">
        <v>1</v>
      </c>
      <c r="H1446" s="3" t="s">
        <v>377</v>
      </c>
      <c r="I1446" s="5">
        <v>43466</v>
      </c>
      <c r="J1446" s="1">
        <v>1</v>
      </c>
      <c r="K1446" s="1">
        <v>0.4</v>
      </c>
      <c r="L1446" s="1">
        <f>_xlfn.IFNA(VLOOKUP(D1446,'[2]2019物业费金额预算（含欠费）'!$B$1:$D$65536,3,FALSE),0)</f>
        <v>89.92201248</v>
      </c>
      <c r="M1446">
        <f>_xlfn.IFNA(VLOOKUP(D1446,[2]Sheet1!$B$1:$C$65536,2,FALSE),0)</f>
        <v>15.355278125</v>
      </c>
    </row>
    <row r="1447" spans="1:13">
      <c r="A1447" s="1">
        <v>1446</v>
      </c>
      <c r="B1447" s="8" t="s">
        <v>32</v>
      </c>
      <c r="C1447" s="9" t="s">
        <v>33</v>
      </c>
      <c r="D1447" s="8" t="s">
        <v>34</v>
      </c>
      <c r="E1447" s="1" t="s">
        <v>376</v>
      </c>
      <c r="F1447" s="1" t="s">
        <v>25</v>
      </c>
      <c r="G1447" s="1">
        <v>1</v>
      </c>
      <c r="H1447" s="3" t="s">
        <v>377</v>
      </c>
      <c r="I1447" s="5">
        <v>43466</v>
      </c>
      <c r="J1447" s="1">
        <v>1</v>
      </c>
      <c r="K1447" s="1">
        <v>0.5</v>
      </c>
      <c r="L1447" s="1">
        <f>_xlfn.IFNA(VLOOKUP(D1447,'[2]2019物业费金额预算（含欠费）'!$B$1:$D$65536,3,FALSE),0)</f>
        <v>89.7367404</v>
      </c>
      <c r="M1447">
        <f>_xlfn.IFNA(VLOOKUP(D1447,[2]Sheet1!$B$1:$C$65536,2,FALSE),0)</f>
        <v>1.9394966</v>
      </c>
    </row>
    <row r="1448" spans="1:13">
      <c r="A1448" s="1">
        <v>1447</v>
      </c>
      <c r="B1448" s="8" t="s">
        <v>35</v>
      </c>
      <c r="C1448" s="9"/>
      <c r="D1448" s="8" t="s">
        <v>36</v>
      </c>
      <c r="E1448" s="1" t="s">
        <v>376</v>
      </c>
      <c r="F1448" s="1" t="s">
        <v>25</v>
      </c>
      <c r="G1448" s="1">
        <v>0</v>
      </c>
      <c r="H1448" s="3" t="s">
        <v>377</v>
      </c>
      <c r="I1448" s="5">
        <v>43466</v>
      </c>
      <c r="J1448" s="1">
        <v>1</v>
      </c>
      <c r="K1448" s="1">
        <v>0.5</v>
      </c>
      <c r="L1448" s="1">
        <f>_xlfn.IFNA(VLOOKUP(D1448,'[2]2019物业费金额预算（含欠费）'!$B$1:$D$65536,3,FALSE),0)</f>
        <v>173.64620019</v>
      </c>
      <c r="M1448">
        <f>_xlfn.IFNA(VLOOKUP(D1448,[2]Sheet1!$B$1:$C$65536,2,FALSE),0)</f>
        <v>9.15291849333333</v>
      </c>
    </row>
    <row r="1449" spans="1:13">
      <c r="A1449" s="1">
        <v>1448</v>
      </c>
      <c r="B1449" s="8" t="s">
        <v>37</v>
      </c>
      <c r="C1449" s="9" t="s">
        <v>38</v>
      </c>
      <c r="D1449" s="8" t="s">
        <v>39</v>
      </c>
      <c r="E1449" s="1" t="s">
        <v>376</v>
      </c>
      <c r="F1449" s="1" t="s">
        <v>17</v>
      </c>
      <c r="G1449" s="1">
        <v>1</v>
      </c>
      <c r="H1449" s="3" t="s">
        <v>377</v>
      </c>
      <c r="I1449" s="5">
        <v>43466</v>
      </c>
      <c r="J1449" s="1">
        <v>1</v>
      </c>
      <c r="K1449" s="1">
        <v>0.8</v>
      </c>
      <c r="L1449" s="1">
        <f>_xlfn.IFNA(VLOOKUP(D1449,'[2]2019物业费金额预算（含欠费）'!$B$1:$D$65536,3,FALSE),0)</f>
        <v>11.296801728</v>
      </c>
      <c r="M1449">
        <f>_xlfn.IFNA(VLOOKUP(D1449,[2]Sheet1!$B$1:$C$65536,2,FALSE),0)</f>
        <v>0.163335323333333</v>
      </c>
    </row>
    <row r="1450" spans="1:13">
      <c r="A1450" s="1">
        <v>1449</v>
      </c>
      <c r="B1450" s="8" t="s">
        <v>40</v>
      </c>
      <c r="C1450" s="9"/>
      <c r="D1450" s="8" t="s">
        <v>41</v>
      </c>
      <c r="E1450" s="1" t="s">
        <v>376</v>
      </c>
      <c r="F1450" s="1" t="s">
        <v>25</v>
      </c>
      <c r="G1450" s="1">
        <v>0</v>
      </c>
      <c r="H1450" s="3" t="s">
        <v>377</v>
      </c>
      <c r="I1450" s="5">
        <v>43466</v>
      </c>
      <c r="J1450" s="1">
        <v>1</v>
      </c>
      <c r="K1450" s="1">
        <v>0.45</v>
      </c>
      <c r="L1450" s="1">
        <f>_xlfn.IFNA(VLOOKUP(D1450,'[2]2019物业费金额预算（含欠费）'!$B$1:$D$65536,3,FALSE),0)</f>
        <v>126.78526004</v>
      </c>
      <c r="M1450">
        <f>_xlfn.IFNA(VLOOKUP(D1450,[2]Sheet1!$B$1:$C$65536,2,FALSE),0)</f>
        <v>13.1103675166667</v>
      </c>
    </row>
    <row r="1451" spans="1:13">
      <c r="A1451" s="1">
        <v>1450</v>
      </c>
      <c r="B1451" s="8" t="s">
        <v>42</v>
      </c>
      <c r="C1451" s="9" t="s">
        <v>43</v>
      </c>
      <c r="D1451" s="8" t="s">
        <v>44</v>
      </c>
      <c r="E1451" s="1" t="s">
        <v>376</v>
      </c>
      <c r="F1451" s="1" t="s">
        <v>25</v>
      </c>
      <c r="G1451" s="1">
        <v>1</v>
      </c>
      <c r="H1451" s="3" t="s">
        <v>377</v>
      </c>
      <c r="I1451" s="5">
        <v>43466</v>
      </c>
      <c r="J1451" s="1">
        <v>1</v>
      </c>
      <c r="K1451" s="1">
        <v>0.5</v>
      </c>
      <c r="L1451" s="1">
        <f>_xlfn.IFNA(VLOOKUP(D1451,'[2]2019物业费金额预算（含欠费）'!$B$1:$D$65536,3,FALSE),0)</f>
        <v>183.63503721</v>
      </c>
      <c r="M1451">
        <f>_xlfn.IFNA(VLOOKUP(D1451,[2]Sheet1!$B$1:$C$65536,2,FALSE),0)</f>
        <v>14.2767562066667</v>
      </c>
    </row>
    <row r="1452" spans="1:13">
      <c r="A1452" s="1">
        <v>1451</v>
      </c>
      <c r="B1452" s="8" t="s">
        <v>45</v>
      </c>
      <c r="C1452" s="9" t="s">
        <v>46</v>
      </c>
      <c r="D1452" s="8" t="s">
        <v>47</v>
      </c>
      <c r="E1452" s="1" t="s">
        <v>376</v>
      </c>
      <c r="F1452" s="1" t="s">
        <v>25</v>
      </c>
      <c r="G1452" s="1">
        <v>1</v>
      </c>
      <c r="H1452" s="3" t="s">
        <v>377</v>
      </c>
      <c r="I1452" s="5">
        <v>43466</v>
      </c>
      <c r="J1452" s="1">
        <v>1</v>
      </c>
      <c r="K1452" s="1">
        <v>0.5</v>
      </c>
      <c r="L1452" s="1">
        <f>_xlfn.IFNA(VLOOKUP(D1452,'[2]2019物业费金额预算（含欠费）'!$B$1:$D$65536,3,FALSE),0)</f>
        <v>25.7261796</v>
      </c>
      <c r="M1452">
        <f>_xlfn.IFNA(VLOOKUP(D1452,[2]Sheet1!$B$1:$C$65536,2,FALSE),0)</f>
        <v>0.0398739833333333</v>
      </c>
    </row>
    <row r="1453" spans="1:13">
      <c r="A1453" s="1">
        <v>1452</v>
      </c>
      <c r="B1453" s="8" t="s">
        <v>48</v>
      </c>
      <c r="C1453" s="9" t="s">
        <v>49</v>
      </c>
      <c r="D1453" s="8" t="s">
        <v>50</v>
      </c>
      <c r="E1453" s="1" t="s">
        <v>376</v>
      </c>
      <c r="F1453" s="1" t="s">
        <v>25</v>
      </c>
      <c r="G1453" s="1">
        <v>1</v>
      </c>
      <c r="H1453" s="3" t="s">
        <v>377</v>
      </c>
      <c r="I1453" s="5">
        <v>43466</v>
      </c>
      <c r="J1453" s="1">
        <v>1</v>
      </c>
      <c r="K1453" s="1">
        <v>0.5</v>
      </c>
      <c r="L1453" s="1">
        <f>_xlfn.IFNA(VLOOKUP(D1453,'[2]2019物业费金额预算（含欠费）'!$B$1:$D$65536,3,FALSE),0)</f>
        <v>18.27072987</v>
      </c>
      <c r="M1453">
        <f>_xlfn.IFNA(VLOOKUP(D1453,[2]Sheet1!$B$1:$C$65536,2,FALSE),0)</f>
        <v>0.579583308333333</v>
      </c>
    </row>
    <row r="1454" spans="1:13">
      <c r="A1454" s="1">
        <v>1453</v>
      </c>
      <c r="B1454" s="8" t="s">
        <v>51</v>
      </c>
      <c r="C1454" s="9" t="s">
        <v>52</v>
      </c>
      <c r="D1454" s="8" t="s">
        <v>53</v>
      </c>
      <c r="E1454" s="1" t="s">
        <v>376</v>
      </c>
      <c r="F1454" s="1" t="s">
        <v>17</v>
      </c>
      <c r="G1454" s="1">
        <v>1</v>
      </c>
      <c r="H1454" s="3" t="s">
        <v>377</v>
      </c>
      <c r="I1454" s="5">
        <v>43466</v>
      </c>
      <c r="J1454" s="1">
        <v>1</v>
      </c>
      <c r="K1454" s="1">
        <v>0.8</v>
      </c>
      <c r="L1454" s="1">
        <f>_xlfn.IFNA(VLOOKUP(D1454,'[2]2019物业费金额预算（含欠费）'!$B$1:$D$65536,3,FALSE),0)</f>
        <v>77.219586</v>
      </c>
      <c r="M1454">
        <f>_xlfn.IFNA(VLOOKUP(D1454,[2]Sheet1!$B$1:$C$65536,2,FALSE),0)</f>
        <v>3.54876379166667</v>
      </c>
    </row>
    <row r="1455" spans="1:13">
      <c r="A1455" s="1">
        <v>1454</v>
      </c>
      <c r="B1455" s="8" t="s">
        <v>54</v>
      </c>
      <c r="C1455" s="9" t="s">
        <v>55</v>
      </c>
      <c r="D1455" s="8" t="s">
        <v>56</v>
      </c>
      <c r="E1455" s="1" t="s">
        <v>376</v>
      </c>
      <c r="F1455" s="1" t="s">
        <v>17</v>
      </c>
      <c r="G1455" s="1">
        <v>1</v>
      </c>
      <c r="H1455" s="3" t="s">
        <v>377</v>
      </c>
      <c r="I1455" s="5">
        <v>43466</v>
      </c>
      <c r="J1455" s="1">
        <v>1</v>
      </c>
      <c r="K1455" s="1">
        <v>0.8</v>
      </c>
      <c r="L1455" s="1">
        <f>_xlfn.IFNA(VLOOKUP(D1455,'[2]2019物业费金额预算（含欠费）'!$B$1:$D$65536,3,FALSE),0)</f>
        <v>12.645235824</v>
      </c>
      <c r="M1455">
        <f>_xlfn.IFNA(VLOOKUP(D1455,[2]Sheet1!$B$1:$C$65536,2,FALSE),0)</f>
        <v>0.475364516666667</v>
      </c>
    </row>
    <row r="1456" spans="1:13">
      <c r="A1456" s="1">
        <v>1455</v>
      </c>
      <c r="B1456" s="8" t="s">
        <v>57</v>
      </c>
      <c r="C1456" s="9" t="s">
        <v>58</v>
      </c>
      <c r="D1456" s="8" t="s">
        <v>59</v>
      </c>
      <c r="E1456" s="1" t="s">
        <v>376</v>
      </c>
      <c r="F1456" s="1" t="s">
        <v>17</v>
      </c>
      <c r="G1456" s="1">
        <v>1</v>
      </c>
      <c r="H1456" s="3" t="s">
        <v>377</v>
      </c>
      <c r="I1456" s="5">
        <v>43466</v>
      </c>
      <c r="J1456" s="1">
        <v>1</v>
      </c>
      <c r="K1456" s="1">
        <v>0.4</v>
      </c>
      <c r="L1456" s="1">
        <f>_xlfn.IFNA(VLOOKUP(D1456,'[2]2019物业费金额预算（含欠费）'!$B$1:$D$65536,3,FALSE),0)</f>
        <v>5.529582</v>
      </c>
      <c r="M1456">
        <f>_xlfn.IFNA(VLOOKUP(D1456,[2]Sheet1!$B$1:$C$65536,2,FALSE),0)</f>
        <v>0.76256656</v>
      </c>
    </row>
    <row r="1457" spans="1:13">
      <c r="A1457" s="1">
        <v>1456</v>
      </c>
      <c r="B1457" s="8" t="s">
        <v>60</v>
      </c>
      <c r="C1457" s="9" t="s">
        <v>61</v>
      </c>
      <c r="D1457" s="8" t="s">
        <v>62</v>
      </c>
      <c r="E1457" s="1" t="s">
        <v>376</v>
      </c>
      <c r="F1457" s="1" t="s">
        <v>17</v>
      </c>
      <c r="G1457" s="1">
        <v>1</v>
      </c>
      <c r="H1457" s="3" t="s">
        <v>377</v>
      </c>
      <c r="I1457" s="5">
        <v>43466</v>
      </c>
      <c r="J1457" s="1">
        <v>1</v>
      </c>
      <c r="K1457" s="1">
        <v>0.7</v>
      </c>
      <c r="L1457" s="1">
        <f>_xlfn.IFNA(VLOOKUP(D1457,'[2]2019物业费金额预算（含欠费）'!$B$1:$D$65536,3,FALSE),0)</f>
        <v>88.64213718</v>
      </c>
      <c r="M1457">
        <f>_xlfn.IFNA(VLOOKUP(D1457,[2]Sheet1!$B$1:$C$65536,2,FALSE),0)</f>
        <v>4.37986654666667</v>
      </c>
    </row>
    <row r="1458" spans="1:13">
      <c r="A1458" s="1">
        <v>1457</v>
      </c>
      <c r="B1458" s="8" t="s">
        <v>63</v>
      </c>
      <c r="C1458" s="9" t="s">
        <v>64</v>
      </c>
      <c r="D1458" s="8" t="s">
        <v>65</v>
      </c>
      <c r="E1458" s="1" t="s">
        <v>376</v>
      </c>
      <c r="F1458" s="1" t="s">
        <v>25</v>
      </c>
      <c r="G1458" s="1">
        <v>1</v>
      </c>
      <c r="H1458" s="3" t="s">
        <v>377</v>
      </c>
      <c r="I1458" s="5">
        <v>43466</v>
      </c>
      <c r="J1458" s="1">
        <v>1</v>
      </c>
      <c r="K1458" s="1">
        <v>0.5</v>
      </c>
      <c r="L1458" s="1">
        <f>_xlfn.IFNA(VLOOKUP(D1458,'[2]2019物业费金额预算（含欠费）'!$B$1:$D$65536,3,FALSE),0)</f>
        <v>126.3861116</v>
      </c>
      <c r="M1458">
        <f>_xlfn.IFNA(VLOOKUP(D1458,[2]Sheet1!$B$1:$C$65536,2,FALSE),0)</f>
        <v>2.51234914933333</v>
      </c>
    </row>
    <row r="1459" spans="1:13">
      <c r="A1459" s="1">
        <v>1458</v>
      </c>
      <c r="B1459" s="8" t="s">
        <v>66</v>
      </c>
      <c r="C1459" s="9" t="s">
        <v>67</v>
      </c>
      <c r="D1459" s="8" t="s">
        <v>68</v>
      </c>
      <c r="E1459" s="1" t="s">
        <v>376</v>
      </c>
      <c r="F1459" s="1" t="s">
        <v>25</v>
      </c>
      <c r="G1459" s="1">
        <v>1</v>
      </c>
      <c r="H1459" s="3" t="s">
        <v>377</v>
      </c>
      <c r="I1459" s="5">
        <v>43466</v>
      </c>
      <c r="J1459" s="1">
        <v>1</v>
      </c>
      <c r="K1459" s="1">
        <v>0.5</v>
      </c>
      <c r="L1459" s="1">
        <f>_xlfn.IFNA(VLOOKUP(D1459,'[2]2019物业费金额预算（含欠费）'!$B$1:$D$65536,3,FALSE),0)</f>
        <v>100.9680276</v>
      </c>
      <c r="M1459">
        <f>_xlfn.IFNA(VLOOKUP(D1459,[2]Sheet1!$B$1:$C$65536,2,FALSE),0)</f>
        <v>2.73225353333333</v>
      </c>
    </row>
    <row r="1460" spans="1:13">
      <c r="A1460" s="1">
        <v>1459</v>
      </c>
      <c r="B1460" s="8" t="s">
        <v>69</v>
      </c>
      <c r="C1460" s="9" t="s">
        <v>70</v>
      </c>
      <c r="D1460" s="8" t="s">
        <v>71</v>
      </c>
      <c r="E1460" s="1" t="s">
        <v>376</v>
      </c>
      <c r="F1460" s="1" t="s">
        <v>25</v>
      </c>
      <c r="G1460" s="1">
        <v>1</v>
      </c>
      <c r="H1460" s="3" t="s">
        <v>377</v>
      </c>
      <c r="I1460" s="5">
        <v>43466</v>
      </c>
      <c r="J1460" s="1">
        <v>1</v>
      </c>
      <c r="K1460" s="1">
        <v>0.4</v>
      </c>
      <c r="L1460" s="1">
        <f>_xlfn.IFNA(VLOOKUP(D1460,'[2]2019物业费金额预算（含欠费）'!$B$1:$D$65536,3,FALSE),0)</f>
        <v>66.10341816</v>
      </c>
      <c r="M1460">
        <f>_xlfn.IFNA(VLOOKUP(D1460,[2]Sheet1!$B$1:$C$65536,2,FALSE),0)</f>
        <v>3.95895605</v>
      </c>
    </row>
    <row r="1461" spans="1:13">
      <c r="A1461" s="1">
        <v>1460</v>
      </c>
      <c r="B1461" s="8" t="s">
        <v>72</v>
      </c>
      <c r="C1461" s="9" t="s">
        <v>73</v>
      </c>
      <c r="D1461" s="8" t="s">
        <v>74</v>
      </c>
      <c r="E1461" s="1" t="s">
        <v>376</v>
      </c>
      <c r="F1461" s="1" t="s">
        <v>25</v>
      </c>
      <c r="G1461" s="1">
        <v>1</v>
      </c>
      <c r="H1461" s="3" t="s">
        <v>377</v>
      </c>
      <c r="I1461" s="5">
        <v>43466</v>
      </c>
      <c r="J1461" s="1">
        <v>1</v>
      </c>
      <c r="K1461" s="1">
        <v>0.4</v>
      </c>
      <c r="L1461" s="1">
        <f>_xlfn.IFNA(VLOOKUP(D1461,'[2]2019物业费金额预算（含欠费）'!$B$1:$D$65536,3,FALSE),0)</f>
        <v>182.04209504</v>
      </c>
      <c r="M1461">
        <f>_xlfn.IFNA(VLOOKUP(D1461,[2]Sheet1!$B$1:$C$65536,2,FALSE),0)</f>
        <v>2.565465525</v>
      </c>
    </row>
    <row r="1462" spans="1:13">
      <c r="A1462" s="1">
        <v>1461</v>
      </c>
      <c r="B1462" s="8" t="s">
        <v>75</v>
      </c>
      <c r="C1462" s="9" t="s">
        <v>76</v>
      </c>
      <c r="D1462" s="8" t="s">
        <v>77</v>
      </c>
      <c r="E1462" s="1" t="s">
        <v>376</v>
      </c>
      <c r="F1462" s="1" t="s">
        <v>25</v>
      </c>
      <c r="G1462" s="1">
        <v>1</v>
      </c>
      <c r="H1462" s="3" t="s">
        <v>377</v>
      </c>
      <c r="I1462" s="5">
        <v>43466</v>
      </c>
      <c r="J1462" s="1">
        <v>1</v>
      </c>
      <c r="K1462" s="1">
        <v>0.5</v>
      </c>
      <c r="L1462" s="1">
        <f>_xlfn.IFNA(VLOOKUP(D1462,'[2]2019物业费金额预算（含欠费）'!$B$1:$D$65536,3,FALSE),0)</f>
        <v>100.6118094</v>
      </c>
      <c r="M1462">
        <f>_xlfn.IFNA(VLOOKUP(D1462,[2]Sheet1!$B$1:$C$65536,2,FALSE),0)</f>
        <v>7.04234195</v>
      </c>
    </row>
    <row r="1463" ht="14.25" spans="1:13">
      <c r="A1463" s="1">
        <v>1462</v>
      </c>
      <c r="B1463" s="2" t="s">
        <v>78</v>
      </c>
      <c r="C1463" s="9"/>
      <c r="D1463" s="8" t="s">
        <v>79</v>
      </c>
      <c r="E1463" s="1" t="s">
        <v>376</v>
      </c>
      <c r="F1463" s="1" t="s">
        <v>25</v>
      </c>
      <c r="G1463" s="1">
        <v>0</v>
      </c>
      <c r="H1463" s="3" t="s">
        <v>377</v>
      </c>
      <c r="I1463" s="5">
        <v>43466</v>
      </c>
      <c r="J1463" s="1">
        <v>1</v>
      </c>
      <c r="K1463" s="1">
        <v>0.4</v>
      </c>
      <c r="L1463" s="1">
        <f>_xlfn.IFNA(VLOOKUP(D1463,'[2]2019物业费金额预算（含欠费）'!$B$1:$D$65536,3,FALSE),0)</f>
        <v>278.818770966667</v>
      </c>
      <c r="M1463">
        <f>_xlfn.IFNA(VLOOKUP(D1463,[2]Sheet1!$B$1:$C$65536,2,FALSE),0)</f>
        <v>2.28572149166667</v>
      </c>
    </row>
    <row r="1464" spans="1:13">
      <c r="A1464" s="1">
        <v>1463</v>
      </c>
      <c r="B1464" s="8" t="s">
        <v>83</v>
      </c>
      <c r="C1464" s="9" t="s">
        <v>84</v>
      </c>
      <c r="D1464" s="8" t="s">
        <v>85</v>
      </c>
      <c r="E1464" s="1" t="s">
        <v>376</v>
      </c>
      <c r="F1464" s="1" t="s">
        <v>25</v>
      </c>
      <c r="G1464" s="1">
        <v>1</v>
      </c>
      <c r="H1464" s="3" t="s">
        <v>377</v>
      </c>
      <c r="I1464" s="5">
        <v>43466</v>
      </c>
      <c r="J1464" s="1">
        <v>1</v>
      </c>
      <c r="K1464" s="1">
        <v>0</v>
      </c>
      <c r="L1464" s="1">
        <f>_xlfn.IFNA(VLOOKUP(D1464,'[2]2019物业费金额预算（含欠费）'!$B$1:$D$65536,3,FALSE),0)</f>
        <v>416.95193232</v>
      </c>
      <c r="M1464">
        <f>_xlfn.IFNA(VLOOKUP(D1464,[2]Sheet1!$B$1:$C$65536,2,FALSE),0)</f>
        <v>0</v>
      </c>
    </row>
    <row r="1465" spans="1:13">
      <c r="A1465" s="1">
        <v>1464</v>
      </c>
      <c r="B1465" s="8" t="s">
        <v>95</v>
      </c>
      <c r="C1465" s="9" t="s">
        <v>96</v>
      </c>
      <c r="D1465" s="8" t="s">
        <v>97</v>
      </c>
      <c r="E1465" s="1" t="s">
        <v>376</v>
      </c>
      <c r="F1465" s="1" t="s">
        <v>17</v>
      </c>
      <c r="G1465" s="1">
        <v>1</v>
      </c>
      <c r="H1465" s="3" t="s">
        <v>377</v>
      </c>
      <c r="I1465" s="5">
        <v>43466</v>
      </c>
      <c r="J1465" s="1">
        <v>1</v>
      </c>
      <c r="K1465" s="1">
        <v>0.7</v>
      </c>
      <c r="L1465" s="1">
        <f>_xlfn.IFNA(VLOOKUP(D1465,'[2]2019物业费金额预算（含欠费）'!$B$1:$D$65536,3,FALSE),0)</f>
        <v>10.14874532775</v>
      </c>
      <c r="M1465">
        <f>_xlfn.IFNA(VLOOKUP(D1465,[2]Sheet1!$B$1:$C$65536,2,FALSE),0)</f>
        <v>0.759582983333333</v>
      </c>
    </row>
    <row r="1466" spans="1:13">
      <c r="A1466" s="1">
        <v>1465</v>
      </c>
      <c r="B1466" s="8" t="s">
        <v>98</v>
      </c>
      <c r="C1466" s="9" t="s">
        <v>99</v>
      </c>
      <c r="D1466" s="8" t="s">
        <v>100</v>
      </c>
      <c r="E1466" s="1" t="s">
        <v>376</v>
      </c>
      <c r="F1466" s="1" t="s">
        <v>25</v>
      </c>
      <c r="G1466" s="1">
        <v>1</v>
      </c>
      <c r="H1466" s="3" t="s">
        <v>377</v>
      </c>
      <c r="I1466" s="5">
        <v>43466</v>
      </c>
      <c r="J1466" s="1">
        <v>1</v>
      </c>
      <c r="K1466" s="1">
        <v>0.5</v>
      </c>
      <c r="L1466" s="1">
        <f>_xlfn.IFNA(VLOOKUP(D1466,'[2]2019物业费金额预算（含欠费）'!$B$1:$D$65536,3,FALSE),0)</f>
        <v>41.9950399344</v>
      </c>
      <c r="M1466">
        <f>_xlfn.IFNA(VLOOKUP(D1466,[2]Sheet1!$B$1:$C$65536,2,FALSE),0)</f>
        <v>1.74599536666667</v>
      </c>
    </row>
    <row r="1467" spans="1:13">
      <c r="A1467" s="1">
        <v>1466</v>
      </c>
      <c r="B1467" s="8" t="s">
        <v>101</v>
      </c>
      <c r="C1467" s="9" t="s">
        <v>102</v>
      </c>
      <c r="D1467" s="8" t="s">
        <v>103</v>
      </c>
      <c r="E1467" s="1" t="s">
        <v>376</v>
      </c>
      <c r="F1467" s="1" t="s">
        <v>25</v>
      </c>
      <c r="G1467" s="1">
        <v>1</v>
      </c>
      <c r="H1467" s="3" t="s">
        <v>377</v>
      </c>
      <c r="I1467" s="5">
        <v>43466</v>
      </c>
      <c r="J1467" s="1">
        <v>1</v>
      </c>
      <c r="K1467" s="1">
        <v>0.5</v>
      </c>
      <c r="L1467" s="1">
        <f>_xlfn.IFNA(VLOOKUP(D1467,'[2]2019物业费金额预算（含欠费）'!$B$1:$D$65536,3,FALSE),0)</f>
        <v>130.90876425</v>
      </c>
      <c r="M1467">
        <f>_xlfn.IFNA(VLOOKUP(D1467,[2]Sheet1!$B$1:$C$65536,2,FALSE),0)</f>
        <v>6.81339045</v>
      </c>
    </row>
    <row r="1468" spans="1:13">
      <c r="A1468" s="1">
        <v>1467</v>
      </c>
      <c r="B1468" s="8" t="s">
        <v>104</v>
      </c>
      <c r="C1468" s="9" t="s">
        <v>105</v>
      </c>
      <c r="D1468" s="8" t="s">
        <v>106</v>
      </c>
      <c r="E1468" s="1" t="s">
        <v>376</v>
      </c>
      <c r="F1468" s="1" t="s">
        <v>25</v>
      </c>
      <c r="G1468" s="1">
        <v>1</v>
      </c>
      <c r="H1468" s="3" t="s">
        <v>377</v>
      </c>
      <c r="I1468" s="5">
        <v>43466</v>
      </c>
      <c r="J1468" s="1">
        <v>1</v>
      </c>
      <c r="K1468" s="1">
        <v>0.5</v>
      </c>
      <c r="L1468" s="1">
        <f>_xlfn.IFNA(VLOOKUP(D1468,'[2]2019物业费金额预算（含欠费）'!$B$1:$D$65536,3,FALSE),0)</f>
        <v>120.411255873</v>
      </c>
      <c r="M1468">
        <f>_xlfn.IFNA(VLOOKUP(D1468,[2]Sheet1!$B$1:$C$65536,2,FALSE),0)</f>
        <v>9.232796825</v>
      </c>
    </row>
    <row r="1469" spans="1:13">
      <c r="A1469" s="1">
        <v>1468</v>
      </c>
      <c r="B1469" s="8" t="s">
        <v>107</v>
      </c>
      <c r="C1469" s="9" t="s">
        <v>108</v>
      </c>
      <c r="D1469" s="8" t="s">
        <v>109</v>
      </c>
      <c r="E1469" s="1" t="s">
        <v>376</v>
      </c>
      <c r="F1469" s="1" t="s">
        <v>25</v>
      </c>
      <c r="G1469" s="1">
        <v>1</v>
      </c>
      <c r="H1469" s="3" t="s">
        <v>377</v>
      </c>
      <c r="I1469" s="5">
        <v>43466</v>
      </c>
      <c r="J1469" s="1">
        <v>1</v>
      </c>
      <c r="K1469" s="1">
        <v>0.5</v>
      </c>
      <c r="L1469" s="1">
        <f>_xlfn.IFNA(VLOOKUP(D1469,'[2]2019物业费金额预算（含欠费）'!$B$1:$D$65536,3,FALSE),0)</f>
        <v>59.59877751</v>
      </c>
      <c r="M1469">
        <f>_xlfn.IFNA(VLOOKUP(D1469,[2]Sheet1!$B$1:$C$65536,2,FALSE),0)</f>
        <v>4.15618180833333</v>
      </c>
    </row>
    <row r="1470" spans="1:13">
      <c r="A1470" s="1">
        <v>1469</v>
      </c>
      <c r="B1470" s="8" t="s">
        <v>110</v>
      </c>
      <c r="C1470" s="9" t="s">
        <v>111</v>
      </c>
      <c r="D1470" s="8" t="s">
        <v>112</v>
      </c>
      <c r="E1470" s="1" t="s">
        <v>376</v>
      </c>
      <c r="F1470" s="1" t="s">
        <v>25</v>
      </c>
      <c r="G1470" s="1">
        <v>1</v>
      </c>
      <c r="H1470" s="3" t="s">
        <v>377</v>
      </c>
      <c r="I1470" s="5">
        <v>43466</v>
      </c>
      <c r="J1470" s="1">
        <v>1</v>
      </c>
      <c r="K1470" s="1">
        <v>0.5</v>
      </c>
      <c r="L1470" s="1">
        <f>_xlfn.IFNA(VLOOKUP(D1470,'[2]2019物业费金额预算（含欠费）'!$B$1:$D$65536,3,FALSE),0)</f>
        <v>74.050687317</v>
      </c>
      <c r="M1470">
        <f>_xlfn.IFNA(VLOOKUP(D1470,[2]Sheet1!$B$1:$C$65536,2,FALSE),0)</f>
        <v>3.30038724166667</v>
      </c>
    </row>
    <row r="1471" spans="1:13">
      <c r="A1471" s="1">
        <v>1470</v>
      </c>
      <c r="B1471" s="11" t="s">
        <v>113</v>
      </c>
      <c r="C1471" s="9"/>
      <c r="D1471" s="8" t="s">
        <v>114</v>
      </c>
      <c r="E1471" s="1" t="s">
        <v>376</v>
      </c>
      <c r="F1471" s="1" t="s">
        <v>25</v>
      </c>
      <c r="G1471" s="1">
        <v>0</v>
      </c>
      <c r="H1471" s="3" t="s">
        <v>377</v>
      </c>
      <c r="I1471" s="5">
        <v>43466</v>
      </c>
      <c r="J1471" s="1">
        <v>1</v>
      </c>
      <c r="K1471" s="1">
        <v>0.5</v>
      </c>
      <c r="L1471" s="1">
        <f>_xlfn.IFNA(VLOOKUP(D1471,'[2]2019物业费金额预算（含欠费）'!$B$1:$D$65536,3,FALSE),0)</f>
        <v>233.435874336</v>
      </c>
      <c r="M1471">
        <f>_xlfn.IFNA(VLOOKUP(D1471,[2]Sheet1!$B$1:$C$65536,2,FALSE),0)</f>
        <v>1.38450678333333</v>
      </c>
    </row>
    <row r="1472" spans="1:13">
      <c r="A1472" s="1">
        <v>1471</v>
      </c>
      <c r="B1472" s="8" t="s">
        <v>115</v>
      </c>
      <c r="C1472" s="9" t="s">
        <v>116</v>
      </c>
      <c r="D1472" s="8" t="s">
        <v>117</v>
      </c>
      <c r="E1472" s="1" t="s">
        <v>376</v>
      </c>
      <c r="F1472" s="1" t="s">
        <v>25</v>
      </c>
      <c r="G1472" s="1">
        <v>1</v>
      </c>
      <c r="H1472" s="3" t="s">
        <v>377</v>
      </c>
      <c r="I1472" s="5">
        <v>43466</v>
      </c>
      <c r="J1472" s="1">
        <v>1</v>
      </c>
      <c r="K1472" s="1">
        <v>0.5</v>
      </c>
      <c r="L1472" s="1">
        <f>_xlfn.IFNA(VLOOKUP(D1472,'[2]2019物业费金额预算（含欠费）'!$B$1:$D$65536,3,FALSE),0)</f>
        <v>164.439092574</v>
      </c>
      <c r="M1472">
        <f>_xlfn.IFNA(VLOOKUP(D1472,[2]Sheet1!$B$1:$C$65536,2,FALSE),0)</f>
        <v>3.99646205</v>
      </c>
    </row>
    <row r="1473" ht="15" spans="1:13">
      <c r="A1473" s="1">
        <v>1472</v>
      </c>
      <c r="B1473" s="8" t="s">
        <v>378</v>
      </c>
      <c r="C1473" s="9" t="s">
        <v>304</v>
      </c>
      <c r="D1473" s="10" t="s">
        <v>305</v>
      </c>
      <c r="E1473" s="1" t="s">
        <v>376</v>
      </c>
      <c r="F1473" s="1" t="s">
        <v>17</v>
      </c>
      <c r="G1473" s="1">
        <v>1</v>
      </c>
      <c r="H1473" s="3" t="s">
        <v>377</v>
      </c>
      <c r="I1473" s="5">
        <v>43466</v>
      </c>
      <c r="J1473" s="1">
        <v>1</v>
      </c>
      <c r="K1473" s="1">
        <v>0.5</v>
      </c>
      <c r="L1473" s="1">
        <f>_xlfn.IFNA(VLOOKUP(D1473,'[2]2019物业费金额预算（含欠费）'!$B$1:$D$65536,3,FALSE),0)</f>
        <v>20.7313143744</v>
      </c>
      <c r="M1473">
        <f>_xlfn.IFNA(VLOOKUP(D1473,[2]Sheet1!$B$1:$C$65536,2,FALSE),0)</f>
        <v>1.63975029166667</v>
      </c>
    </row>
    <row r="1474" spans="1:13">
      <c r="A1474" s="1">
        <v>1473</v>
      </c>
      <c r="B1474" s="8" t="s">
        <v>118</v>
      </c>
      <c r="C1474" s="9" t="s">
        <v>119</v>
      </c>
      <c r="D1474" s="8" t="s">
        <v>120</v>
      </c>
      <c r="E1474" s="1" t="s">
        <v>376</v>
      </c>
      <c r="F1474" s="1" t="s">
        <v>25</v>
      </c>
      <c r="G1474" s="1">
        <v>1</v>
      </c>
      <c r="H1474" s="3" t="s">
        <v>377</v>
      </c>
      <c r="I1474" s="5">
        <v>43466</v>
      </c>
      <c r="J1474" s="1">
        <v>1</v>
      </c>
      <c r="K1474" s="1">
        <v>0.4</v>
      </c>
      <c r="L1474" s="1">
        <f>_xlfn.IFNA(VLOOKUP(D1474,'[2]2019物业费金额预算（含欠费）'!$B$1:$D$65536,3,FALSE),0)</f>
        <v>47.041057872</v>
      </c>
      <c r="M1474">
        <f>_xlfn.IFNA(VLOOKUP(D1474,[2]Sheet1!$B$1:$C$65536,2,FALSE),0)</f>
        <v>8.822860525</v>
      </c>
    </row>
    <row r="1475" spans="1:13">
      <c r="A1475" s="1">
        <v>1474</v>
      </c>
      <c r="B1475" s="8" t="s">
        <v>121</v>
      </c>
      <c r="C1475" s="9" t="s">
        <v>122</v>
      </c>
      <c r="D1475" s="8" t="s">
        <v>123</v>
      </c>
      <c r="E1475" s="1" t="s">
        <v>376</v>
      </c>
      <c r="F1475" s="1" t="s">
        <v>25</v>
      </c>
      <c r="G1475" s="1">
        <v>1</v>
      </c>
      <c r="H1475" s="3" t="s">
        <v>377</v>
      </c>
      <c r="I1475" s="5">
        <v>43466</v>
      </c>
      <c r="J1475" s="1">
        <v>1</v>
      </c>
      <c r="K1475" s="1">
        <v>0.4</v>
      </c>
      <c r="L1475" s="1">
        <f>_xlfn.IFNA(VLOOKUP(D1475,'[2]2019物业费金额预算（含欠费）'!$B$1:$D$65536,3,FALSE),0)</f>
        <v>88.68302344</v>
      </c>
      <c r="M1475">
        <f>_xlfn.IFNA(VLOOKUP(D1475,[2]Sheet1!$B$1:$C$65536,2,FALSE),0)</f>
        <v>3.73638340833333</v>
      </c>
    </row>
    <row r="1476" spans="1:13">
      <c r="A1476" s="1">
        <v>1475</v>
      </c>
      <c r="B1476" s="8" t="s">
        <v>124</v>
      </c>
      <c r="C1476" s="9" t="s">
        <v>125</v>
      </c>
      <c r="D1476" s="8" t="s">
        <v>126</v>
      </c>
      <c r="E1476" s="1" t="s">
        <v>376</v>
      </c>
      <c r="F1476" s="1" t="s">
        <v>25</v>
      </c>
      <c r="G1476" s="1">
        <v>1</v>
      </c>
      <c r="H1476" s="3" t="s">
        <v>377</v>
      </c>
      <c r="I1476" s="5">
        <v>43466</v>
      </c>
      <c r="J1476" s="1">
        <v>1</v>
      </c>
      <c r="K1476" s="1">
        <v>0.4</v>
      </c>
      <c r="L1476" s="1">
        <f>_xlfn.IFNA(VLOOKUP(D1476,'[2]2019物业费金额预算（含欠费）'!$B$1:$D$65536,3,FALSE),0)</f>
        <v>29.51780904</v>
      </c>
      <c r="M1476">
        <f>_xlfn.IFNA(VLOOKUP(D1476,[2]Sheet1!$B$1:$C$65536,2,FALSE),0)</f>
        <v>6.957655</v>
      </c>
    </row>
    <row r="1477" spans="1:13">
      <c r="A1477" s="1">
        <v>1476</v>
      </c>
      <c r="B1477" s="8" t="s">
        <v>127</v>
      </c>
      <c r="C1477" s="9" t="s">
        <v>128</v>
      </c>
      <c r="D1477" s="8" t="s">
        <v>129</v>
      </c>
      <c r="E1477" s="1" t="s">
        <v>376</v>
      </c>
      <c r="F1477" s="1" t="s">
        <v>25</v>
      </c>
      <c r="G1477" s="1">
        <v>1</v>
      </c>
      <c r="H1477" s="3" t="s">
        <v>377</v>
      </c>
      <c r="I1477" s="5">
        <v>43466</v>
      </c>
      <c r="J1477" s="1">
        <v>1</v>
      </c>
      <c r="K1477" s="1">
        <v>0.5</v>
      </c>
      <c r="L1477" s="1">
        <f>_xlfn.IFNA(VLOOKUP(D1477,'[2]2019物业费金额预算（含欠费）'!$B$1:$D$65536,3,FALSE),0)</f>
        <v>33.230045574</v>
      </c>
      <c r="M1477">
        <f>_xlfn.IFNA(VLOOKUP(D1477,[2]Sheet1!$B$1:$C$65536,2,FALSE),0)</f>
        <v>2.531496</v>
      </c>
    </row>
    <row r="1478" spans="1:13">
      <c r="A1478" s="1">
        <v>1477</v>
      </c>
      <c r="B1478" s="8" t="s">
        <v>130</v>
      </c>
      <c r="C1478" s="9"/>
      <c r="D1478" s="8" t="s">
        <v>131</v>
      </c>
      <c r="E1478" s="1" t="s">
        <v>376</v>
      </c>
      <c r="F1478" s="1" t="s">
        <v>25</v>
      </c>
      <c r="G1478" s="1">
        <v>0</v>
      </c>
      <c r="H1478" s="3" t="s">
        <v>377</v>
      </c>
      <c r="I1478" s="5">
        <v>43466</v>
      </c>
      <c r="J1478" s="1">
        <v>1</v>
      </c>
      <c r="K1478" s="1">
        <v>0.5</v>
      </c>
      <c r="L1478" s="1">
        <f>_xlfn.IFNA(VLOOKUP(D1478,'[2]2019物业费金额预算（含欠费）'!$B$1:$D$65536,3,FALSE),0)</f>
        <v>242.8075956</v>
      </c>
      <c r="M1478">
        <f>_xlfn.IFNA(VLOOKUP(D1478,[2]Sheet1!$B$1:$C$65536,2,FALSE),0)</f>
        <v>14.1947073333333</v>
      </c>
    </row>
    <row r="1479" spans="1:13">
      <c r="A1479" s="1">
        <v>1478</v>
      </c>
      <c r="B1479" s="8" t="s">
        <v>132</v>
      </c>
      <c r="C1479" s="9" t="s">
        <v>133</v>
      </c>
      <c r="D1479" s="8" t="s">
        <v>134</v>
      </c>
      <c r="E1479" s="1" t="s">
        <v>376</v>
      </c>
      <c r="F1479" s="1" t="s">
        <v>25</v>
      </c>
      <c r="G1479" s="1">
        <v>1</v>
      </c>
      <c r="H1479" s="3" t="s">
        <v>377</v>
      </c>
      <c r="I1479" s="5">
        <v>43466</v>
      </c>
      <c r="J1479" s="1">
        <v>1</v>
      </c>
      <c r="K1479" s="1">
        <v>0.5</v>
      </c>
      <c r="L1479" s="1">
        <f>_xlfn.IFNA(VLOOKUP(D1479,'[2]2019物业费金额预算（含欠费）'!$B$1:$D$65536,3,FALSE),0)</f>
        <v>141.884445</v>
      </c>
      <c r="M1479">
        <f>_xlfn.IFNA(VLOOKUP(D1479,[2]Sheet1!$B$1:$C$65536,2,FALSE),0)</f>
        <v>2.2013551</v>
      </c>
    </row>
    <row r="1480" spans="1:13">
      <c r="A1480" s="1">
        <v>1479</v>
      </c>
      <c r="B1480" s="8" t="s">
        <v>135</v>
      </c>
      <c r="C1480" s="9" t="s">
        <v>136</v>
      </c>
      <c r="D1480" s="8" t="s">
        <v>137</v>
      </c>
      <c r="E1480" s="1" t="s">
        <v>376</v>
      </c>
      <c r="F1480" s="1" t="s">
        <v>25</v>
      </c>
      <c r="G1480" s="1">
        <v>1</v>
      </c>
      <c r="H1480" s="3" t="s">
        <v>377</v>
      </c>
      <c r="I1480" s="5">
        <v>43466</v>
      </c>
      <c r="J1480" s="1">
        <v>1</v>
      </c>
      <c r="K1480" s="1">
        <v>0.5</v>
      </c>
      <c r="L1480" s="1">
        <f>_xlfn.IFNA(VLOOKUP(D1480,'[2]2019物业费金额预算（含欠费）'!$B$1:$D$65536,3,FALSE),0)</f>
        <v>65.1266811599995</v>
      </c>
      <c r="M1480">
        <f>_xlfn.IFNA(VLOOKUP(D1480,[2]Sheet1!$B$1:$C$65536,2,FALSE),0)</f>
        <v>6</v>
      </c>
    </row>
    <row r="1481" spans="1:13">
      <c r="A1481" s="1">
        <v>1480</v>
      </c>
      <c r="B1481" s="8" t="s">
        <v>138</v>
      </c>
      <c r="C1481" s="9" t="s">
        <v>139</v>
      </c>
      <c r="D1481" s="8" t="s">
        <v>140</v>
      </c>
      <c r="E1481" s="1" t="s">
        <v>376</v>
      </c>
      <c r="F1481" s="1" t="s">
        <v>25</v>
      </c>
      <c r="G1481" s="1">
        <v>1</v>
      </c>
      <c r="H1481" s="3" t="s">
        <v>377</v>
      </c>
      <c r="I1481" s="5">
        <v>43466</v>
      </c>
      <c r="J1481" s="1">
        <v>1</v>
      </c>
      <c r="K1481" s="1">
        <v>0.5</v>
      </c>
      <c r="L1481" s="1">
        <f>_xlfn.IFNA(VLOOKUP(D1481,'[2]2019物业费金额预算（含欠费）'!$B$1:$D$65536,3,FALSE),0)</f>
        <v>26.73324</v>
      </c>
      <c r="M1481">
        <f>_xlfn.IFNA(VLOOKUP(D1481,[2]Sheet1!$B$1:$C$65536,2,FALSE),0)</f>
        <v>1.5</v>
      </c>
    </row>
    <row r="1482" spans="1:13">
      <c r="A1482" s="1">
        <v>1481</v>
      </c>
      <c r="B1482" s="8" t="s">
        <v>141</v>
      </c>
      <c r="C1482" s="9" t="s">
        <v>142</v>
      </c>
      <c r="D1482" s="8" t="s">
        <v>143</v>
      </c>
      <c r="E1482" s="1" t="s">
        <v>376</v>
      </c>
      <c r="F1482" s="1" t="s">
        <v>25</v>
      </c>
      <c r="G1482" s="1">
        <v>1</v>
      </c>
      <c r="H1482" s="3" t="s">
        <v>377</v>
      </c>
      <c r="I1482" s="5">
        <v>43466</v>
      </c>
      <c r="J1482" s="1">
        <v>1</v>
      </c>
      <c r="K1482" s="1">
        <v>0.5</v>
      </c>
      <c r="L1482" s="1">
        <f>_xlfn.IFNA(VLOOKUP(D1482,'[2]2019物业费金额预算（含欠费）'!$B$1:$D$65536,3,FALSE),0)</f>
        <v>128.678319</v>
      </c>
      <c r="M1482">
        <f>_xlfn.IFNA(VLOOKUP(D1482,[2]Sheet1!$B$1:$C$65536,2,FALSE),0)</f>
        <v>5.72102465</v>
      </c>
    </row>
    <row r="1483" spans="1:13">
      <c r="A1483" s="1">
        <v>1482</v>
      </c>
      <c r="B1483" s="8" t="s">
        <v>144</v>
      </c>
      <c r="C1483" s="9" t="s">
        <v>145</v>
      </c>
      <c r="D1483" s="8" t="s">
        <v>146</v>
      </c>
      <c r="E1483" s="1" t="s">
        <v>376</v>
      </c>
      <c r="F1483" s="1" t="s">
        <v>25</v>
      </c>
      <c r="G1483" s="1">
        <v>1</v>
      </c>
      <c r="H1483" s="3" t="s">
        <v>377</v>
      </c>
      <c r="I1483" s="5">
        <v>43466</v>
      </c>
      <c r="J1483" s="1">
        <v>1</v>
      </c>
      <c r="K1483" s="1">
        <v>0.45</v>
      </c>
      <c r="L1483" s="1">
        <f>_xlfn.IFNA(VLOOKUP(D1483,'[2]2019物业费金额预算（含欠费）'!$B$1:$D$65536,3,FALSE),0)</f>
        <v>69.945427908</v>
      </c>
      <c r="M1483">
        <f>_xlfn.IFNA(VLOOKUP(D1483,[2]Sheet1!$B$1:$C$65536,2,FALSE),0)</f>
        <v>6.1</v>
      </c>
    </row>
    <row r="1484" spans="1:13">
      <c r="A1484" s="1">
        <v>1483</v>
      </c>
      <c r="B1484" s="8" t="s">
        <v>147</v>
      </c>
      <c r="C1484" s="9" t="s">
        <v>148</v>
      </c>
      <c r="D1484" s="8" t="s">
        <v>149</v>
      </c>
      <c r="E1484" s="1" t="s">
        <v>376</v>
      </c>
      <c r="F1484" s="1" t="s">
        <v>25</v>
      </c>
      <c r="G1484" s="1">
        <v>1</v>
      </c>
      <c r="H1484" s="3" t="s">
        <v>377</v>
      </c>
      <c r="I1484" s="5">
        <v>43466</v>
      </c>
      <c r="J1484" s="1">
        <v>1</v>
      </c>
      <c r="K1484" s="1">
        <v>0.5</v>
      </c>
      <c r="L1484" s="1">
        <f>_xlfn.IFNA(VLOOKUP(D1484,'[2]2019物业费金额预算（含欠费）'!$B$1:$D$65536,3,FALSE),0)</f>
        <v>108.0083115</v>
      </c>
      <c r="M1484">
        <f>_xlfn.IFNA(VLOOKUP(D1484,[2]Sheet1!$B$1:$C$65536,2,FALSE),0)</f>
        <v>5</v>
      </c>
    </row>
    <row r="1485" spans="1:13">
      <c r="A1485" s="1">
        <v>1484</v>
      </c>
      <c r="B1485" s="8" t="s">
        <v>150</v>
      </c>
      <c r="C1485" s="9" t="s">
        <v>151</v>
      </c>
      <c r="D1485" s="8" t="s">
        <v>152</v>
      </c>
      <c r="E1485" s="1" t="s">
        <v>376</v>
      </c>
      <c r="F1485" s="1" t="s">
        <v>153</v>
      </c>
      <c r="G1485" s="1">
        <v>1</v>
      </c>
      <c r="H1485" s="3" t="s">
        <v>377</v>
      </c>
      <c r="I1485" s="5">
        <v>43466</v>
      </c>
      <c r="J1485" s="1">
        <v>1</v>
      </c>
      <c r="K1485" s="1">
        <v>0</v>
      </c>
      <c r="L1485" s="1">
        <f>_xlfn.IFNA(VLOOKUP(D1485,'[2]2019物业费金额预算（含欠费）'!$B$1:$D$65536,3,FALSE),0)</f>
        <v>0</v>
      </c>
      <c r="M1485">
        <f>_xlfn.IFNA(VLOOKUP(D1485,[2]Sheet1!$B$1:$C$65536,2,FALSE),0)</f>
        <v>0</v>
      </c>
    </row>
    <row r="1486" spans="1:13">
      <c r="A1486" s="1">
        <v>1485</v>
      </c>
      <c r="B1486" s="8" t="s">
        <v>154</v>
      </c>
      <c r="C1486" s="9" t="s">
        <v>155</v>
      </c>
      <c r="D1486" s="8" t="s">
        <v>156</v>
      </c>
      <c r="E1486" s="1" t="s">
        <v>376</v>
      </c>
      <c r="F1486" s="1" t="s">
        <v>25</v>
      </c>
      <c r="G1486" s="1">
        <v>1</v>
      </c>
      <c r="H1486" s="3" t="s">
        <v>377</v>
      </c>
      <c r="I1486" s="5">
        <v>43466</v>
      </c>
      <c r="J1486" s="1">
        <v>1</v>
      </c>
      <c r="K1486" s="1">
        <v>0.5</v>
      </c>
      <c r="L1486" s="1">
        <f>_xlfn.IFNA(VLOOKUP(D1486,'[2]2019物业费金额预算（含欠费）'!$B$1:$D$65536,3,FALSE),0)</f>
        <v>229.15478184</v>
      </c>
      <c r="M1486">
        <f>_xlfn.IFNA(VLOOKUP(D1486,[2]Sheet1!$B$1:$C$65536,2,FALSE),0)</f>
        <v>9.22512618333333</v>
      </c>
    </row>
    <row r="1487" spans="1:13">
      <c r="A1487" s="1">
        <v>1486</v>
      </c>
      <c r="B1487" s="8" t="s">
        <v>157</v>
      </c>
      <c r="C1487" s="9" t="s">
        <v>158</v>
      </c>
      <c r="D1487" s="8" t="s">
        <v>159</v>
      </c>
      <c r="E1487" s="1" t="s">
        <v>376</v>
      </c>
      <c r="F1487" s="1" t="s">
        <v>25</v>
      </c>
      <c r="G1487" s="1">
        <v>1</v>
      </c>
      <c r="H1487" s="3" t="s">
        <v>377</v>
      </c>
      <c r="I1487" s="5">
        <v>43466</v>
      </c>
      <c r="J1487" s="1">
        <v>1</v>
      </c>
      <c r="K1487" s="1">
        <v>0.5</v>
      </c>
      <c r="L1487" s="1">
        <f>_xlfn.IFNA(VLOOKUP(D1487,'[2]2019物业费金额预算（含欠费）'!$B$1:$D$65536,3,FALSE),0)</f>
        <v>175.01479296</v>
      </c>
      <c r="M1487">
        <f>_xlfn.IFNA(VLOOKUP(D1487,[2]Sheet1!$B$1:$C$65536,2,FALSE),0)</f>
        <v>7.49929669999999</v>
      </c>
    </row>
    <row r="1488" spans="1:13">
      <c r="A1488" s="1">
        <v>1487</v>
      </c>
      <c r="B1488" s="8" t="s">
        <v>160</v>
      </c>
      <c r="C1488" s="9" t="s">
        <v>161</v>
      </c>
      <c r="D1488" s="8" t="s">
        <v>162</v>
      </c>
      <c r="E1488" s="1" t="s">
        <v>376</v>
      </c>
      <c r="F1488" s="1" t="s">
        <v>25</v>
      </c>
      <c r="G1488" s="1">
        <v>1</v>
      </c>
      <c r="H1488" s="3" t="s">
        <v>377</v>
      </c>
      <c r="I1488" s="5">
        <v>43466</v>
      </c>
      <c r="J1488" s="1">
        <v>1</v>
      </c>
      <c r="K1488" s="1">
        <v>0.5</v>
      </c>
      <c r="L1488" s="1">
        <f>_xlfn.IFNA(VLOOKUP(D1488,'[2]2019物业费金额预算（含欠费）'!$B$1:$D$65536,3,FALSE),0)</f>
        <v>70.77762636</v>
      </c>
      <c r="M1488">
        <f>_xlfn.IFNA(VLOOKUP(D1488,[2]Sheet1!$B$1:$C$65536,2,FALSE),0)</f>
        <v>1.535740325</v>
      </c>
    </row>
    <row r="1489" spans="1:13">
      <c r="A1489" s="1">
        <v>1488</v>
      </c>
      <c r="B1489" s="8" t="s">
        <v>163</v>
      </c>
      <c r="C1489" s="9" t="s">
        <v>164</v>
      </c>
      <c r="D1489" s="8" t="s">
        <v>165</v>
      </c>
      <c r="E1489" s="1" t="s">
        <v>376</v>
      </c>
      <c r="F1489" s="1" t="s">
        <v>25</v>
      </c>
      <c r="G1489" s="1">
        <v>1</v>
      </c>
      <c r="H1489" s="3" t="s">
        <v>377</v>
      </c>
      <c r="I1489" s="5">
        <v>43466</v>
      </c>
      <c r="J1489" s="1">
        <v>1</v>
      </c>
      <c r="K1489" s="1">
        <v>0.4</v>
      </c>
      <c r="L1489" s="1">
        <f>_xlfn.IFNA(VLOOKUP(D1489,'[2]2019物业费金额预算（含欠费）'!$B$1:$D$65536,3,FALSE),0)</f>
        <v>33.4493334</v>
      </c>
      <c r="M1489">
        <f>_xlfn.IFNA(VLOOKUP(D1489,[2]Sheet1!$B$1:$C$65536,2,FALSE),0)</f>
        <v>3.29453104166668</v>
      </c>
    </row>
    <row r="1490" spans="1:13">
      <c r="A1490" s="1">
        <v>1489</v>
      </c>
      <c r="B1490" s="8" t="s">
        <v>166</v>
      </c>
      <c r="C1490" s="9" t="s">
        <v>167</v>
      </c>
      <c r="D1490" s="8" t="s">
        <v>168</v>
      </c>
      <c r="E1490" s="1" t="s">
        <v>376</v>
      </c>
      <c r="F1490" s="1" t="s">
        <v>17</v>
      </c>
      <c r="G1490" s="1">
        <v>1</v>
      </c>
      <c r="H1490" s="3" t="s">
        <v>377</v>
      </c>
      <c r="I1490" s="5">
        <v>43466</v>
      </c>
      <c r="J1490" s="1">
        <v>1</v>
      </c>
      <c r="K1490" s="1">
        <v>0.5</v>
      </c>
      <c r="L1490" s="1">
        <f>_xlfn.IFNA(VLOOKUP(D1490,'[2]2019物业费金额预算（含欠费）'!$B$1:$D$65536,3,FALSE),0)</f>
        <v>33.73644285</v>
      </c>
      <c r="M1490">
        <f>_xlfn.IFNA(VLOOKUP(D1490,[2]Sheet1!$B$1:$C$65536,2,FALSE),0)</f>
        <v>3.9237715</v>
      </c>
    </row>
    <row r="1491" ht="15" spans="1:13">
      <c r="A1491" s="1">
        <v>1490</v>
      </c>
      <c r="B1491" s="8" t="s">
        <v>379</v>
      </c>
      <c r="C1491" s="9" t="s">
        <v>182</v>
      </c>
      <c r="D1491" s="10" t="s">
        <v>183</v>
      </c>
      <c r="E1491" s="1" t="s">
        <v>376</v>
      </c>
      <c r="F1491" s="1" t="s">
        <v>25</v>
      </c>
      <c r="G1491" s="1">
        <v>1</v>
      </c>
      <c r="H1491" s="3" t="s">
        <v>377</v>
      </c>
      <c r="I1491" s="5">
        <v>43466</v>
      </c>
      <c r="J1491" s="1">
        <v>1</v>
      </c>
      <c r="K1491" s="1">
        <v>0.5</v>
      </c>
      <c r="L1491" s="1">
        <f>_xlfn.IFNA(VLOOKUP(D1491,'[2]2019物业费金额预算（含欠费）'!$B$1:$D$65536,3,FALSE),0)</f>
        <v>126.33028092</v>
      </c>
      <c r="M1491">
        <f>_xlfn.IFNA(VLOOKUP(D1491,[2]Sheet1!$B$1:$C$65536,2,FALSE),0)</f>
        <v>3.63791940416667</v>
      </c>
    </row>
    <row r="1492" spans="1:13">
      <c r="A1492" s="1">
        <v>1491</v>
      </c>
      <c r="B1492" s="8" t="s">
        <v>169</v>
      </c>
      <c r="C1492" s="9" t="s">
        <v>170</v>
      </c>
      <c r="D1492" s="8" t="s">
        <v>171</v>
      </c>
      <c r="E1492" s="1" t="s">
        <v>376</v>
      </c>
      <c r="F1492" s="1" t="s">
        <v>25</v>
      </c>
      <c r="G1492" s="1">
        <v>1</v>
      </c>
      <c r="H1492" s="3" t="s">
        <v>377</v>
      </c>
      <c r="I1492" s="5">
        <v>43466</v>
      </c>
      <c r="J1492" s="1">
        <v>1</v>
      </c>
      <c r="K1492" s="1">
        <v>0.5</v>
      </c>
      <c r="L1492" s="1">
        <f>_xlfn.IFNA(VLOOKUP(D1492,'[2]2019物业费金额预算（含欠费）'!$B$1:$D$65536,3,FALSE),0)</f>
        <v>247.76172</v>
      </c>
      <c r="M1492">
        <f>_xlfn.IFNA(VLOOKUP(D1492,[2]Sheet1!$B$1:$C$65536,2,FALSE),0)</f>
        <v>19.7930157</v>
      </c>
    </row>
    <row r="1493" spans="1:13">
      <c r="A1493" s="1">
        <v>1492</v>
      </c>
      <c r="B1493" s="8" t="s">
        <v>172</v>
      </c>
      <c r="C1493" s="9" t="s">
        <v>173</v>
      </c>
      <c r="D1493" s="8" t="s">
        <v>174</v>
      </c>
      <c r="E1493" s="1" t="s">
        <v>376</v>
      </c>
      <c r="F1493" s="1" t="s">
        <v>25</v>
      </c>
      <c r="G1493" s="1">
        <v>1</v>
      </c>
      <c r="H1493" s="3" t="s">
        <v>377</v>
      </c>
      <c r="I1493" s="5">
        <v>43466</v>
      </c>
      <c r="J1493" s="1">
        <v>1</v>
      </c>
      <c r="K1493" s="1">
        <v>0.3</v>
      </c>
      <c r="L1493" s="1">
        <f>_xlfn.IFNA(VLOOKUP(D1493,'[2]2019物业费金额预算（含欠费）'!$B$1:$D$65536,3,FALSE),0)</f>
        <v>110.97787752</v>
      </c>
      <c r="M1493">
        <f>_xlfn.IFNA(VLOOKUP(D1493,[2]Sheet1!$B$1:$C$65536,2,FALSE),0)</f>
        <v>10.3747116375</v>
      </c>
    </row>
    <row r="1494" spans="1:13">
      <c r="A1494" s="1">
        <v>1493</v>
      </c>
      <c r="B1494" s="8" t="s">
        <v>175</v>
      </c>
      <c r="C1494" s="9" t="s">
        <v>176</v>
      </c>
      <c r="D1494" s="8" t="s">
        <v>177</v>
      </c>
      <c r="E1494" s="1" t="s">
        <v>376</v>
      </c>
      <c r="F1494" s="1" t="s">
        <v>25</v>
      </c>
      <c r="G1494" s="1">
        <v>1</v>
      </c>
      <c r="H1494" s="3" t="s">
        <v>377</v>
      </c>
      <c r="I1494" s="5">
        <v>43466</v>
      </c>
      <c r="J1494" s="1">
        <v>1</v>
      </c>
      <c r="K1494" s="1">
        <v>0</v>
      </c>
      <c r="L1494" s="1">
        <f>_xlfn.IFNA(VLOOKUP(D1494,'[2]2019物业费金额预算（含欠费）'!$B$1:$D$65536,3,FALSE),0)</f>
        <v>0</v>
      </c>
      <c r="M1494">
        <f>_xlfn.IFNA(VLOOKUP(D1494,[2]Sheet1!$B$1:$C$65536,2,FALSE),0)</f>
        <v>0</v>
      </c>
    </row>
    <row r="1495" spans="1:13">
      <c r="A1495" s="1">
        <v>1494</v>
      </c>
      <c r="B1495" s="8" t="s">
        <v>184</v>
      </c>
      <c r="C1495" s="9" t="s">
        <v>185</v>
      </c>
      <c r="D1495" s="8" t="s">
        <v>186</v>
      </c>
      <c r="E1495" s="1" t="s">
        <v>376</v>
      </c>
      <c r="F1495" s="1" t="s">
        <v>25</v>
      </c>
      <c r="G1495" s="1">
        <v>1</v>
      </c>
      <c r="H1495" s="3" t="s">
        <v>377</v>
      </c>
      <c r="I1495" s="5">
        <v>43466</v>
      </c>
      <c r="J1495" s="1">
        <v>1</v>
      </c>
      <c r="K1495" s="1">
        <v>0.7</v>
      </c>
      <c r="L1495" s="1">
        <f>_xlfn.IFNA(VLOOKUP(D1495,'[2]2019物业费金额预算（含欠费）'!$B$1:$D$65536,3,FALSE),0)</f>
        <v>172.639575024</v>
      </c>
      <c r="M1495">
        <f>_xlfn.IFNA(VLOOKUP(D1495,[2]Sheet1!$B$1:$C$65536,2,FALSE),0)</f>
        <v>1.61057286666667</v>
      </c>
    </row>
    <row r="1496" spans="1:13">
      <c r="A1496" s="1">
        <v>1495</v>
      </c>
      <c r="B1496" s="11" t="s">
        <v>187</v>
      </c>
      <c r="C1496" s="9" t="s">
        <v>188</v>
      </c>
      <c r="D1496" s="8" t="s">
        <v>189</v>
      </c>
      <c r="E1496" s="1" t="s">
        <v>376</v>
      </c>
      <c r="F1496" s="1" t="s">
        <v>25</v>
      </c>
      <c r="G1496" s="1">
        <v>1</v>
      </c>
      <c r="H1496" s="3" t="s">
        <v>377</v>
      </c>
      <c r="I1496" s="5">
        <v>43466</v>
      </c>
      <c r="J1496" s="1">
        <v>1</v>
      </c>
      <c r="K1496" s="1">
        <v>0.92</v>
      </c>
      <c r="L1496" s="1">
        <f>_xlfn.IFNA(VLOOKUP(D1496,'[2]2019物业费金额预算（含欠费）'!$B$1:$D$65536,3,FALSE),0)</f>
        <v>104.547923424</v>
      </c>
      <c r="M1496">
        <f>_xlfn.IFNA(VLOOKUP(D1496,[2]Sheet1!$B$1:$C$65536,2,FALSE),0)</f>
        <v>0.271476125</v>
      </c>
    </row>
    <row r="1497" spans="1:13">
      <c r="A1497" s="1">
        <v>1496</v>
      </c>
      <c r="B1497" s="8" t="s">
        <v>380</v>
      </c>
      <c r="C1497" s="9" t="s">
        <v>339</v>
      </c>
      <c r="D1497" s="8" t="s">
        <v>340</v>
      </c>
      <c r="E1497" s="1" t="s">
        <v>376</v>
      </c>
      <c r="F1497" s="1" t="s">
        <v>153</v>
      </c>
      <c r="G1497" s="1">
        <v>1</v>
      </c>
      <c r="H1497" s="3" t="s">
        <v>377</v>
      </c>
      <c r="I1497" s="5">
        <v>43466</v>
      </c>
      <c r="J1497" s="1">
        <v>1</v>
      </c>
      <c r="K1497" s="1">
        <v>0.5</v>
      </c>
      <c r="L1497" s="1">
        <f>_xlfn.IFNA(VLOOKUP(D1497,'[2]2019物业费金额预算（含欠费）'!$B$1:$D$65536,3,FALSE),0)</f>
        <v>0</v>
      </c>
      <c r="M1497">
        <f>_xlfn.IFNA(VLOOKUP(D1497,[2]Sheet1!$B$1:$C$65536,2,FALSE),0)</f>
        <v>0</v>
      </c>
    </row>
    <row r="1498" spans="1:13">
      <c r="A1498" s="1">
        <v>1497</v>
      </c>
      <c r="B1498" s="8" t="s">
        <v>196</v>
      </c>
      <c r="C1498" s="9" t="s">
        <v>197</v>
      </c>
      <c r="D1498" s="8" t="s">
        <v>198</v>
      </c>
      <c r="E1498" s="1" t="s">
        <v>376</v>
      </c>
      <c r="F1498" s="1" t="s">
        <v>25</v>
      </c>
      <c r="G1498" s="1">
        <v>1</v>
      </c>
      <c r="H1498" s="3" t="s">
        <v>377</v>
      </c>
      <c r="I1498" s="5">
        <v>43466</v>
      </c>
      <c r="J1498" s="1">
        <v>1</v>
      </c>
      <c r="K1498" s="1">
        <v>0.3</v>
      </c>
      <c r="L1498" s="1">
        <f>_xlfn.IFNA(VLOOKUP(D1498,'[2]2019物业费金额预算（含欠费）'!$B$1:$D$65536,3,FALSE),0)</f>
        <v>41.659520112</v>
      </c>
      <c r="M1498">
        <f>_xlfn.IFNA(VLOOKUP(D1498,[2]Sheet1!$B$1:$C$65536,2,FALSE),0)</f>
        <v>5.47196941666666</v>
      </c>
    </row>
    <row r="1499" spans="1:13">
      <c r="A1499" s="1">
        <v>1498</v>
      </c>
      <c r="B1499" s="8" t="s">
        <v>199</v>
      </c>
      <c r="C1499" s="9" t="s">
        <v>200</v>
      </c>
      <c r="D1499" s="8" t="s">
        <v>201</v>
      </c>
      <c r="E1499" s="1" t="s">
        <v>376</v>
      </c>
      <c r="F1499" s="1" t="s">
        <v>25</v>
      </c>
      <c r="G1499" s="1">
        <v>1</v>
      </c>
      <c r="H1499" s="3" t="s">
        <v>377</v>
      </c>
      <c r="I1499" s="5">
        <v>43466</v>
      </c>
      <c r="J1499" s="1">
        <v>1</v>
      </c>
      <c r="K1499" s="1">
        <v>0.3</v>
      </c>
      <c r="L1499" s="1">
        <f>_xlfn.IFNA(VLOOKUP(D1499,'[2]2019物业费金额预算（含欠费）'!$B$1:$D$65536,3,FALSE),0)</f>
        <v>29.97601344</v>
      </c>
      <c r="M1499">
        <f>_xlfn.IFNA(VLOOKUP(D1499,[2]Sheet1!$B$1:$C$65536,2,FALSE),0)</f>
        <v>3.70900349166667</v>
      </c>
    </row>
    <row r="1500" spans="1:13">
      <c r="A1500" s="1">
        <v>1499</v>
      </c>
      <c r="B1500" s="8" t="s">
        <v>202</v>
      </c>
      <c r="C1500" s="9" t="s">
        <v>203</v>
      </c>
      <c r="D1500" s="8" t="s">
        <v>204</v>
      </c>
      <c r="E1500" s="1" t="s">
        <v>376</v>
      </c>
      <c r="F1500" s="1" t="s">
        <v>25</v>
      </c>
      <c r="G1500" s="1">
        <v>1</v>
      </c>
      <c r="H1500" s="3" t="s">
        <v>377</v>
      </c>
      <c r="I1500" s="5">
        <v>43466</v>
      </c>
      <c r="J1500" s="1">
        <v>1</v>
      </c>
      <c r="K1500" s="1">
        <v>0.4</v>
      </c>
      <c r="L1500" s="1">
        <f>_xlfn.IFNA(VLOOKUP(D1500,'[2]2019物业费金额预算（含欠费）'!$B$1:$D$65536,3,FALSE),0)</f>
        <v>112.928977728</v>
      </c>
      <c r="M1500">
        <f>_xlfn.IFNA(VLOOKUP(D1500,[2]Sheet1!$B$1:$C$65536,2,FALSE),0)</f>
        <v>3.56128601416667</v>
      </c>
    </row>
    <row r="1501" spans="1:13">
      <c r="A1501" s="1">
        <v>1500</v>
      </c>
      <c r="B1501" s="8" t="s">
        <v>205</v>
      </c>
      <c r="C1501" s="9" t="s">
        <v>206</v>
      </c>
      <c r="D1501" s="8" t="s">
        <v>207</v>
      </c>
      <c r="E1501" s="1" t="s">
        <v>376</v>
      </c>
      <c r="F1501" s="1" t="s">
        <v>25</v>
      </c>
      <c r="G1501" s="1">
        <v>1</v>
      </c>
      <c r="H1501" s="3" t="s">
        <v>377</v>
      </c>
      <c r="I1501" s="5">
        <v>43466</v>
      </c>
      <c r="J1501" s="1">
        <v>1</v>
      </c>
      <c r="K1501" s="1">
        <v>0.4</v>
      </c>
      <c r="L1501" s="1">
        <f>_xlfn.IFNA(VLOOKUP(D1501,'[2]2019物业费金额预算（含欠费）'!$B$1:$D$65536,3,FALSE),0)</f>
        <v>41.48412012</v>
      </c>
      <c r="M1501">
        <f>_xlfn.IFNA(VLOOKUP(D1501,[2]Sheet1!$B$1:$C$65536,2,FALSE),0)</f>
        <v>0.61990465</v>
      </c>
    </row>
    <row r="1502" spans="1:13">
      <c r="A1502" s="1">
        <v>1501</v>
      </c>
      <c r="B1502" s="8" t="s">
        <v>208</v>
      </c>
      <c r="C1502" s="9" t="s">
        <v>209</v>
      </c>
      <c r="D1502" s="8" t="s">
        <v>210</v>
      </c>
      <c r="E1502" s="1" t="s">
        <v>376</v>
      </c>
      <c r="F1502" s="1" t="s">
        <v>25</v>
      </c>
      <c r="G1502" s="1">
        <v>1</v>
      </c>
      <c r="H1502" s="3" t="s">
        <v>377</v>
      </c>
      <c r="I1502" s="5">
        <v>43466</v>
      </c>
      <c r="J1502" s="1">
        <v>1</v>
      </c>
      <c r="K1502" s="1">
        <v>0.3</v>
      </c>
      <c r="L1502" s="1">
        <f>_xlfn.IFNA(VLOOKUP(D1502,'[2]2019物业费金额预算（含欠费）'!$B$1:$D$65536,3,FALSE),0)</f>
        <v>24.3597915</v>
      </c>
      <c r="M1502">
        <f>_xlfn.IFNA(VLOOKUP(D1502,[2]Sheet1!$B$1:$C$65536,2,FALSE),0)</f>
        <v>2.23792685000001</v>
      </c>
    </row>
    <row r="1503" spans="1:13">
      <c r="A1503" s="1">
        <v>1502</v>
      </c>
      <c r="B1503" s="8" t="s">
        <v>211</v>
      </c>
      <c r="C1503" s="9" t="s">
        <v>212</v>
      </c>
      <c r="D1503" s="8" t="s">
        <v>213</v>
      </c>
      <c r="E1503" s="1" t="s">
        <v>376</v>
      </c>
      <c r="F1503" s="1" t="s">
        <v>25</v>
      </c>
      <c r="G1503" s="1">
        <v>1</v>
      </c>
      <c r="H1503" s="3" t="s">
        <v>377</v>
      </c>
      <c r="I1503" s="5">
        <v>43466</v>
      </c>
      <c r="J1503" s="1">
        <v>1</v>
      </c>
      <c r="K1503" s="1">
        <v>0.4</v>
      </c>
      <c r="L1503" s="1">
        <f>_xlfn.IFNA(VLOOKUP(D1503,'[2]2019物业费金额预算（含欠费）'!$B$1:$D$65536,3,FALSE),0)</f>
        <v>38.51399832</v>
      </c>
      <c r="M1503">
        <f>_xlfn.IFNA(VLOOKUP(D1503,[2]Sheet1!$B$1:$C$65536,2,FALSE),0)</f>
        <v>2.36132866666667</v>
      </c>
    </row>
    <row r="1504" spans="1:13">
      <c r="A1504" s="1">
        <v>1503</v>
      </c>
      <c r="B1504" s="8" t="s">
        <v>214</v>
      </c>
      <c r="C1504" s="9" t="s">
        <v>215</v>
      </c>
      <c r="D1504" s="8" t="s">
        <v>216</v>
      </c>
      <c r="E1504" s="1" t="s">
        <v>376</v>
      </c>
      <c r="F1504" s="1" t="s">
        <v>25</v>
      </c>
      <c r="G1504" s="1">
        <v>1</v>
      </c>
      <c r="H1504" s="3" t="s">
        <v>377</v>
      </c>
      <c r="I1504" s="5">
        <v>43466</v>
      </c>
      <c r="J1504" s="1">
        <v>1</v>
      </c>
      <c r="K1504" s="1">
        <v>0.4</v>
      </c>
      <c r="L1504" s="1">
        <f>_xlfn.IFNA(VLOOKUP(D1504,'[2]2019物业费金额预算（含欠费）'!$B$1:$D$65536,3,FALSE),0)</f>
        <v>44.2136376</v>
      </c>
      <c r="M1504">
        <f>_xlfn.IFNA(VLOOKUP(D1504,[2]Sheet1!$B$1:$C$65536,2,FALSE),0)</f>
        <v>2.4676927</v>
      </c>
    </row>
    <row r="1505" spans="1:13">
      <c r="A1505" s="1">
        <v>1504</v>
      </c>
      <c r="B1505" s="8" t="s">
        <v>217</v>
      </c>
      <c r="C1505" s="9" t="s">
        <v>218</v>
      </c>
      <c r="D1505" s="8" t="s">
        <v>219</v>
      </c>
      <c r="E1505" s="1" t="s">
        <v>376</v>
      </c>
      <c r="F1505" s="1" t="s">
        <v>25</v>
      </c>
      <c r="G1505" s="1">
        <v>1</v>
      </c>
      <c r="H1505" s="3" t="s">
        <v>377</v>
      </c>
      <c r="I1505" s="5">
        <v>43466</v>
      </c>
      <c r="J1505" s="1">
        <v>1</v>
      </c>
      <c r="K1505" s="1">
        <v>0.2</v>
      </c>
      <c r="L1505" s="1">
        <f>_xlfn.IFNA(VLOOKUP(D1505,'[2]2019物业费金额预算（含欠费）'!$B$1:$D$65536,3,FALSE),0)</f>
        <v>2.905240788</v>
      </c>
      <c r="M1505">
        <f>_xlfn.IFNA(VLOOKUP(D1505,[2]Sheet1!$B$1:$C$65536,2,FALSE),0)</f>
        <v>0.0869802</v>
      </c>
    </row>
    <row r="1506" spans="1:13">
      <c r="A1506" s="1">
        <v>1505</v>
      </c>
      <c r="B1506" s="8" t="s">
        <v>222</v>
      </c>
      <c r="C1506" s="9" t="s">
        <v>223</v>
      </c>
      <c r="D1506" s="8" t="s">
        <v>224</v>
      </c>
      <c r="E1506" s="1" t="s">
        <v>376</v>
      </c>
      <c r="F1506" s="1" t="s">
        <v>25</v>
      </c>
      <c r="G1506" s="1">
        <v>1</v>
      </c>
      <c r="H1506" s="3" t="s">
        <v>377</v>
      </c>
      <c r="I1506" s="5">
        <v>43466</v>
      </c>
      <c r="J1506" s="1">
        <v>1</v>
      </c>
      <c r="K1506" s="1">
        <v>0.5</v>
      </c>
      <c r="L1506" s="1">
        <f>_xlfn.IFNA(VLOOKUP(D1506,'[2]2019物业费金额预算（含欠费）'!$B$1:$D$65536,3,FALSE),0)</f>
        <v>76.9537425</v>
      </c>
      <c r="M1506">
        <f>_xlfn.IFNA(VLOOKUP(D1506,[2]Sheet1!$B$1:$C$65536,2,FALSE),0)</f>
        <v>0.70219115</v>
      </c>
    </row>
    <row r="1507" spans="1:13">
      <c r="A1507" s="1">
        <v>1506</v>
      </c>
      <c r="B1507" s="8" t="s">
        <v>225</v>
      </c>
      <c r="C1507" s="9" t="s">
        <v>226</v>
      </c>
      <c r="D1507" s="8" t="s">
        <v>227</v>
      </c>
      <c r="E1507" s="1" t="s">
        <v>376</v>
      </c>
      <c r="F1507" s="1" t="s">
        <v>25</v>
      </c>
      <c r="G1507" s="1">
        <v>1</v>
      </c>
      <c r="H1507" s="3" t="s">
        <v>377</v>
      </c>
      <c r="I1507" s="5">
        <v>43466</v>
      </c>
      <c r="J1507" s="1">
        <v>1</v>
      </c>
      <c r="K1507" s="1">
        <v>0</v>
      </c>
      <c r="L1507" s="1">
        <f>_xlfn.IFNA(VLOOKUP(D1507,'[2]2019物业费金额预算（含欠费）'!$B$1:$D$65536,3,FALSE),0)</f>
        <v>106.99843188</v>
      </c>
      <c r="M1507">
        <f>_xlfn.IFNA(VLOOKUP(D1507,[2]Sheet1!$B$1:$C$65536,2,FALSE),0)</f>
        <v>0.52048115</v>
      </c>
    </row>
    <row r="1508" spans="1:13">
      <c r="A1508" s="1">
        <v>1507</v>
      </c>
      <c r="B1508" s="8" t="s">
        <v>228</v>
      </c>
      <c r="C1508" s="9" t="s">
        <v>229</v>
      </c>
      <c r="D1508" s="8" t="s">
        <v>230</v>
      </c>
      <c r="E1508" s="1" t="s">
        <v>376</v>
      </c>
      <c r="F1508" s="1" t="s">
        <v>25</v>
      </c>
      <c r="G1508" s="1">
        <v>1</v>
      </c>
      <c r="H1508" s="3" t="s">
        <v>377</v>
      </c>
      <c r="I1508" s="5">
        <v>43466</v>
      </c>
      <c r="J1508" s="1">
        <v>1</v>
      </c>
      <c r="K1508" s="1">
        <v>0.4</v>
      </c>
      <c r="L1508" s="1">
        <f>_xlfn.IFNA(VLOOKUP(D1508,'[2]2019物业费金额预算（含欠费）'!$B$1:$D$65536,3,FALSE),0)</f>
        <v>111.39870384</v>
      </c>
      <c r="M1508">
        <f>_xlfn.IFNA(VLOOKUP(D1508,[2]Sheet1!$B$1:$C$65536,2,FALSE),0)</f>
        <v>6.84084805</v>
      </c>
    </row>
    <row r="1509" spans="1:13">
      <c r="A1509" s="1">
        <v>1508</v>
      </c>
      <c r="B1509" s="8" t="s">
        <v>231</v>
      </c>
      <c r="C1509" s="9" t="s">
        <v>232</v>
      </c>
      <c r="D1509" s="8" t="s">
        <v>233</v>
      </c>
      <c r="E1509" s="1" t="s">
        <v>376</v>
      </c>
      <c r="F1509" s="1" t="s">
        <v>25</v>
      </c>
      <c r="G1509" s="1">
        <v>1</v>
      </c>
      <c r="H1509" s="3" t="s">
        <v>377</v>
      </c>
      <c r="I1509" s="5">
        <v>43466</v>
      </c>
      <c r="J1509" s="1">
        <v>1</v>
      </c>
      <c r="K1509" s="1">
        <v>0.3</v>
      </c>
      <c r="L1509" s="1">
        <f>_xlfn.IFNA(VLOOKUP(D1509,'[2]2019物业费金额预算（含欠费）'!$B$1:$D$65536,3,FALSE),0)</f>
        <v>28.4173776</v>
      </c>
      <c r="M1509">
        <f>_xlfn.IFNA(VLOOKUP(D1509,[2]Sheet1!$B$1:$C$65536,2,FALSE),0)</f>
        <v>5.15766965000001</v>
      </c>
    </row>
    <row r="1510" spans="1:13">
      <c r="A1510" s="1">
        <v>1509</v>
      </c>
      <c r="B1510" s="8" t="s">
        <v>234</v>
      </c>
      <c r="C1510" s="9" t="s">
        <v>235</v>
      </c>
      <c r="D1510" s="8" t="s">
        <v>236</v>
      </c>
      <c r="E1510" s="1" t="s">
        <v>376</v>
      </c>
      <c r="F1510" s="1" t="s">
        <v>25</v>
      </c>
      <c r="G1510" s="1">
        <v>1</v>
      </c>
      <c r="H1510" s="3" t="s">
        <v>377</v>
      </c>
      <c r="I1510" s="5">
        <v>43466</v>
      </c>
      <c r="J1510" s="1">
        <v>1</v>
      </c>
      <c r="K1510" s="1">
        <v>0.4</v>
      </c>
      <c r="L1510" s="1">
        <f>_xlfn.IFNA(VLOOKUP(D1510,'[2]2019物业费金额预算（含欠费）'!$B$1:$D$65536,3,FALSE),0)</f>
        <v>11.36856552</v>
      </c>
      <c r="M1510">
        <f>_xlfn.IFNA(VLOOKUP(D1510,[2]Sheet1!$B$1:$C$65536,2,FALSE),0)</f>
        <v>1.4878369</v>
      </c>
    </row>
    <row r="1511" spans="1:13">
      <c r="A1511" s="1">
        <v>1510</v>
      </c>
      <c r="B1511" s="8" t="s">
        <v>237</v>
      </c>
      <c r="C1511" s="9" t="s">
        <v>238</v>
      </c>
      <c r="D1511" s="8" t="s">
        <v>239</v>
      </c>
      <c r="E1511" s="1" t="s">
        <v>376</v>
      </c>
      <c r="F1511" s="1" t="s">
        <v>25</v>
      </c>
      <c r="G1511" s="1">
        <v>1</v>
      </c>
      <c r="H1511" s="3" t="s">
        <v>377</v>
      </c>
      <c r="I1511" s="5">
        <v>43466</v>
      </c>
      <c r="J1511" s="1">
        <v>1</v>
      </c>
      <c r="K1511" s="1">
        <v>0.4</v>
      </c>
      <c r="L1511" s="1">
        <f>_xlfn.IFNA(VLOOKUP(D1511,'[2]2019物业费金额预算（含欠费）'!$B$1:$D$65536,3,FALSE),0)</f>
        <v>30.22751664</v>
      </c>
      <c r="M1511">
        <f>_xlfn.IFNA(VLOOKUP(D1511,[2]Sheet1!$B$1:$C$65536,2,FALSE),0)</f>
        <v>2.92474685</v>
      </c>
    </row>
    <row r="1512" spans="1:13">
      <c r="A1512" s="1">
        <v>1511</v>
      </c>
      <c r="B1512" s="8" t="s">
        <v>240</v>
      </c>
      <c r="C1512" s="9" t="s">
        <v>241</v>
      </c>
      <c r="D1512" s="8" t="s">
        <v>242</v>
      </c>
      <c r="E1512" s="1" t="s">
        <v>376</v>
      </c>
      <c r="F1512" s="1" t="s">
        <v>25</v>
      </c>
      <c r="G1512" s="1">
        <v>1</v>
      </c>
      <c r="H1512" s="3" t="s">
        <v>377</v>
      </c>
      <c r="I1512" s="5">
        <v>43466</v>
      </c>
      <c r="J1512" s="1">
        <v>1</v>
      </c>
      <c r="K1512" s="1">
        <v>0.4</v>
      </c>
      <c r="L1512" s="1">
        <f>_xlfn.IFNA(VLOOKUP(D1512,'[2]2019物业费金额预算（含欠费）'!$B$1:$D$65536,3,FALSE),0)</f>
        <v>49.410936</v>
      </c>
      <c r="M1512">
        <f>_xlfn.IFNA(VLOOKUP(D1512,[2]Sheet1!$B$1:$C$65536,2,FALSE),0)</f>
        <v>2.1006788</v>
      </c>
    </row>
    <row r="1513" spans="1:13">
      <c r="A1513" s="1">
        <v>1512</v>
      </c>
      <c r="B1513" s="8" t="s">
        <v>243</v>
      </c>
      <c r="C1513" s="9" t="s">
        <v>244</v>
      </c>
      <c r="D1513" s="8" t="s">
        <v>245</v>
      </c>
      <c r="E1513" s="1" t="s">
        <v>376</v>
      </c>
      <c r="F1513" s="1" t="s">
        <v>25</v>
      </c>
      <c r="G1513" s="1">
        <v>1</v>
      </c>
      <c r="H1513" s="3" t="s">
        <v>377</v>
      </c>
      <c r="I1513" s="5">
        <v>43466</v>
      </c>
      <c r="J1513" s="1">
        <v>1</v>
      </c>
      <c r="K1513" s="1">
        <v>0.4</v>
      </c>
      <c r="L1513" s="1">
        <f>_xlfn.IFNA(VLOOKUP(D1513,'[2]2019物业费金额预算（含欠费）'!$B$1:$D$65536,3,FALSE),0)</f>
        <v>43.5675612</v>
      </c>
      <c r="M1513">
        <f>_xlfn.IFNA(VLOOKUP(D1513,[2]Sheet1!$B$1:$C$65536,2,FALSE),0)</f>
        <v>0.4670787</v>
      </c>
    </row>
    <row r="1514" ht="15" spans="1:13">
      <c r="A1514" s="1">
        <v>1513</v>
      </c>
      <c r="B1514" s="8" t="s">
        <v>381</v>
      </c>
      <c r="C1514" s="9" t="s">
        <v>321</v>
      </c>
      <c r="D1514" s="10" t="s">
        <v>322</v>
      </c>
      <c r="E1514" s="1" t="s">
        <v>376</v>
      </c>
      <c r="F1514" s="1" t="s">
        <v>25</v>
      </c>
      <c r="G1514" s="1">
        <v>1</v>
      </c>
      <c r="H1514" s="3" t="s">
        <v>377</v>
      </c>
      <c r="I1514" s="5">
        <v>43466</v>
      </c>
      <c r="J1514" s="1">
        <v>1</v>
      </c>
      <c r="K1514" s="1">
        <v>0</v>
      </c>
      <c r="L1514" s="1">
        <f>_xlfn.IFNA(VLOOKUP(D1514,'[2]2019物业费金额预算（含欠费）'!$B$1:$D$65536,3,FALSE),0)</f>
        <v>6.760425</v>
      </c>
      <c r="M1514">
        <f>_xlfn.IFNA(VLOOKUP(D1514,[2]Sheet1!$B$1:$C$65536,2,FALSE),0)</f>
        <v>0.2282652</v>
      </c>
    </row>
    <row r="1515" ht="15" spans="1:13">
      <c r="A1515" s="1">
        <v>1514</v>
      </c>
      <c r="B1515" s="8" t="s">
        <v>382</v>
      </c>
      <c r="C1515" s="9" t="s">
        <v>318</v>
      </c>
      <c r="D1515" s="10" t="s">
        <v>319</v>
      </c>
      <c r="E1515" s="1" t="s">
        <v>376</v>
      </c>
      <c r="F1515" s="1" t="s">
        <v>25</v>
      </c>
      <c r="G1515" s="1">
        <v>1</v>
      </c>
      <c r="H1515" s="3" t="s">
        <v>377</v>
      </c>
      <c r="I1515" s="5">
        <v>43466</v>
      </c>
      <c r="J1515" s="1">
        <v>1</v>
      </c>
      <c r="K1515" s="1">
        <v>0</v>
      </c>
      <c r="L1515" s="1">
        <f>_xlfn.IFNA(VLOOKUP(D1515,'[2]2019物业费金额预算（含欠费）'!$B$1:$D$65536,3,FALSE),0)</f>
        <v>25.272</v>
      </c>
      <c r="M1515">
        <f>_xlfn.IFNA(VLOOKUP(D1515,[2]Sheet1!$B$1:$C$65536,2,FALSE),0)</f>
        <v>0</v>
      </c>
    </row>
    <row r="1516" spans="1:13">
      <c r="A1516" s="1">
        <v>1515</v>
      </c>
      <c r="B1516" s="8" t="s">
        <v>246</v>
      </c>
      <c r="C1516" s="9" t="s">
        <v>247</v>
      </c>
      <c r="D1516" s="8" t="s">
        <v>248</v>
      </c>
      <c r="E1516" s="1" t="s">
        <v>376</v>
      </c>
      <c r="F1516" s="1" t="s">
        <v>25</v>
      </c>
      <c r="G1516" s="1">
        <v>1</v>
      </c>
      <c r="H1516" s="3" t="s">
        <v>377</v>
      </c>
      <c r="I1516" s="5">
        <v>43466</v>
      </c>
      <c r="J1516" s="1">
        <v>1</v>
      </c>
      <c r="K1516" s="1">
        <v>0</v>
      </c>
      <c r="L1516" s="1">
        <f>_xlfn.IFNA(VLOOKUP(D1516,'[2]2019物业费金额预算（含欠费）'!$B$1:$D$65536,3,FALSE),0)</f>
        <v>0</v>
      </c>
      <c r="M1516">
        <f>_xlfn.IFNA(VLOOKUP(D1516,[2]Sheet1!$B$1:$C$65536,2,FALSE),0)</f>
        <v>0</v>
      </c>
    </row>
    <row r="1517" spans="1:13">
      <c r="A1517" s="1">
        <v>1516</v>
      </c>
      <c r="B1517" s="8" t="s">
        <v>249</v>
      </c>
      <c r="C1517" s="9" t="s">
        <v>250</v>
      </c>
      <c r="D1517" s="8" t="s">
        <v>251</v>
      </c>
      <c r="E1517" s="1" t="s">
        <v>376</v>
      </c>
      <c r="F1517" s="1" t="s">
        <v>25</v>
      </c>
      <c r="G1517" s="1">
        <v>1</v>
      </c>
      <c r="H1517" s="3" t="s">
        <v>377</v>
      </c>
      <c r="I1517" s="5">
        <v>43466</v>
      </c>
      <c r="J1517" s="1">
        <v>1</v>
      </c>
      <c r="K1517" s="1">
        <v>0.5</v>
      </c>
      <c r="L1517" s="1">
        <f>_xlfn.IFNA(VLOOKUP(D1517,'[2]2019物业费金额预算（含欠费）'!$B$1:$D$65536,3,FALSE),0)</f>
        <v>33.4699632</v>
      </c>
      <c r="M1517">
        <f>_xlfn.IFNA(VLOOKUP(D1517,[2]Sheet1!$B$1:$C$65536,2,FALSE),0)</f>
        <v>1.63860433333333</v>
      </c>
    </row>
    <row r="1518" spans="1:13">
      <c r="A1518" s="1">
        <v>1517</v>
      </c>
      <c r="B1518" s="8" t="s">
        <v>252</v>
      </c>
      <c r="C1518" s="9" t="s">
        <v>253</v>
      </c>
      <c r="D1518" s="8" t="s">
        <v>254</v>
      </c>
      <c r="E1518" s="1" t="s">
        <v>376</v>
      </c>
      <c r="F1518" s="1" t="s">
        <v>25</v>
      </c>
      <c r="G1518" s="1">
        <v>1</v>
      </c>
      <c r="H1518" s="3" t="s">
        <v>377</v>
      </c>
      <c r="I1518" s="5">
        <v>43466</v>
      </c>
      <c r="J1518" s="1">
        <v>1</v>
      </c>
      <c r="K1518" s="1">
        <v>0.5</v>
      </c>
      <c r="L1518" s="1">
        <f>_xlfn.IFNA(VLOOKUP(D1518,'[2]2019物业费金额预算（含欠费）'!$B$1:$D$65536,3,FALSE),0)</f>
        <v>12.47403684</v>
      </c>
      <c r="M1518">
        <f>_xlfn.IFNA(VLOOKUP(D1518,[2]Sheet1!$B$1:$C$65536,2,FALSE),0)</f>
        <v>0.642219258333333</v>
      </c>
    </row>
    <row r="1519" spans="1:13">
      <c r="A1519" s="1">
        <v>1518</v>
      </c>
      <c r="B1519" s="8" t="s">
        <v>255</v>
      </c>
      <c r="C1519" s="9" t="s">
        <v>256</v>
      </c>
      <c r="D1519" s="8" t="s">
        <v>257</v>
      </c>
      <c r="E1519" s="1" t="s">
        <v>376</v>
      </c>
      <c r="F1519" s="1" t="s">
        <v>25</v>
      </c>
      <c r="G1519" s="1">
        <v>1</v>
      </c>
      <c r="H1519" s="3" t="s">
        <v>377</v>
      </c>
      <c r="I1519" s="5">
        <v>43466</v>
      </c>
      <c r="J1519" s="1">
        <v>1</v>
      </c>
      <c r="K1519" s="1">
        <v>0</v>
      </c>
      <c r="L1519" s="1">
        <f>_xlfn.IFNA(VLOOKUP(D1519,'[2]2019物业费金额预算（含欠费）'!$B$1:$D$65536,3,FALSE),0)</f>
        <v>73.125075</v>
      </c>
      <c r="M1519">
        <f>_xlfn.IFNA(VLOOKUP(D1519,[2]Sheet1!$B$1:$C$65536,2,FALSE),0)</f>
        <v>0.587091866666666</v>
      </c>
    </row>
    <row r="1520" spans="1:13">
      <c r="A1520" s="1">
        <v>1519</v>
      </c>
      <c r="B1520" s="8" t="s">
        <v>258</v>
      </c>
      <c r="C1520" s="9" t="s">
        <v>259</v>
      </c>
      <c r="D1520" s="8" t="s">
        <v>260</v>
      </c>
      <c r="E1520" s="1" t="s">
        <v>376</v>
      </c>
      <c r="F1520" s="1" t="s">
        <v>25</v>
      </c>
      <c r="G1520" s="1">
        <v>1</v>
      </c>
      <c r="H1520" s="3" t="s">
        <v>377</v>
      </c>
      <c r="I1520" s="5">
        <v>43466</v>
      </c>
      <c r="J1520" s="1">
        <v>1</v>
      </c>
      <c r="K1520" s="1">
        <v>0</v>
      </c>
      <c r="L1520" s="1">
        <f>_xlfn.IFNA(VLOOKUP(D1520,'[2]2019物业费金额预算（含欠费）'!$B$1:$D$65536,3,FALSE),0)</f>
        <v>0</v>
      </c>
      <c r="M1520">
        <f>_xlfn.IFNA(VLOOKUP(D1520,[2]Sheet1!$B$1:$C$65536,2,FALSE),0)</f>
        <v>0</v>
      </c>
    </row>
    <row r="1521" spans="1:13">
      <c r="A1521" s="1">
        <v>1520</v>
      </c>
      <c r="B1521" s="8" t="s">
        <v>261</v>
      </c>
      <c r="C1521" s="9" t="s">
        <v>262</v>
      </c>
      <c r="D1521" s="8" t="s">
        <v>263</v>
      </c>
      <c r="E1521" s="1" t="s">
        <v>376</v>
      </c>
      <c r="F1521" s="1" t="s">
        <v>25</v>
      </c>
      <c r="G1521" s="1">
        <v>1</v>
      </c>
      <c r="H1521" s="3" t="s">
        <v>377</v>
      </c>
      <c r="I1521" s="5">
        <v>43466</v>
      </c>
      <c r="J1521" s="1">
        <v>1</v>
      </c>
      <c r="K1521" s="1">
        <v>0</v>
      </c>
      <c r="L1521" s="1">
        <f>_xlfn.IFNA(VLOOKUP(D1521,'[2]2019物业费金额预算（含欠费）'!$B$1:$D$65536,3,FALSE),0)</f>
        <v>0</v>
      </c>
      <c r="M1521">
        <f>_xlfn.IFNA(VLOOKUP(D1521,[2]Sheet1!$B$1:$C$65536,2,FALSE),0)</f>
        <v>0</v>
      </c>
    </row>
    <row r="1522" spans="1:13">
      <c r="A1522" s="1">
        <v>1521</v>
      </c>
      <c r="B1522" s="8" t="s">
        <v>264</v>
      </c>
      <c r="C1522" s="9" t="s">
        <v>265</v>
      </c>
      <c r="D1522" s="8" t="s">
        <v>266</v>
      </c>
      <c r="E1522" s="1" t="s">
        <v>376</v>
      </c>
      <c r="F1522" s="1" t="s">
        <v>25</v>
      </c>
      <c r="G1522" s="1">
        <v>1</v>
      </c>
      <c r="H1522" s="3" t="s">
        <v>377</v>
      </c>
      <c r="I1522" s="5">
        <v>43466</v>
      </c>
      <c r="J1522" s="1">
        <v>1</v>
      </c>
      <c r="K1522" s="1">
        <v>0</v>
      </c>
      <c r="L1522" s="1">
        <f>_xlfn.IFNA(VLOOKUP(D1522,'[2]2019物业费金额预算（含欠费）'!$B$1:$D$65536,3,FALSE),0)</f>
        <v>0</v>
      </c>
      <c r="M1522">
        <f>_xlfn.IFNA(VLOOKUP(D1522,[2]Sheet1!$B$1:$C$65536,2,FALSE),0)</f>
        <v>0</v>
      </c>
    </row>
    <row r="1523" spans="1:13">
      <c r="A1523" s="1">
        <v>1522</v>
      </c>
      <c r="B1523" s="8" t="s">
        <v>276</v>
      </c>
      <c r="C1523" s="9" t="s">
        <v>277</v>
      </c>
      <c r="D1523" s="8" t="s">
        <v>278</v>
      </c>
      <c r="E1523" s="1" t="s">
        <v>376</v>
      </c>
      <c r="F1523" s="1" t="s">
        <v>279</v>
      </c>
      <c r="G1523" s="1">
        <v>1</v>
      </c>
      <c r="H1523" s="3" t="s">
        <v>377</v>
      </c>
      <c r="I1523" s="5">
        <v>43466</v>
      </c>
      <c r="J1523" s="1">
        <v>1</v>
      </c>
      <c r="K1523" s="1">
        <v>0.96</v>
      </c>
      <c r="L1523" s="1">
        <f>_xlfn.IFNA(VLOOKUP(D1523,'[2]2019物业费金额预算（含欠费）'!$B$1:$D$65536,3,FALSE),0)</f>
        <v>19.07639208</v>
      </c>
      <c r="M1523">
        <f>_xlfn.IFNA(VLOOKUP(D1523,[2]Sheet1!$B$1:$C$65536,2,FALSE),0)</f>
        <v>0.483573641666667</v>
      </c>
    </row>
    <row r="1524" spans="1:13">
      <c r="A1524" s="1">
        <v>1523</v>
      </c>
      <c r="B1524" s="8" t="s">
        <v>273</v>
      </c>
      <c r="C1524" s="9" t="s">
        <v>274</v>
      </c>
      <c r="D1524" s="8" t="s">
        <v>275</v>
      </c>
      <c r="E1524" s="1" t="s">
        <v>376</v>
      </c>
      <c r="F1524" s="1" t="s">
        <v>25</v>
      </c>
      <c r="G1524" s="1">
        <v>1</v>
      </c>
      <c r="H1524" s="3" t="s">
        <v>377</v>
      </c>
      <c r="I1524" s="5">
        <v>43466</v>
      </c>
      <c r="J1524" s="1">
        <v>1</v>
      </c>
      <c r="K1524" s="1">
        <v>0.4</v>
      </c>
      <c r="L1524" s="1">
        <f>_xlfn.IFNA(VLOOKUP(D1524,'[2]2019物业费金额预算（含欠费）'!$B$1:$D$65536,3,FALSE),0)</f>
        <v>61.4462059932</v>
      </c>
      <c r="M1524">
        <f>_xlfn.IFNA(VLOOKUP(D1524,[2]Sheet1!$B$1:$C$65536,2,FALSE),0)</f>
        <v>0.306098566666667</v>
      </c>
    </row>
    <row r="1525" spans="1:13">
      <c r="A1525" s="1">
        <v>1524</v>
      </c>
      <c r="B1525" s="8" t="s">
        <v>280</v>
      </c>
      <c r="C1525" s="9" t="s">
        <v>281</v>
      </c>
      <c r="D1525" s="8" t="s">
        <v>282</v>
      </c>
      <c r="E1525" s="1" t="s">
        <v>376</v>
      </c>
      <c r="F1525" s="1" t="s">
        <v>279</v>
      </c>
      <c r="G1525" s="1">
        <v>1</v>
      </c>
      <c r="H1525" s="3" t="s">
        <v>377</v>
      </c>
      <c r="I1525" s="5">
        <v>43466</v>
      </c>
      <c r="J1525" s="1">
        <v>1</v>
      </c>
      <c r="K1525" s="1">
        <v>0.75</v>
      </c>
      <c r="L1525" s="1">
        <f>_xlfn.IFNA(VLOOKUP(D1525,'[2]2019物业费金额预算（含欠费）'!$B$1:$D$65536,3,FALSE),0)</f>
        <v>65.35825225</v>
      </c>
      <c r="M1525">
        <f>_xlfn.IFNA(VLOOKUP(D1525,[2]Sheet1!$B$1:$C$65536,2,FALSE),0)</f>
        <v>4.63648546666667</v>
      </c>
    </row>
    <row r="1526" spans="1:13">
      <c r="A1526" s="1">
        <v>1525</v>
      </c>
      <c r="B1526" s="8" t="s">
        <v>283</v>
      </c>
      <c r="C1526" s="9" t="s">
        <v>284</v>
      </c>
      <c r="D1526" s="8" t="s">
        <v>285</v>
      </c>
      <c r="E1526" s="1" t="s">
        <v>376</v>
      </c>
      <c r="F1526" s="1" t="s">
        <v>25</v>
      </c>
      <c r="G1526" s="1">
        <v>1</v>
      </c>
      <c r="H1526" s="3" t="s">
        <v>377</v>
      </c>
      <c r="I1526" s="5">
        <v>43466</v>
      </c>
      <c r="J1526" s="1">
        <v>1</v>
      </c>
      <c r="K1526" s="1">
        <v>0.4</v>
      </c>
      <c r="L1526" s="1">
        <f>_xlfn.IFNA(VLOOKUP(D1526,'[2]2019物业费金额预算（含欠费）'!$B$1:$D$65536,3,FALSE),0)</f>
        <v>103.5505335</v>
      </c>
      <c r="M1526">
        <f>_xlfn.IFNA(VLOOKUP(D1526,[2]Sheet1!$B$1:$C$65536,2,FALSE),0)</f>
        <v>0.995019491666666</v>
      </c>
    </row>
    <row r="1527" spans="1:13">
      <c r="A1527" s="1">
        <v>1526</v>
      </c>
      <c r="B1527" s="8" t="s">
        <v>286</v>
      </c>
      <c r="C1527" s="9" t="s">
        <v>287</v>
      </c>
      <c r="D1527" s="8" t="s">
        <v>288</v>
      </c>
      <c r="E1527" s="1" t="s">
        <v>376</v>
      </c>
      <c r="F1527" s="1" t="s">
        <v>25</v>
      </c>
      <c r="G1527" s="1">
        <v>1</v>
      </c>
      <c r="H1527" s="3" t="s">
        <v>377</v>
      </c>
      <c r="I1527" s="5">
        <v>43466</v>
      </c>
      <c r="J1527" s="1">
        <v>1</v>
      </c>
      <c r="K1527" s="1">
        <v>0</v>
      </c>
      <c r="L1527" s="1">
        <f>_xlfn.IFNA(VLOOKUP(D1527,'[2]2019物业费金额预算（含欠费）'!$B$1:$D$65536,3,FALSE),0)</f>
        <v>0</v>
      </c>
      <c r="M1527">
        <f>_xlfn.IFNA(VLOOKUP(D1527,[2]Sheet1!$B$1:$C$65536,2,FALSE),0)</f>
        <v>0</v>
      </c>
    </row>
    <row r="1528" spans="1:13">
      <c r="A1528" s="1">
        <v>1527</v>
      </c>
      <c r="B1528" s="8" t="s">
        <v>289</v>
      </c>
      <c r="C1528" s="9"/>
      <c r="D1528" s="8" t="s">
        <v>290</v>
      </c>
      <c r="E1528" s="1" t="s">
        <v>376</v>
      </c>
      <c r="F1528" s="1" t="s">
        <v>153</v>
      </c>
      <c r="G1528" s="1" t="s">
        <v>153</v>
      </c>
      <c r="H1528" s="3" t="s">
        <v>377</v>
      </c>
      <c r="I1528" s="5">
        <v>43466</v>
      </c>
      <c r="J1528" s="1">
        <v>1</v>
      </c>
      <c r="K1528" s="1">
        <v>0</v>
      </c>
      <c r="L1528" s="1">
        <f>_xlfn.IFNA(VLOOKUP(D1528,'[2]2019物业费金额预算（含欠费）'!$B$1:$D$65536,3,FALSE),0)</f>
        <v>0</v>
      </c>
      <c r="M1528">
        <f>_xlfn.IFNA(VLOOKUP(D1528,[2]Sheet1!$B$1:$C$65536,2,FALSE),0)</f>
        <v>0</v>
      </c>
    </row>
    <row r="1529" spans="1:13">
      <c r="A1529" s="1">
        <v>1528</v>
      </c>
      <c r="B1529" s="8" t="s">
        <v>291</v>
      </c>
      <c r="C1529" s="9" t="s">
        <v>292</v>
      </c>
      <c r="D1529" s="8" t="s">
        <v>293</v>
      </c>
      <c r="E1529" s="1" t="s">
        <v>376</v>
      </c>
      <c r="F1529" s="1" t="s">
        <v>25</v>
      </c>
      <c r="G1529" s="1">
        <v>1</v>
      </c>
      <c r="H1529" s="3" t="s">
        <v>377</v>
      </c>
      <c r="I1529" s="5">
        <v>43466</v>
      </c>
      <c r="J1529" s="1">
        <v>1</v>
      </c>
      <c r="K1529" s="1">
        <v>0</v>
      </c>
      <c r="L1529" s="1">
        <f>_xlfn.IFNA(VLOOKUP(D1529,'[2]2019物业费金额预算（含欠费）'!$B$1:$D$65536,3,FALSE),0)</f>
        <v>0</v>
      </c>
      <c r="M1529">
        <f>_xlfn.IFNA(VLOOKUP(D1529,[2]Sheet1!$B$1:$C$65536,2,FALSE),0)</f>
        <v>0</v>
      </c>
    </row>
    <row r="1530" ht="15" spans="1:13">
      <c r="A1530" s="1">
        <v>1529</v>
      </c>
      <c r="B1530" s="8" t="s">
        <v>383</v>
      </c>
      <c r="C1530" s="10" t="s">
        <v>268</v>
      </c>
      <c r="D1530" s="10" t="s">
        <v>269</v>
      </c>
      <c r="E1530" s="1" t="s">
        <v>376</v>
      </c>
      <c r="F1530" s="1" t="s">
        <v>25</v>
      </c>
      <c r="G1530" s="1">
        <v>1</v>
      </c>
      <c r="H1530" s="3" t="s">
        <v>377</v>
      </c>
      <c r="I1530" s="5">
        <v>43466</v>
      </c>
      <c r="J1530" s="1">
        <v>1</v>
      </c>
      <c r="K1530" s="1">
        <v>0.5</v>
      </c>
      <c r="L1530" s="1">
        <f>_xlfn.IFNA(VLOOKUP(D1530,'[2]2019物业费金额预算（含欠费）'!$B$1:$D$65536,3,FALSE),0)</f>
        <v>40.6862814</v>
      </c>
      <c r="M1530">
        <f>_xlfn.IFNA(VLOOKUP(D1530,[2]Sheet1!$B$1:$C$65536,2,FALSE),0)</f>
        <v>0.409367291666667</v>
      </c>
    </row>
    <row r="1531" spans="1:13">
      <c r="A1531" s="1">
        <v>1530</v>
      </c>
      <c r="B1531" s="8" t="s">
        <v>13</v>
      </c>
      <c r="C1531" s="9" t="s">
        <v>14</v>
      </c>
      <c r="D1531" s="8" t="s">
        <v>15</v>
      </c>
      <c r="E1531" s="1" t="s">
        <v>376</v>
      </c>
      <c r="F1531" s="1" t="s">
        <v>17</v>
      </c>
      <c r="G1531" s="1">
        <v>1</v>
      </c>
      <c r="H1531" s="3" t="s">
        <v>384</v>
      </c>
      <c r="I1531" s="5">
        <v>43497</v>
      </c>
      <c r="J1531" s="1">
        <v>1</v>
      </c>
      <c r="K1531" s="1">
        <v>0.85</v>
      </c>
      <c r="L1531" s="1">
        <f>_xlfn.IFNA(VLOOKUP(D1531,'[2]2019物业费金额预算（含欠费）'!$B$1:$F$65536,5,FALSE),0)</f>
        <v>108.415007656987</v>
      </c>
      <c r="M1531">
        <f>_xlfn.IFNA(VLOOKUP(D1531,[2]Sheet1!$B$1:$D$65536,3,FALSE),0)</f>
        <v>8.47548114666667</v>
      </c>
    </row>
    <row r="1532" spans="1:13">
      <c r="A1532" s="1">
        <v>1531</v>
      </c>
      <c r="B1532" s="8" t="s">
        <v>19</v>
      </c>
      <c r="C1532" s="9" t="s">
        <v>20</v>
      </c>
      <c r="D1532" s="8" t="s">
        <v>21</v>
      </c>
      <c r="E1532" s="1" t="s">
        <v>376</v>
      </c>
      <c r="F1532" s="1" t="s">
        <v>17</v>
      </c>
      <c r="G1532" s="1">
        <v>1</v>
      </c>
      <c r="H1532" s="3" t="s">
        <v>384</v>
      </c>
      <c r="I1532" s="5">
        <v>43497</v>
      </c>
      <c r="J1532" s="1">
        <v>1</v>
      </c>
      <c r="K1532" s="1">
        <v>0.9</v>
      </c>
      <c r="L1532" s="1">
        <f>_xlfn.IFNA(VLOOKUP(D1532,'[2]2019物业费金额预算（含欠费）'!$B$1:$F$65536,5,FALSE),0)</f>
        <v>10.22271894</v>
      </c>
      <c r="M1532">
        <f>_xlfn.IFNA(VLOOKUP(D1532,[2]Sheet1!$B$1:$D$65536,3,FALSE),0)</f>
        <v>0.517252615</v>
      </c>
    </row>
    <row r="1533" spans="1:13">
      <c r="A1533" s="1">
        <v>1532</v>
      </c>
      <c r="B1533" s="8" t="s">
        <v>22</v>
      </c>
      <c r="C1533" s="9" t="s">
        <v>23</v>
      </c>
      <c r="D1533" s="8" t="s">
        <v>24</v>
      </c>
      <c r="E1533" s="1" t="s">
        <v>376</v>
      </c>
      <c r="F1533" s="1" t="s">
        <v>25</v>
      </c>
      <c r="G1533" s="1">
        <v>1</v>
      </c>
      <c r="H1533" s="3" t="s">
        <v>384</v>
      </c>
      <c r="I1533" s="5">
        <v>43497</v>
      </c>
      <c r="J1533" s="1">
        <v>1</v>
      </c>
      <c r="K1533" s="1">
        <v>0.7</v>
      </c>
      <c r="L1533" s="1">
        <f>_xlfn.IFNA(VLOOKUP(D1533,'[2]2019物业费金额预算（含欠费）'!$B$1:$F$65536,5,FALSE),0)</f>
        <v>55.98439476</v>
      </c>
      <c r="M1533">
        <f>_xlfn.IFNA(VLOOKUP(D1533,[2]Sheet1!$B$1:$D$65536,3,FALSE),0)</f>
        <v>1.13826992</v>
      </c>
    </row>
    <row r="1534" ht="15" spans="1:13">
      <c r="A1534" s="1">
        <v>1533</v>
      </c>
      <c r="B1534" s="4" t="s">
        <v>26</v>
      </c>
      <c r="C1534" s="9" t="s">
        <v>27</v>
      </c>
      <c r="D1534" s="10" t="s">
        <v>28</v>
      </c>
      <c r="E1534" s="1" t="s">
        <v>376</v>
      </c>
      <c r="F1534" s="1" t="s">
        <v>17</v>
      </c>
      <c r="G1534" s="1">
        <v>1</v>
      </c>
      <c r="H1534" s="3" t="s">
        <v>384</v>
      </c>
      <c r="I1534" s="5">
        <v>43497</v>
      </c>
      <c r="J1534" s="1">
        <v>1</v>
      </c>
      <c r="K1534" s="1">
        <v>0.7</v>
      </c>
      <c r="L1534" s="1">
        <f>_xlfn.IFNA(VLOOKUP(D1534,'[2]2019物业费金额预算（含欠费）'!$B$1:$F$65536,5,FALSE),0)</f>
        <v>36.37807635</v>
      </c>
      <c r="M1534">
        <f>_xlfn.IFNA(VLOOKUP(D1534,[2]Sheet1!$B$1:$D$65536,3,FALSE),0)</f>
        <v>10.6337696666667</v>
      </c>
    </row>
    <row r="1535" ht="14.25" spans="1:13">
      <c r="A1535" s="1">
        <v>1534</v>
      </c>
      <c r="B1535" s="4" t="s">
        <v>29</v>
      </c>
      <c r="C1535" s="9" t="s">
        <v>30</v>
      </c>
      <c r="D1535" s="8" t="s">
        <v>31</v>
      </c>
      <c r="E1535" s="1" t="s">
        <v>376</v>
      </c>
      <c r="F1535" s="1" t="s">
        <v>25</v>
      </c>
      <c r="G1535" s="1">
        <v>1</v>
      </c>
      <c r="H1535" s="3" t="s">
        <v>384</v>
      </c>
      <c r="I1535" s="5">
        <v>43497</v>
      </c>
      <c r="J1535" s="1">
        <v>1</v>
      </c>
      <c r="K1535" s="1">
        <v>0.5</v>
      </c>
      <c r="L1535" s="1">
        <f>_xlfn.IFNA(VLOOKUP(D1535,'[2]2019物业费金额预算（含欠费）'!$B$1:$F$65536,5,FALSE),0)</f>
        <v>111.5836116</v>
      </c>
      <c r="M1535">
        <f>_xlfn.IFNA(VLOOKUP(D1535,[2]Sheet1!$B$1:$D$65536,3,FALSE),0)</f>
        <v>30.71055625</v>
      </c>
    </row>
    <row r="1536" spans="1:13">
      <c r="A1536" s="1">
        <v>1535</v>
      </c>
      <c r="B1536" s="8" t="s">
        <v>32</v>
      </c>
      <c r="C1536" s="9" t="s">
        <v>33</v>
      </c>
      <c r="D1536" s="8" t="s">
        <v>34</v>
      </c>
      <c r="E1536" s="1" t="s">
        <v>376</v>
      </c>
      <c r="F1536" s="1" t="s">
        <v>25</v>
      </c>
      <c r="G1536" s="1">
        <v>1</v>
      </c>
      <c r="H1536" s="3" t="s">
        <v>384</v>
      </c>
      <c r="I1536" s="5">
        <v>43497</v>
      </c>
      <c r="J1536" s="1">
        <v>1</v>
      </c>
      <c r="K1536" s="1">
        <v>0.7</v>
      </c>
      <c r="L1536" s="1">
        <f>_xlfn.IFNA(VLOOKUP(D1536,'[2]2019物业费金额预算（含欠费）'!$B$1:$F$65536,5,FALSE),0)</f>
        <v>124.79486856</v>
      </c>
      <c r="M1536">
        <f>_xlfn.IFNA(VLOOKUP(D1536,[2]Sheet1!$B$1:$D$65536,3,FALSE),0)</f>
        <v>3.8789932</v>
      </c>
    </row>
    <row r="1537" spans="1:13">
      <c r="A1537" s="1">
        <v>1536</v>
      </c>
      <c r="B1537" s="8" t="s">
        <v>35</v>
      </c>
      <c r="C1537" s="9"/>
      <c r="D1537" s="8" t="s">
        <v>36</v>
      </c>
      <c r="E1537" s="1" t="s">
        <v>376</v>
      </c>
      <c r="F1537" s="1" t="s">
        <v>25</v>
      </c>
      <c r="G1537" s="1">
        <v>0</v>
      </c>
      <c r="H1537" s="3" t="s">
        <v>384</v>
      </c>
      <c r="I1537" s="5">
        <v>43497</v>
      </c>
      <c r="J1537" s="1">
        <v>1</v>
      </c>
      <c r="K1537" s="1">
        <v>0.6</v>
      </c>
      <c r="L1537" s="1">
        <f>_xlfn.IFNA(VLOOKUP(D1537,'[2]2019物业费金额预算（含欠费）'!$B$1:$F$65536,5,FALSE),0)</f>
        <v>208.740240228</v>
      </c>
      <c r="M1537">
        <f>_xlfn.IFNA(VLOOKUP(D1537,[2]Sheet1!$B$1:$D$65536,3,FALSE),0)</f>
        <v>18.3058369866667</v>
      </c>
    </row>
    <row r="1538" spans="1:13">
      <c r="A1538" s="1">
        <v>1537</v>
      </c>
      <c r="B1538" s="8" t="s">
        <v>37</v>
      </c>
      <c r="C1538" s="9" t="s">
        <v>38</v>
      </c>
      <c r="D1538" s="8" t="s">
        <v>39</v>
      </c>
      <c r="E1538" s="1" t="s">
        <v>376</v>
      </c>
      <c r="F1538" s="1" t="s">
        <v>17</v>
      </c>
      <c r="G1538" s="1">
        <v>1</v>
      </c>
      <c r="H1538" s="3" t="s">
        <v>384</v>
      </c>
      <c r="I1538" s="5">
        <v>43497</v>
      </c>
      <c r="J1538" s="1">
        <v>1</v>
      </c>
      <c r="K1538" s="1">
        <v>0.9</v>
      </c>
      <c r="L1538" s="1">
        <f>_xlfn.IFNA(VLOOKUP(D1538,'[2]2019物业费金额预算（含欠费）'!$B$1:$F$65536,5,FALSE),0)</f>
        <v>12.708901944</v>
      </c>
      <c r="M1538">
        <f>_xlfn.IFNA(VLOOKUP(D1538,[2]Sheet1!$B$1:$D$65536,3,FALSE),0)</f>
        <v>0.326670646666667</v>
      </c>
    </row>
    <row r="1539" spans="1:13">
      <c r="A1539" s="1">
        <v>1538</v>
      </c>
      <c r="B1539" s="8" t="s">
        <v>40</v>
      </c>
      <c r="C1539" s="9"/>
      <c r="D1539" s="8" t="s">
        <v>41</v>
      </c>
      <c r="E1539" s="1" t="s">
        <v>376</v>
      </c>
      <c r="F1539" s="1" t="s">
        <v>25</v>
      </c>
      <c r="G1539" s="1">
        <v>0</v>
      </c>
      <c r="H1539" s="3" t="s">
        <v>384</v>
      </c>
      <c r="I1539" s="5">
        <v>43497</v>
      </c>
      <c r="J1539" s="1">
        <v>1</v>
      </c>
      <c r="K1539" s="1">
        <v>0.55</v>
      </c>
      <c r="L1539" s="1">
        <f>_xlfn.IFNA(VLOOKUP(D1539,'[2]2019物业费金额预算（含欠费）'!$B$1:$F$65536,5,FALSE),0)</f>
        <v>155.54483428</v>
      </c>
      <c r="M1539">
        <f>_xlfn.IFNA(VLOOKUP(D1539,[2]Sheet1!$B$1:$D$65536,3,FALSE),0)</f>
        <v>26.2207350333333</v>
      </c>
    </row>
    <row r="1540" spans="1:13">
      <c r="A1540" s="1">
        <v>1539</v>
      </c>
      <c r="B1540" s="8" t="s">
        <v>42</v>
      </c>
      <c r="C1540" s="9" t="s">
        <v>43</v>
      </c>
      <c r="D1540" s="8" t="s">
        <v>44</v>
      </c>
      <c r="E1540" s="1" t="s">
        <v>376</v>
      </c>
      <c r="F1540" s="1" t="s">
        <v>25</v>
      </c>
      <c r="G1540" s="1">
        <v>1</v>
      </c>
      <c r="H1540" s="3" t="s">
        <v>384</v>
      </c>
      <c r="I1540" s="5">
        <v>43497</v>
      </c>
      <c r="J1540" s="1">
        <v>1</v>
      </c>
      <c r="K1540" s="1">
        <v>0.6</v>
      </c>
      <c r="L1540" s="1">
        <f>_xlfn.IFNA(VLOOKUP(D1540,'[2]2019物业费金额预算（含欠费）'!$B$1:$F$65536,5,FALSE),0)</f>
        <v>220.362044652</v>
      </c>
      <c r="M1540">
        <f>_xlfn.IFNA(VLOOKUP(D1540,[2]Sheet1!$B$1:$D$65536,3,FALSE),0)</f>
        <v>28.5535124133333</v>
      </c>
    </row>
    <row r="1541" spans="1:13">
      <c r="A1541" s="1">
        <v>1540</v>
      </c>
      <c r="B1541" s="8" t="s">
        <v>45</v>
      </c>
      <c r="C1541" s="9" t="s">
        <v>46</v>
      </c>
      <c r="D1541" s="8" t="s">
        <v>47</v>
      </c>
      <c r="E1541" s="1" t="s">
        <v>376</v>
      </c>
      <c r="F1541" s="1" t="s">
        <v>25</v>
      </c>
      <c r="G1541" s="1">
        <v>1</v>
      </c>
      <c r="H1541" s="3" t="s">
        <v>384</v>
      </c>
      <c r="I1541" s="5">
        <v>43497</v>
      </c>
      <c r="J1541" s="1">
        <v>1</v>
      </c>
      <c r="K1541" s="1">
        <v>0.7</v>
      </c>
      <c r="L1541" s="1">
        <f>_xlfn.IFNA(VLOOKUP(D1541,'[2]2019物业费金额预算（含欠费）'!$B$1:$F$65536,5,FALSE),0)</f>
        <v>36.01665144</v>
      </c>
      <c r="M1541">
        <f>_xlfn.IFNA(VLOOKUP(D1541,[2]Sheet1!$B$1:$D$65536,3,FALSE),0)</f>
        <v>0.0797479666666667</v>
      </c>
    </row>
    <row r="1542" spans="1:13">
      <c r="A1542" s="1">
        <v>1541</v>
      </c>
      <c r="B1542" s="8" t="s">
        <v>48</v>
      </c>
      <c r="C1542" s="9" t="s">
        <v>49</v>
      </c>
      <c r="D1542" s="8" t="s">
        <v>50</v>
      </c>
      <c r="E1542" s="1" t="s">
        <v>376</v>
      </c>
      <c r="F1542" s="1" t="s">
        <v>25</v>
      </c>
      <c r="G1542" s="1">
        <v>1</v>
      </c>
      <c r="H1542" s="3" t="s">
        <v>384</v>
      </c>
      <c r="I1542" s="5">
        <v>43497</v>
      </c>
      <c r="J1542" s="1">
        <v>1</v>
      </c>
      <c r="K1542" s="1">
        <v>0.7</v>
      </c>
      <c r="L1542" s="1">
        <f>_xlfn.IFNA(VLOOKUP(D1542,'[2]2019物业费金额预算（含欠费）'!$B$1:$F$65536,5,FALSE),0)</f>
        <v>25.699711818</v>
      </c>
      <c r="M1542">
        <f>_xlfn.IFNA(VLOOKUP(D1542,[2]Sheet1!$B$1:$D$65536,3,FALSE),0)</f>
        <v>1.15916661666667</v>
      </c>
    </row>
    <row r="1543" spans="1:13">
      <c r="A1543" s="1">
        <v>1542</v>
      </c>
      <c r="B1543" s="8" t="s">
        <v>51</v>
      </c>
      <c r="C1543" s="9" t="s">
        <v>52</v>
      </c>
      <c r="D1543" s="8" t="s">
        <v>53</v>
      </c>
      <c r="E1543" s="1" t="s">
        <v>376</v>
      </c>
      <c r="F1543" s="1" t="s">
        <v>17</v>
      </c>
      <c r="G1543" s="1">
        <v>1</v>
      </c>
      <c r="H1543" s="3" t="s">
        <v>384</v>
      </c>
      <c r="I1543" s="5">
        <v>43497</v>
      </c>
      <c r="J1543" s="1">
        <v>1</v>
      </c>
      <c r="K1543" s="1">
        <v>0.9</v>
      </c>
      <c r="L1543" s="1">
        <f>_xlfn.IFNA(VLOOKUP(D1543,'[2]2019物业费金额预算（含欠费）'!$B$1:$F$65536,5,FALSE),0)</f>
        <v>86.631378</v>
      </c>
      <c r="M1543">
        <f>_xlfn.IFNA(VLOOKUP(D1543,[2]Sheet1!$B$1:$D$65536,3,FALSE),0)</f>
        <v>7.09752758333333</v>
      </c>
    </row>
    <row r="1544" spans="1:13">
      <c r="A1544" s="1">
        <v>1543</v>
      </c>
      <c r="B1544" s="8" t="s">
        <v>54</v>
      </c>
      <c r="C1544" s="9" t="s">
        <v>55</v>
      </c>
      <c r="D1544" s="8" t="s">
        <v>56</v>
      </c>
      <c r="E1544" s="1" t="s">
        <v>376</v>
      </c>
      <c r="F1544" s="1" t="s">
        <v>17</v>
      </c>
      <c r="G1544" s="1">
        <v>1</v>
      </c>
      <c r="H1544" s="3" t="s">
        <v>384</v>
      </c>
      <c r="I1544" s="5">
        <v>43497</v>
      </c>
      <c r="J1544" s="1">
        <v>1</v>
      </c>
      <c r="K1544" s="1">
        <v>0.9</v>
      </c>
      <c r="L1544" s="1">
        <f>_xlfn.IFNA(VLOOKUP(D1544,'[2]2019物业费金额预算（含欠费）'!$B$1:$F$65536,5,FALSE),0)</f>
        <v>14.225890302</v>
      </c>
      <c r="M1544">
        <f>_xlfn.IFNA(VLOOKUP(D1544,[2]Sheet1!$B$1:$D$65536,3,FALSE),0)</f>
        <v>0.950729033333333</v>
      </c>
    </row>
    <row r="1545" spans="1:13">
      <c r="A1545" s="1">
        <v>1544</v>
      </c>
      <c r="B1545" s="8" t="s">
        <v>57</v>
      </c>
      <c r="C1545" s="9" t="s">
        <v>58</v>
      </c>
      <c r="D1545" s="8" t="s">
        <v>59</v>
      </c>
      <c r="E1545" s="1" t="s">
        <v>376</v>
      </c>
      <c r="F1545" s="1" t="s">
        <v>17</v>
      </c>
      <c r="G1545" s="1">
        <v>1</v>
      </c>
      <c r="H1545" s="3" t="s">
        <v>384</v>
      </c>
      <c r="I1545" s="5">
        <v>43497</v>
      </c>
      <c r="J1545" s="1">
        <v>1</v>
      </c>
      <c r="K1545" s="1">
        <v>0.9</v>
      </c>
      <c r="L1545" s="1">
        <f>_xlfn.IFNA(VLOOKUP(D1545,'[2]2019物业费金额预算（含欠费）'!$B$1:$F$65536,5,FALSE),0)</f>
        <v>12.4415595</v>
      </c>
      <c r="M1545">
        <f>_xlfn.IFNA(VLOOKUP(D1545,[2]Sheet1!$B$1:$D$65536,3,FALSE),0)</f>
        <v>1.52513312</v>
      </c>
    </row>
    <row r="1546" spans="1:13">
      <c r="A1546" s="1">
        <v>1545</v>
      </c>
      <c r="B1546" s="8" t="s">
        <v>60</v>
      </c>
      <c r="C1546" s="9" t="s">
        <v>61</v>
      </c>
      <c r="D1546" s="8" t="s">
        <v>62</v>
      </c>
      <c r="E1546" s="1" t="s">
        <v>376</v>
      </c>
      <c r="F1546" s="1" t="s">
        <v>17</v>
      </c>
      <c r="G1546" s="1">
        <v>1</v>
      </c>
      <c r="H1546" s="3" t="s">
        <v>384</v>
      </c>
      <c r="I1546" s="5">
        <v>43497</v>
      </c>
      <c r="J1546" s="1">
        <v>1</v>
      </c>
      <c r="K1546" s="1">
        <v>0.86</v>
      </c>
      <c r="L1546" s="1">
        <f>_xlfn.IFNA(VLOOKUP(D1546,'[2]2019物业费金额预算（含欠费）'!$B$1:$F$65536,5,FALSE),0)</f>
        <v>108.708899964</v>
      </c>
      <c r="M1546">
        <f>_xlfn.IFNA(VLOOKUP(D1546,[2]Sheet1!$B$1:$D$65536,3,FALSE),0)</f>
        <v>8.75973309333333</v>
      </c>
    </row>
    <row r="1547" spans="1:13">
      <c r="A1547" s="1">
        <v>1546</v>
      </c>
      <c r="B1547" s="8" t="s">
        <v>63</v>
      </c>
      <c r="C1547" s="9" t="s">
        <v>64</v>
      </c>
      <c r="D1547" s="8" t="s">
        <v>65</v>
      </c>
      <c r="E1547" s="1" t="s">
        <v>376</v>
      </c>
      <c r="F1547" s="1" t="s">
        <v>25</v>
      </c>
      <c r="G1547" s="1">
        <v>1</v>
      </c>
      <c r="H1547" s="3" t="s">
        <v>384</v>
      </c>
      <c r="I1547" s="5">
        <v>43497</v>
      </c>
      <c r="J1547" s="1">
        <v>1</v>
      </c>
      <c r="K1547" s="1">
        <v>0.7</v>
      </c>
      <c r="L1547" s="1">
        <f>_xlfn.IFNA(VLOOKUP(D1547,'[2]2019物业费金额预算（含欠费）'!$B$1:$F$65536,5,FALSE),0)</f>
        <v>177.27938224</v>
      </c>
      <c r="M1547">
        <f>_xlfn.IFNA(VLOOKUP(D1547,[2]Sheet1!$B$1:$D$65536,3,FALSE),0)</f>
        <v>5.02469829866666</v>
      </c>
    </row>
    <row r="1548" spans="1:13">
      <c r="A1548" s="1">
        <v>1547</v>
      </c>
      <c r="B1548" s="8" t="s">
        <v>66</v>
      </c>
      <c r="C1548" s="9" t="s">
        <v>67</v>
      </c>
      <c r="D1548" s="8" t="s">
        <v>68</v>
      </c>
      <c r="E1548" s="1" t="s">
        <v>376</v>
      </c>
      <c r="F1548" s="1" t="s">
        <v>25</v>
      </c>
      <c r="G1548" s="1">
        <v>1</v>
      </c>
      <c r="H1548" s="3" t="s">
        <v>384</v>
      </c>
      <c r="I1548" s="5">
        <v>43497</v>
      </c>
      <c r="J1548" s="1">
        <v>1</v>
      </c>
      <c r="K1548" s="1">
        <v>0.6</v>
      </c>
      <c r="L1548" s="1">
        <f>_xlfn.IFNA(VLOOKUP(D1548,'[2]2019物业费金额预算（含欠费）'!$B$1:$F$65536,5,FALSE),0)</f>
        <v>121.16163312</v>
      </c>
      <c r="M1548">
        <f>_xlfn.IFNA(VLOOKUP(D1548,[2]Sheet1!$B$1:$D$65536,3,FALSE),0)</f>
        <v>5.46450706666666</v>
      </c>
    </row>
    <row r="1549" spans="1:13">
      <c r="A1549" s="1">
        <v>1548</v>
      </c>
      <c r="B1549" s="8" t="s">
        <v>69</v>
      </c>
      <c r="C1549" s="9" t="s">
        <v>70</v>
      </c>
      <c r="D1549" s="8" t="s">
        <v>71</v>
      </c>
      <c r="E1549" s="1" t="s">
        <v>376</v>
      </c>
      <c r="F1549" s="1" t="s">
        <v>25</v>
      </c>
      <c r="G1549" s="1">
        <v>1</v>
      </c>
      <c r="H1549" s="3" t="s">
        <v>384</v>
      </c>
      <c r="I1549" s="5">
        <v>43497</v>
      </c>
      <c r="J1549" s="1">
        <v>1</v>
      </c>
      <c r="K1549" s="1">
        <v>0.55</v>
      </c>
      <c r="L1549" s="1">
        <f>_xlfn.IFNA(VLOOKUP(D1549,'[2]2019物业费金额预算（含欠费）'!$B$1:$F$65536,5,FALSE),0)</f>
        <v>89.13404124</v>
      </c>
      <c r="M1549">
        <f>_xlfn.IFNA(VLOOKUP(D1549,[2]Sheet1!$B$1:$D$65536,3,FALSE),0)</f>
        <v>7.9179121</v>
      </c>
    </row>
    <row r="1550" spans="1:13">
      <c r="A1550" s="1">
        <v>1549</v>
      </c>
      <c r="B1550" s="8" t="s">
        <v>72</v>
      </c>
      <c r="C1550" s="9" t="s">
        <v>73</v>
      </c>
      <c r="D1550" s="8" t="s">
        <v>74</v>
      </c>
      <c r="E1550" s="1" t="s">
        <v>376</v>
      </c>
      <c r="F1550" s="1" t="s">
        <v>25</v>
      </c>
      <c r="G1550" s="1">
        <v>1</v>
      </c>
      <c r="H1550" s="3" t="s">
        <v>384</v>
      </c>
      <c r="I1550" s="5">
        <v>43497</v>
      </c>
      <c r="J1550" s="1">
        <v>1</v>
      </c>
      <c r="K1550" s="1">
        <v>0.55</v>
      </c>
      <c r="L1550" s="1">
        <f>_xlfn.IFNA(VLOOKUP(D1550,'[2]2019物业费金额预算（含欠费）'!$B$1:$F$65536,5,FALSE),0)</f>
        <v>247.19476852</v>
      </c>
      <c r="M1550">
        <f>_xlfn.IFNA(VLOOKUP(D1550,[2]Sheet1!$B$1:$D$65536,3,FALSE),0)</f>
        <v>5.13093105</v>
      </c>
    </row>
    <row r="1551" spans="1:13">
      <c r="A1551" s="1">
        <v>1550</v>
      </c>
      <c r="B1551" s="8" t="s">
        <v>75</v>
      </c>
      <c r="C1551" s="9" t="s">
        <v>76</v>
      </c>
      <c r="D1551" s="8" t="s">
        <v>77</v>
      </c>
      <c r="E1551" s="1" t="s">
        <v>376</v>
      </c>
      <c r="F1551" s="1" t="s">
        <v>25</v>
      </c>
      <c r="G1551" s="1">
        <v>1</v>
      </c>
      <c r="H1551" s="3" t="s">
        <v>384</v>
      </c>
      <c r="I1551" s="5">
        <v>43497</v>
      </c>
      <c r="J1551" s="1">
        <v>1</v>
      </c>
      <c r="K1551" s="1">
        <v>0.6</v>
      </c>
      <c r="L1551" s="1">
        <f>_xlfn.IFNA(VLOOKUP(D1551,'[2]2019物业费金额预算（含欠费）'!$B$1:$F$65536,5,FALSE),0)</f>
        <v>120.73417128</v>
      </c>
      <c r="M1551">
        <f>_xlfn.IFNA(VLOOKUP(D1551,[2]Sheet1!$B$1:$D$65536,3,FALSE),0)</f>
        <v>14.0846839</v>
      </c>
    </row>
    <row r="1552" ht="14.25" spans="1:13">
      <c r="A1552" s="1">
        <v>1551</v>
      </c>
      <c r="B1552" s="2" t="s">
        <v>78</v>
      </c>
      <c r="C1552" s="9"/>
      <c r="D1552" s="8" t="s">
        <v>79</v>
      </c>
      <c r="E1552" s="1" t="s">
        <v>376</v>
      </c>
      <c r="F1552" s="1" t="s">
        <v>25</v>
      </c>
      <c r="G1552" s="1">
        <v>0</v>
      </c>
      <c r="H1552" s="3" t="s">
        <v>384</v>
      </c>
      <c r="I1552" s="5">
        <v>43497</v>
      </c>
      <c r="J1552" s="1">
        <v>1</v>
      </c>
      <c r="K1552" s="1">
        <v>0.55</v>
      </c>
      <c r="L1552" s="1">
        <f>_xlfn.IFNA(VLOOKUP(D1552,'[2]2019物业费金额预算（含欠费）'!$B$1:$F$65536,5,FALSE),0)</f>
        <v>319.563273313333</v>
      </c>
      <c r="M1552">
        <f>_xlfn.IFNA(VLOOKUP(D1552,[2]Sheet1!$B$1:$D$65536,3,FALSE),0)</f>
        <v>4.57144298333333</v>
      </c>
    </row>
    <row r="1553" spans="1:13">
      <c r="A1553" s="1">
        <v>1552</v>
      </c>
      <c r="B1553" s="8" t="s">
        <v>83</v>
      </c>
      <c r="C1553" s="9" t="s">
        <v>84</v>
      </c>
      <c r="D1553" s="8" t="s">
        <v>85</v>
      </c>
      <c r="E1553" s="1" t="s">
        <v>376</v>
      </c>
      <c r="F1553" s="1" t="s">
        <v>25</v>
      </c>
      <c r="G1553" s="1">
        <v>1</v>
      </c>
      <c r="H1553" s="3" t="s">
        <v>384</v>
      </c>
      <c r="I1553" s="5">
        <v>43497</v>
      </c>
      <c r="J1553" s="1">
        <v>1</v>
      </c>
      <c r="K1553" s="1">
        <v>0</v>
      </c>
      <c r="L1553" s="1">
        <f>_xlfn.IFNA(VLOOKUP(D1553,'[2]2019物业费金额预算（含欠费）'!$B$1:$F$65536,5,FALSE),0)</f>
        <v>434.821300848</v>
      </c>
      <c r="M1553">
        <f>_xlfn.IFNA(VLOOKUP(D1553,[2]Sheet1!$B$1:$D$65536,3,FALSE),0)</f>
        <v>0</v>
      </c>
    </row>
    <row r="1554" spans="1:13">
      <c r="A1554" s="1">
        <v>1553</v>
      </c>
      <c r="B1554" s="8" t="s">
        <v>95</v>
      </c>
      <c r="C1554" s="9" t="s">
        <v>96</v>
      </c>
      <c r="D1554" s="8" t="s">
        <v>97</v>
      </c>
      <c r="E1554" s="1" t="s">
        <v>376</v>
      </c>
      <c r="F1554" s="1" t="s">
        <v>17</v>
      </c>
      <c r="G1554" s="1">
        <v>1</v>
      </c>
      <c r="H1554" s="3" t="s">
        <v>384</v>
      </c>
      <c r="I1554" s="5">
        <v>43497</v>
      </c>
      <c r="J1554" s="1">
        <v>1</v>
      </c>
      <c r="K1554" s="1">
        <v>0.87</v>
      </c>
      <c r="L1554" s="1">
        <f>_xlfn.IFNA(VLOOKUP(D1554,'[2]2019物业费金额预算（含欠费）'!$B$1:$F$65536,5,FALSE),0)</f>
        <v>12.515083478775</v>
      </c>
      <c r="M1554">
        <f>_xlfn.IFNA(VLOOKUP(D1554,[2]Sheet1!$B$1:$D$65536,3,FALSE),0)</f>
        <v>1.51916596666667</v>
      </c>
    </row>
    <row r="1555" spans="1:13">
      <c r="A1555" s="1">
        <v>1554</v>
      </c>
      <c r="B1555" s="8" t="s">
        <v>98</v>
      </c>
      <c r="C1555" s="9" t="s">
        <v>99</v>
      </c>
      <c r="D1555" s="8" t="s">
        <v>100</v>
      </c>
      <c r="E1555" s="1" t="s">
        <v>376</v>
      </c>
      <c r="F1555" s="1" t="s">
        <v>25</v>
      </c>
      <c r="G1555" s="1">
        <v>1</v>
      </c>
      <c r="H1555" s="3" t="s">
        <v>384</v>
      </c>
      <c r="I1555" s="5">
        <v>43497</v>
      </c>
      <c r="J1555" s="1">
        <v>1</v>
      </c>
      <c r="K1555" s="1">
        <v>0.7</v>
      </c>
      <c r="L1555" s="1">
        <f>_xlfn.IFNA(VLOOKUP(D1555,'[2]2019物业费金额预算（含欠费）'!$B$1:$F$65536,5,FALSE),0)</f>
        <v>58.52284854816</v>
      </c>
      <c r="M1555">
        <f>_xlfn.IFNA(VLOOKUP(D1555,[2]Sheet1!$B$1:$D$65536,3,FALSE),0)</f>
        <v>3.49199073333333</v>
      </c>
    </row>
    <row r="1556" spans="1:13">
      <c r="A1556" s="1">
        <v>1555</v>
      </c>
      <c r="B1556" s="8" t="s">
        <v>101</v>
      </c>
      <c r="C1556" s="9" t="s">
        <v>102</v>
      </c>
      <c r="D1556" s="8" t="s">
        <v>103</v>
      </c>
      <c r="E1556" s="1" t="s">
        <v>376</v>
      </c>
      <c r="F1556" s="1" t="s">
        <v>25</v>
      </c>
      <c r="G1556" s="1">
        <v>1</v>
      </c>
      <c r="H1556" s="3" t="s">
        <v>384</v>
      </c>
      <c r="I1556" s="5">
        <v>43497</v>
      </c>
      <c r="J1556" s="1">
        <v>1</v>
      </c>
      <c r="K1556" s="1">
        <v>0.7</v>
      </c>
      <c r="L1556" s="1">
        <f>_xlfn.IFNA(VLOOKUP(D1556,'[2]2019物业费金额预算（含欠费）'!$B$1:$F$65536,5,FALSE),0)</f>
        <v>182.48489775</v>
      </c>
      <c r="M1556">
        <f>_xlfn.IFNA(VLOOKUP(D1556,[2]Sheet1!$B$1:$D$65536,3,FALSE),0)</f>
        <v>13.6267809</v>
      </c>
    </row>
    <row r="1557" spans="1:13">
      <c r="A1557" s="1">
        <v>1556</v>
      </c>
      <c r="B1557" s="8" t="s">
        <v>104</v>
      </c>
      <c r="C1557" s="9" t="s">
        <v>105</v>
      </c>
      <c r="D1557" s="8" t="s">
        <v>106</v>
      </c>
      <c r="E1557" s="1" t="s">
        <v>376</v>
      </c>
      <c r="F1557" s="1" t="s">
        <v>25</v>
      </c>
      <c r="G1557" s="1">
        <v>1</v>
      </c>
      <c r="H1557" s="3" t="s">
        <v>384</v>
      </c>
      <c r="I1557" s="5">
        <v>43497</v>
      </c>
      <c r="J1557" s="1">
        <v>1</v>
      </c>
      <c r="K1557" s="1">
        <v>0.6</v>
      </c>
      <c r="L1557" s="1">
        <f>_xlfn.IFNA(VLOOKUP(D1557,'[2]2019物业费金额预算（含欠费）'!$B$1:$F$65536,5,FALSE),0)</f>
        <v>144.0929542476</v>
      </c>
      <c r="M1557">
        <f>_xlfn.IFNA(VLOOKUP(D1557,[2]Sheet1!$B$1:$D$65536,3,FALSE),0)</f>
        <v>18.46559365</v>
      </c>
    </row>
    <row r="1558" spans="1:13">
      <c r="A1558" s="1">
        <v>1557</v>
      </c>
      <c r="B1558" s="8" t="s">
        <v>107</v>
      </c>
      <c r="C1558" s="9" t="s">
        <v>108</v>
      </c>
      <c r="D1558" s="8" t="s">
        <v>109</v>
      </c>
      <c r="E1558" s="1" t="s">
        <v>376</v>
      </c>
      <c r="F1558" s="1" t="s">
        <v>25</v>
      </c>
      <c r="G1558" s="1">
        <v>1</v>
      </c>
      <c r="H1558" s="3" t="s">
        <v>384</v>
      </c>
      <c r="I1558" s="5">
        <v>43497</v>
      </c>
      <c r="J1558" s="1">
        <v>1</v>
      </c>
      <c r="K1558" s="1">
        <v>0.6</v>
      </c>
      <c r="L1558" s="1">
        <f>_xlfn.IFNA(VLOOKUP(D1558,'[2]2019物业费金额预算（含欠费）'!$B$1:$F$65536,5,FALSE),0)</f>
        <v>71.518533012</v>
      </c>
      <c r="M1558">
        <f>_xlfn.IFNA(VLOOKUP(D1558,[2]Sheet1!$B$1:$D$65536,3,FALSE),0)</f>
        <v>8.31236361666667</v>
      </c>
    </row>
    <row r="1559" spans="1:13">
      <c r="A1559" s="1">
        <v>1558</v>
      </c>
      <c r="B1559" s="8" t="s">
        <v>110</v>
      </c>
      <c r="C1559" s="9" t="s">
        <v>111</v>
      </c>
      <c r="D1559" s="8" t="s">
        <v>112</v>
      </c>
      <c r="E1559" s="1" t="s">
        <v>376</v>
      </c>
      <c r="F1559" s="1" t="s">
        <v>25</v>
      </c>
      <c r="G1559" s="1">
        <v>1</v>
      </c>
      <c r="H1559" s="3" t="s">
        <v>384</v>
      </c>
      <c r="I1559" s="5">
        <v>43497</v>
      </c>
      <c r="J1559" s="1">
        <v>1</v>
      </c>
      <c r="K1559" s="1">
        <v>0.6</v>
      </c>
      <c r="L1559" s="1">
        <f>_xlfn.IFNA(VLOOKUP(D1559,'[2]2019物业费金额预算（含欠费）'!$B$1:$F$65536,5,FALSE),0)</f>
        <v>88.8608247804</v>
      </c>
      <c r="M1559">
        <f>_xlfn.IFNA(VLOOKUP(D1559,[2]Sheet1!$B$1:$D$65536,3,FALSE),0)</f>
        <v>6.60077448333333</v>
      </c>
    </row>
    <row r="1560" spans="1:13">
      <c r="A1560" s="1">
        <v>1559</v>
      </c>
      <c r="B1560" s="11" t="s">
        <v>113</v>
      </c>
      <c r="C1560" s="9"/>
      <c r="D1560" s="8" t="s">
        <v>114</v>
      </c>
      <c r="E1560" s="1" t="s">
        <v>376</v>
      </c>
      <c r="F1560" s="1" t="s">
        <v>25</v>
      </c>
      <c r="G1560" s="1">
        <v>0</v>
      </c>
      <c r="H1560" s="3" t="s">
        <v>384</v>
      </c>
      <c r="I1560" s="5">
        <v>43497</v>
      </c>
      <c r="J1560" s="1">
        <v>1</v>
      </c>
      <c r="K1560" s="1">
        <v>0.6</v>
      </c>
      <c r="L1560" s="1">
        <f>_xlfn.IFNA(VLOOKUP(D1560,'[2]2019物业费金额预算（含欠费）'!$B$1:$F$65536,5,FALSE),0)</f>
        <v>252.8565292032</v>
      </c>
      <c r="M1560">
        <f>_xlfn.IFNA(VLOOKUP(D1560,[2]Sheet1!$B$1:$D$65536,3,FALSE),0)</f>
        <v>2.76901356666667</v>
      </c>
    </row>
    <row r="1561" spans="1:13">
      <c r="A1561" s="1">
        <v>1560</v>
      </c>
      <c r="B1561" s="8" t="s">
        <v>115</v>
      </c>
      <c r="C1561" s="9" t="s">
        <v>116</v>
      </c>
      <c r="D1561" s="8" t="s">
        <v>117</v>
      </c>
      <c r="E1561" s="1" t="s">
        <v>376</v>
      </c>
      <c r="F1561" s="1" t="s">
        <v>25</v>
      </c>
      <c r="G1561" s="1">
        <v>1</v>
      </c>
      <c r="H1561" s="3" t="s">
        <v>384</v>
      </c>
      <c r="I1561" s="5">
        <v>43497</v>
      </c>
      <c r="J1561" s="1">
        <v>1</v>
      </c>
      <c r="K1561" s="1">
        <v>0.7</v>
      </c>
      <c r="L1561" s="1">
        <f>_xlfn.IFNA(VLOOKUP(D1561,'[2]2019物业费金额预算（含欠费）'!$B$1:$F$65536,5,FALSE),0)</f>
        <v>229.3283294436</v>
      </c>
      <c r="M1561">
        <f>_xlfn.IFNA(VLOOKUP(D1561,[2]Sheet1!$B$1:$D$65536,3,FALSE),0)</f>
        <v>7.9929241</v>
      </c>
    </row>
    <row r="1562" ht="15" spans="1:13">
      <c r="A1562" s="1">
        <v>1561</v>
      </c>
      <c r="B1562" s="8" t="s">
        <v>378</v>
      </c>
      <c r="C1562" s="9" t="s">
        <v>304</v>
      </c>
      <c r="D1562" s="10" t="s">
        <v>305</v>
      </c>
      <c r="E1562" s="1" t="s">
        <v>376</v>
      </c>
      <c r="F1562" s="1" t="s">
        <v>17</v>
      </c>
      <c r="G1562" s="1">
        <v>1</v>
      </c>
      <c r="H1562" s="3" t="s">
        <v>384</v>
      </c>
      <c r="I1562" s="5">
        <v>43497</v>
      </c>
      <c r="J1562" s="1">
        <v>1</v>
      </c>
      <c r="K1562" s="1">
        <v>0.73</v>
      </c>
      <c r="L1562" s="1">
        <f>_xlfn.IFNA(VLOOKUP(D1562,'[2]2019物业费金额预算（含欠费）'!$B$1:$F$65536,5,FALSE),0)</f>
        <v>30.267718986624</v>
      </c>
      <c r="M1562">
        <f>_xlfn.IFNA(VLOOKUP(D1562,[2]Sheet1!$B$1:$D$65536,3,FALSE),0)</f>
        <v>3.27950058333333</v>
      </c>
    </row>
    <row r="1563" spans="1:13">
      <c r="A1563" s="1">
        <v>1562</v>
      </c>
      <c r="B1563" s="8" t="s">
        <v>118</v>
      </c>
      <c r="C1563" s="9" t="s">
        <v>119</v>
      </c>
      <c r="D1563" s="8" t="s">
        <v>120</v>
      </c>
      <c r="E1563" s="1" t="s">
        <v>376</v>
      </c>
      <c r="F1563" s="1" t="s">
        <v>25</v>
      </c>
      <c r="G1563" s="1">
        <v>1</v>
      </c>
      <c r="H1563" s="3" t="s">
        <v>384</v>
      </c>
      <c r="I1563" s="5">
        <v>43497</v>
      </c>
      <c r="J1563" s="1">
        <v>1</v>
      </c>
      <c r="K1563" s="1">
        <v>0.5</v>
      </c>
      <c r="L1563" s="1">
        <f>_xlfn.IFNA(VLOOKUP(D1563,'[2]2019物业费金额预算（含欠费）'!$B$1:$F$65536,5,FALSE),0)</f>
        <v>58.80132234</v>
      </c>
      <c r="M1563">
        <f>_xlfn.IFNA(VLOOKUP(D1563,[2]Sheet1!$B$1:$D$65536,3,FALSE),0)</f>
        <v>17.64572105</v>
      </c>
    </row>
    <row r="1564" spans="1:13">
      <c r="A1564" s="1">
        <v>1563</v>
      </c>
      <c r="B1564" s="8" t="s">
        <v>121</v>
      </c>
      <c r="C1564" s="9" t="s">
        <v>122</v>
      </c>
      <c r="D1564" s="8" t="s">
        <v>123</v>
      </c>
      <c r="E1564" s="1" t="s">
        <v>376</v>
      </c>
      <c r="F1564" s="1" t="s">
        <v>25</v>
      </c>
      <c r="G1564" s="1">
        <v>1</v>
      </c>
      <c r="H1564" s="3" t="s">
        <v>384</v>
      </c>
      <c r="I1564" s="5">
        <v>43497</v>
      </c>
      <c r="J1564" s="1">
        <v>1</v>
      </c>
      <c r="K1564" s="1">
        <v>0.5</v>
      </c>
      <c r="L1564" s="1">
        <f>_xlfn.IFNA(VLOOKUP(D1564,'[2]2019物业费金额预算（含欠费）'!$B$1:$F$65536,5,FALSE),0)</f>
        <v>110.8537793</v>
      </c>
      <c r="M1564">
        <f>_xlfn.IFNA(VLOOKUP(D1564,[2]Sheet1!$B$1:$D$65536,3,FALSE),0)</f>
        <v>7.47276681666667</v>
      </c>
    </row>
    <row r="1565" spans="1:13">
      <c r="A1565" s="1">
        <v>1564</v>
      </c>
      <c r="B1565" s="8" t="s">
        <v>124</v>
      </c>
      <c r="C1565" s="9" t="s">
        <v>125</v>
      </c>
      <c r="D1565" s="8" t="s">
        <v>126</v>
      </c>
      <c r="E1565" s="1" t="s">
        <v>376</v>
      </c>
      <c r="F1565" s="1" t="s">
        <v>25</v>
      </c>
      <c r="G1565" s="1">
        <v>1</v>
      </c>
      <c r="H1565" s="3" t="s">
        <v>384</v>
      </c>
      <c r="I1565" s="5">
        <v>43497</v>
      </c>
      <c r="J1565" s="1">
        <v>1</v>
      </c>
      <c r="K1565" s="1">
        <v>0.5</v>
      </c>
      <c r="L1565" s="1">
        <f>_xlfn.IFNA(VLOOKUP(D1565,'[2]2019物业费金额预算（含欠费）'!$B$1:$F$65536,5,FALSE),0)</f>
        <v>36.8972613</v>
      </c>
      <c r="M1565">
        <f>_xlfn.IFNA(VLOOKUP(D1565,[2]Sheet1!$B$1:$D$65536,3,FALSE),0)</f>
        <v>13.91531</v>
      </c>
    </row>
    <row r="1566" spans="1:13">
      <c r="A1566" s="1">
        <v>1565</v>
      </c>
      <c r="B1566" s="8" t="s">
        <v>127</v>
      </c>
      <c r="C1566" s="9" t="s">
        <v>128</v>
      </c>
      <c r="D1566" s="8" t="s">
        <v>129</v>
      </c>
      <c r="E1566" s="1" t="s">
        <v>376</v>
      </c>
      <c r="F1566" s="1" t="s">
        <v>25</v>
      </c>
      <c r="G1566" s="1">
        <v>1</v>
      </c>
      <c r="H1566" s="3" t="s">
        <v>384</v>
      </c>
      <c r="I1566" s="5">
        <v>43497</v>
      </c>
      <c r="J1566" s="1">
        <v>1</v>
      </c>
      <c r="K1566" s="1">
        <v>0.6</v>
      </c>
      <c r="L1566" s="1">
        <f>_xlfn.IFNA(VLOOKUP(D1566,'[2]2019物业费金额预算（含欠费）'!$B$1:$F$65536,5,FALSE),0)</f>
        <v>39.8760546888</v>
      </c>
      <c r="M1566">
        <f>_xlfn.IFNA(VLOOKUP(D1566,[2]Sheet1!$B$1:$D$65536,3,FALSE),0)</f>
        <v>5.062992</v>
      </c>
    </row>
    <row r="1567" spans="1:13">
      <c r="A1567" s="1">
        <v>1566</v>
      </c>
      <c r="B1567" s="8" t="s">
        <v>130</v>
      </c>
      <c r="C1567" s="9"/>
      <c r="D1567" s="8" t="s">
        <v>131</v>
      </c>
      <c r="E1567" s="1" t="s">
        <v>376</v>
      </c>
      <c r="F1567" s="1" t="s">
        <v>25</v>
      </c>
      <c r="G1567" s="1">
        <v>0</v>
      </c>
      <c r="H1567" s="3" t="s">
        <v>384</v>
      </c>
      <c r="I1567" s="5">
        <v>43497</v>
      </c>
      <c r="J1567" s="1">
        <v>1</v>
      </c>
      <c r="K1567" s="1">
        <v>0.6</v>
      </c>
      <c r="L1567" s="1">
        <f>_xlfn.IFNA(VLOOKUP(D1567,'[2]2019物业费金额预算（含欠费）'!$B$1:$F$65536,5,FALSE),0)</f>
        <v>291.36911472</v>
      </c>
      <c r="M1567">
        <f>_xlfn.IFNA(VLOOKUP(D1567,[2]Sheet1!$B$1:$D$65536,3,FALSE),0)</f>
        <v>28.3894146666667</v>
      </c>
    </row>
    <row r="1568" spans="1:13">
      <c r="A1568" s="1">
        <v>1567</v>
      </c>
      <c r="B1568" s="8" t="s">
        <v>132</v>
      </c>
      <c r="C1568" s="9" t="s">
        <v>133</v>
      </c>
      <c r="D1568" s="8" t="s">
        <v>134</v>
      </c>
      <c r="E1568" s="1" t="s">
        <v>376</v>
      </c>
      <c r="F1568" s="1" t="s">
        <v>25</v>
      </c>
      <c r="G1568" s="1">
        <v>1</v>
      </c>
      <c r="H1568" s="3" t="s">
        <v>384</v>
      </c>
      <c r="I1568" s="5">
        <v>43497</v>
      </c>
      <c r="J1568" s="1">
        <v>1</v>
      </c>
      <c r="K1568" s="1">
        <v>0.6</v>
      </c>
      <c r="L1568" s="1">
        <f>_xlfn.IFNA(VLOOKUP(D1568,'[2]2019物业费金额预算（含欠费）'!$B$1:$F$65536,5,FALSE),0)</f>
        <v>170.261334</v>
      </c>
      <c r="M1568">
        <f>_xlfn.IFNA(VLOOKUP(D1568,[2]Sheet1!$B$1:$D$65536,3,FALSE),0)</f>
        <v>4.4027102</v>
      </c>
    </row>
    <row r="1569" spans="1:13">
      <c r="A1569" s="1">
        <v>1568</v>
      </c>
      <c r="B1569" s="8" t="s">
        <v>135</v>
      </c>
      <c r="C1569" s="9" t="s">
        <v>136</v>
      </c>
      <c r="D1569" s="8" t="s">
        <v>137</v>
      </c>
      <c r="E1569" s="1" t="s">
        <v>376</v>
      </c>
      <c r="F1569" s="1" t="s">
        <v>25</v>
      </c>
      <c r="G1569" s="1">
        <v>1</v>
      </c>
      <c r="H1569" s="3" t="s">
        <v>384</v>
      </c>
      <c r="I1569" s="5">
        <v>43497</v>
      </c>
      <c r="J1569" s="1">
        <v>1</v>
      </c>
      <c r="K1569" s="1">
        <v>0.6</v>
      </c>
      <c r="L1569" s="1">
        <f>_xlfn.IFNA(VLOOKUP(D1569,'[2]2019物业费金额预算（含欠费）'!$B$1:$F$65536,5,FALSE),0)</f>
        <v>77.8088173919994</v>
      </c>
      <c r="M1569">
        <f>_xlfn.IFNA(VLOOKUP(D1569,[2]Sheet1!$B$1:$D$65536,3,FALSE),0)</f>
        <v>12</v>
      </c>
    </row>
    <row r="1570" spans="1:13">
      <c r="A1570" s="1">
        <v>1569</v>
      </c>
      <c r="B1570" s="8" t="s">
        <v>138</v>
      </c>
      <c r="C1570" s="9" t="s">
        <v>139</v>
      </c>
      <c r="D1570" s="8" t="s">
        <v>140</v>
      </c>
      <c r="E1570" s="1" t="s">
        <v>376</v>
      </c>
      <c r="F1570" s="1" t="s">
        <v>25</v>
      </c>
      <c r="G1570" s="1">
        <v>1</v>
      </c>
      <c r="H1570" s="3" t="s">
        <v>384</v>
      </c>
      <c r="I1570" s="5">
        <v>43497</v>
      </c>
      <c r="J1570" s="1">
        <v>1</v>
      </c>
      <c r="K1570" s="1">
        <v>0.6</v>
      </c>
      <c r="L1570" s="1">
        <f>_xlfn.IFNA(VLOOKUP(D1570,'[2]2019物业费金额预算（含欠费）'!$B$1:$F$65536,5,FALSE),0)</f>
        <v>32.079888</v>
      </c>
      <c r="M1570">
        <f>_xlfn.IFNA(VLOOKUP(D1570,[2]Sheet1!$B$1:$D$65536,3,FALSE),0)</f>
        <v>3</v>
      </c>
    </row>
    <row r="1571" spans="1:13">
      <c r="A1571" s="1">
        <v>1570</v>
      </c>
      <c r="B1571" s="8" t="s">
        <v>141</v>
      </c>
      <c r="C1571" s="9" t="s">
        <v>142</v>
      </c>
      <c r="D1571" s="8" t="s">
        <v>143</v>
      </c>
      <c r="E1571" s="1" t="s">
        <v>376</v>
      </c>
      <c r="F1571" s="1" t="s">
        <v>25</v>
      </c>
      <c r="G1571" s="1">
        <v>1</v>
      </c>
      <c r="H1571" s="3" t="s">
        <v>384</v>
      </c>
      <c r="I1571" s="5">
        <v>43497</v>
      </c>
      <c r="J1571" s="1">
        <v>1</v>
      </c>
      <c r="K1571" s="1">
        <v>0.6</v>
      </c>
      <c r="L1571" s="1">
        <f>_xlfn.IFNA(VLOOKUP(D1571,'[2]2019物业费金额预算（含欠费）'!$B$1:$F$65536,5,FALSE),0)</f>
        <v>154.4139828</v>
      </c>
      <c r="M1571">
        <f>_xlfn.IFNA(VLOOKUP(D1571,[2]Sheet1!$B$1:$D$65536,3,FALSE),0)</f>
        <v>11.4420493</v>
      </c>
    </row>
    <row r="1572" spans="1:13">
      <c r="A1572" s="1">
        <v>1571</v>
      </c>
      <c r="B1572" s="8" t="s">
        <v>144</v>
      </c>
      <c r="C1572" s="9" t="s">
        <v>145</v>
      </c>
      <c r="D1572" s="8" t="s">
        <v>146</v>
      </c>
      <c r="E1572" s="1" t="s">
        <v>376</v>
      </c>
      <c r="F1572" s="1" t="s">
        <v>25</v>
      </c>
      <c r="G1572" s="1">
        <v>1</v>
      </c>
      <c r="H1572" s="3" t="s">
        <v>384</v>
      </c>
      <c r="I1572" s="5">
        <v>43497</v>
      </c>
      <c r="J1572" s="1">
        <v>1</v>
      </c>
      <c r="K1572" s="1">
        <v>0.55</v>
      </c>
      <c r="L1572" s="1">
        <f>_xlfn.IFNA(VLOOKUP(D1572,'[2]2019物业费金额预算（含欠费）'!$B$1:$F$65536,5,FALSE),0)</f>
        <v>85.488856332</v>
      </c>
      <c r="M1572">
        <f>_xlfn.IFNA(VLOOKUP(D1572,[2]Sheet1!$B$1:$D$65536,3,FALSE),0)</f>
        <v>12.2</v>
      </c>
    </row>
    <row r="1573" spans="1:13">
      <c r="A1573" s="1">
        <v>1572</v>
      </c>
      <c r="B1573" s="8" t="s">
        <v>147</v>
      </c>
      <c r="C1573" s="9" t="s">
        <v>148</v>
      </c>
      <c r="D1573" s="8" t="s">
        <v>149</v>
      </c>
      <c r="E1573" s="1" t="s">
        <v>376</v>
      </c>
      <c r="F1573" s="1" t="s">
        <v>25</v>
      </c>
      <c r="G1573" s="1">
        <v>1</v>
      </c>
      <c r="H1573" s="3" t="s">
        <v>384</v>
      </c>
      <c r="I1573" s="5">
        <v>43497</v>
      </c>
      <c r="J1573" s="1">
        <v>1</v>
      </c>
      <c r="K1573" s="1">
        <v>0.6</v>
      </c>
      <c r="L1573" s="1">
        <f>_xlfn.IFNA(VLOOKUP(D1573,'[2]2019物业费金额预算（含欠费）'!$B$1:$F$65536,5,FALSE),0)</f>
        <v>129.6099738</v>
      </c>
      <c r="M1573">
        <f>_xlfn.IFNA(VLOOKUP(D1573,[2]Sheet1!$B$1:$D$65536,3,FALSE),0)</f>
        <v>10</v>
      </c>
    </row>
    <row r="1574" spans="1:13">
      <c r="A1574" s="1">
        <v>1573</v>
      </c>
      <c r="B1574" s="8" t="s">
        <v>150</v>
      </c>
      <c r="C1574" s="9" t="s">
        <v>151</v>
      </c>
      <c r="D1574" s="8" t="s">
        <v>152</v>
      </c>
      <c r="E1574" s="1" t="s">
        <v>376</v>
      </c>
      <c r="F1574" s="1" t="s">
        <v>153</v>
      </c>
      <c r="G1574" s="1">
        <v>1</v>
      </c>
      <c r="H1574" s="3" t="s">
        <v>384</v>
      </c>
      <c r="I1574" s="5">
        <v>43497</v>
      </c>
      <c r="J1574" s="1">
        <v>1</v>
      </c>
      <c r="K1574" s="1">
        <v>0</v>
      </c>
      <c r="L1574" s="1">
        <f>_xlfn.IFNA(VLOOKUP(D1574,'[2]2019物业费金额预算（含欠费）'!$B$1:$F$65536,5,FALSE),0)</f>
        <v>0</v>
      </c>
      <c r="M1574">
        <f>_xlfn.IFNA(VLOOKUP(D1574,[2]Sheet1!$B$1:$D$65536,3,FALSE),0)</f>
        <v>0</v>
      </c>
    </row>
    <row r="1575" spans="1:13">
      <c r="A1575" s="1">
        <v>1574</v>
      </c>
      <c r="B1575" s="8" t="s">
        <v>154</v>
      </c>
      <c r="C1575" s="9" t="s">
        <v>155</v>
      </c>
      <c r="D1575" s="8" t="s">
        <v>156</v>
      </c>
      <c r="E1575" s="1" t="s">
        <v>376</v>
      </c>
      <c r="F1575" s="1" t="s">
        <v>25</v>
      </c>
      <c r="G1575" s="1">
        <v>1</v>
      </c>
      <c r="H1575" s="3" t="s">
        <v>384</v>
      </c>
      <c r="I1575" s="5">
        <v>43497</v>
      </c>
      <c r="J1575" s="1">
        <v>1</v>
      </c>
      <c r="K1575" s="1">
        <v>0.6</v>
      </c>
      <c r="L1575" s="1">
        <f>_xlfn.IFNA(VLOOKUP(D1575,'[2]2019物业费金额预算（含欠费）'!$B$1:$F$65536,5,FALSE),0)</f>
        <v>274.985738208</v>
      </c>
      <c r="M1575">
        <f>_xlfn.IFNA(VLOOKUP(D1575,[2]Sheet1!$B$1:$D$65536,3,FALSE),0)</f>
        <v>18.4502523666667</v>
      </c>
    </row>
    <row r="1576" spans="1:13">
      <c r="A1576" s="1">
        <v>1575</v>
      </c>
      <c r="B1576" s="8" t="s">
        <v>157</v>
      </c>
      <c r="C1576" s="9" t="s">
        <v>158</v>
      </c>
      <c r="D1576" s="8" t="s">
        <v>159</v>
      </c>
      <c r="E1576" s="1" t="s">
        <v>376</v>
      </c>
      <c r="F1576" s="1" t="s">
        <v>25</v>
      </c>
      <c r="G1576" s="1">
        <v>1</v>
      </c>
      <c r="H1576" s="3" t="s">
        <v>384</v>
      </c>
      <c r="I1576" s="5">
        <v>43497</v>
      </c>
      <c r="J1576" s="1">
        <v>1</v>
      </c>
      <c r="K1576" s="1">
        <v>0.6</v>
      </c>
      <c r="L1576" s="1">
        <f>_xlfn.IFNA(VLOOKUP(D1576,'[2]2019物业费金额预算（含欠费）'!$B$1:$F$65536,5,FALSE),0)</f>
        <v>210.017751552</v>
      </c>
      <c r="M1576">
        <f>_xlfn.IFNA(VLOOKUP(D1576,[2]Sheet1!$B$1:$D$65536,3,FALSE),0)</f>
        <v>14.9985934</v>
      </c>
    </row>
    <row r="1577" spans="1:13">
      <c r="A1577" s="1">
        <v>1576</v>
      </c>
      <c r="B1577" s="8" t="s">
        <v>160</v>
      </c>
      <c r="C1577" s="9" t="s">
        <v>161</v>
      </c>
      <c r="D1577" s="8" t="s">
        <v>162</v>
      </c>
      <c r="E1577" s="1" t="s">
        <v>376</v>
      </c>
      <c r="F1577" s="1" t="s">
        <v>25</v>
      </c>
      <c r="G1577" s="1">
        <v>1</v>
      </c>
      <c r="H1577" s="3" t="s">
        <v>384</v>
      </c>
      <c r="I1577" s="5">
        <v>43497</v>
      </c>
      <c r="J1577" s="1">
        <v>1</v>
      </c>
      <c r="K1577" s="1">
        <v>0.6</v>
      </c>
      <c r="L1577" s="1">
        <f>_xlfn.IFNA(VLOOKUP(D1577,'[2]2019物业费金额预算（含欠费）'!$B$1:$F$65536,5,FALSE),0)</f>
        <v>84.933151632</v>
      </c>
      <c r="M1577">
        <f>_xlfn.IFNA(VLOOKUP(D1577,[2]Sheet1!$B$1:$D$65536,3,FALSE),0)</f>
        <v>3.07148065</v>
      </c>
    </row>
    <row r="1578" spans="1:13">
      <c r="A1578" s="1">
        <v>1577</v>
      </c>
      <c r="B1578" s="8" t="s">
        <v>163</v>
      </c>
      <c r="C1578" s="9" t="s">
        <v>164</v>
      </c>
      <c r="D1578" s="8" t="s">
        <v>165</v>
      </c>
      <c r="E1578" s="1" t="s">
        <v>376</v>
      </c>
      <c r="F1578" s="1" t="s">
        <v>25</v>
      </c>
      <c r="G1578" s="1">
        <v>1</v>
      </c>
      <c r="H1578" s="3" t="s">
        <v>384</v>
      </c>
      <c r="I1578" s="5">
        <v>43497</v>
      </c>
      <c r="J1578" s="1">
        <v>1</v>
      </c>
      <c r="K1578" s="1">
        <v>0.5</v>
      </c>
      <c r="L1578" s="1">
        <f>_xlfn.IFNA(VLOOKUP(D1578,'[2]2019物业费金额预算（含欠费）'!$B$1:$F$65536,5,FALSE),0)</f>
        <v>41.81166675</v>
      </c>
      <c r="M1578">
        <f>_xlfn.IFNA(VLOOKUP(D1578,[2]Sheet1!$B$1:$D$65536,3,FALSE),0)</f>
        <v>6.58906208333337</v>
      </c>
    </row>
    <row r="1579" spans="1:13">
      <c r="A1579" s="1">
        <v>1578</v>
      </c>
      <c r="B1579" s="8" t="s">
        <v>166</v>
      </c>
      <c r="C1579" s="9" t="s">
        <v>167</v>
      </c>
      <c r="D1579" s="8" t="s">
        <v>168</v>
      </c>
      <c r="E1579" s="1" t="s">
        <v>376</v>
      </c>
      <c r="F1579" s="1" t="s">
        <v>17</v>
      </c>
      <c r="G1579" s="1">
        <v>1</v>
      </c>
      <c r="H1579" s="3" t="s">
        <v>384</v>
      </c>
      <c r="I1579" s="5">
        <v>43497</v>
      </c>
      <c r="J1579" s="1">
        <v>1</v>
      </c>
      <c r="K1579" s="1">
        <v>0.7</v>
      </c>
      <c r="L1579" s="1">
        <f>_xlfn.IFNA(VLOOKUP(D1579,'[2]2019物业费金额预算（含欠费）'!$B$1:$F$65536,5,FALSE),0)</f>
        <v>47.23101999</v>
      </c>
      <c r="M1579">
        <f>_xlfn.IFNA(VLOOKUP(D1579,[2]Sheet1!$B$1:$D$65536,3,FALSE),0)</f>
        <v>7.847543</v>
      </c>
    </row>
    <row r="1580" ht="15" spans="1:13">
      <c r="A1580" s="1">
        <v>1579</v>
      </c>
      <c r="B1580" s="8" t="s">
        <v>379</v>
      </c>
      <c r="C1580" s="9" t="s">
        <v>182</v>
      </c>
      <c r="D1580" s="10" t="s">
        <v>183</v>
      </c>
      <c r="E1580" s="1" t="s">
        <v>376</v>
      </c>
      <c r="F1580" s="1" t="s">
        <v>25</v>
      </c>
      <c r="G1580" s="1">
        <v>1</v>
      </c>
      <c r="H1580" s="3" t="s">
        <v>384</v>
      </c>
      <c r="I1580" s="5">
        <v>43497</v>
      </c>
      <c r="J1580" s="1">
        <v>1</v>
      </c>
      <c r="K1580" s="1">
        <v>0.6</v>
      </c>
      <c r="L1580" s="1">
        <f>_xlfn.IFNA(VLOOKUP(D1580,'[2]2019物业费金额预算（含欠费）'!$B$1:$F$65536,5,FALSE),0)</f>
        <v>151.596337104</v>
      </c>
      <c r="M1580">
        <f>_xlfn.IFNA(VLOOKUP(D1580,[2]Sheet1!$B$1:$D$65536,3,FALSE),0)</f>
        <v>7.27583880833334</v>
      </c>
    </row>
    <row r="1581" spans="1:13">
      <c r="A1581" s="1">
        <v>1580</v>
      </c>
      <c r="B1581" s="8" t="s">
        <v>169</v>
      </c>
      <c r="C1581" s="9" t="s">
        <v>170</v>
      </c>
      <c r="D1581" s="8" t="s">
        <v>171</v>
      </c>
      <c r="E1581" s="1" t="s">
        <v>376</v>
      </c>
      <c r="F1581" s="1" t="s">
        <v>25</v>
      </c>
      <c r="G1581" s="1">
        <v>1</v>
      </c>
      <c r="H1581" s="3" t="s">
        <v>384</v>
      </c>
      <c r="I1581" s="5">
        <v>43497</v>
      </c>
      <c r="J1581" s="1">
        <v>1</v>
      </c>
      <c r="K1581" s="1">
        <v>0.6</v>
      </c>
      <c r="L1581" s="1">
        <f>_xlfn.IFNA(VLOOKUP(D1581,'[2]2019物业费金额预算（含欠费）'!$B$1:$F$65536,5,FALSE),0)</f>
        <v>297.314064</v>
      </c>
      <c r="M1581">
        <f>_xlfn.IFNA(VLOOKUP(D1581,[2]Sheet1!$B$1:$D$65536,3,FALSE),0)</f>
        <v>39.5860314</v>
      </c>
    </row>
    <row r="1582" spans="1:13">
      <c r="A1582" s="1">
        <v>1581</v>
      </c>
      <c r="B1582" s="8" t="s">
        <v>172</v>
      </c>
      <c r="C1582" s="9" t="s">
        <v>173</v>
      </c>
      <c r="D1582" s="8" t="s">
        <v>174</v>
      </c>
      <c r="E1582" s="1" t="s">
        <v>376</v>
      </c>
      <c r="F1582" s="1" t="s">
        <v>25</v>
      </c>
      <c r="G1582" s="1">
        <v>1</v>
      </c>
      <c r="H1582" s="3" t="s">
        <v>384</v>
      </c>
      <c r="I1582" s="5">
        <v>43497</v>
      </c>
      <c r="J1582" s="1">
        <v>1</v>
      </c>
      <c r="K1582" s="1">
        <v>0.45</v>
      </c>
      <c r="L1582" s="1">
        <f>_xlfn.IFNA(VLOOKUP(D1582,'[2]2019物业费金额预算（含欠费）'!$B$1:$F$65536,5,FALSE),0)</f>
        <v>166.46701628</v>
      </c>
      <c r="M1582">
        <f>_xlfn.IFNA(VLOOKUP(D1582,[2]Sheet1!$B$1:$D$65536,3,FALSE),0)</f>
        <v>20.7494232749999</v>
      </c>
    </row>
    <row r="1583" spans="1:13">
      <c r="A1583" s="1">
        <v>1582</v>
      </c>
      <c r="B1583" s="8" t="s">
        <v>175</v>
      </c>
      <c r="C1583" s="9" t="s">
        <v>176</v>
      </c>
      <c r="D1583" s="8" t="s">
        <v>177</v>
      </c>
      <c r="E1583" s="1" t="s">
        <v>376</v>
      </c>
      <c r="F1583" s="1" t="s">
        <v>25</v>
      </c>
      <c r="G1583" s="1">
        <v>1</v>
      </c>
      <c r="H1583" s="3" t="s">
        <v>384</v>
      </c>
      <c r="I1583" s="5">
        <v>43497</v>
      </c>
      <c r="J1583" s="1">
        <v>1</v>
      </c>
      <c r="K1583" s="1">
        <v>0</v>
      </c>
      <c r="L1583" s="1">
        <f>_xlfn.IFNA(VLOOKUP(D1583,'[2]2019物业费金额预算（含欠费）'!$B$1:$F$65536,5,FALSE),0)</f>
        <v>0</v>
      </c>
      <c r="M1583">
        <f>_xlfn.IFNA(VLOOKUP(D1583,[2]Sheet1!$B$1:$D$65536,3,FALSE),0)</f>
        <v>0</v>
      </c>
    </row>
    <row r="1584" spans="1:13">
      <c r="A1584" s="1">
        <v>1583</v>
      </c>
      <c r="B1584" s="8" t="s">
        <v>184</v>
      </c>
      <c r="C1584" s="9" t="s">
        <v>185</v>
      </c>
      <c r="D1584" s="8" t="s">
        <v>186</v>
      </c>
      <c r="E1584" s="1" t="s">
        <v>376</v>
      </c>
      <c r="F1584" s="1" t="s">
        <v>25</v>
      </c>
      <c r="G1584" s="1">
        <v>1</v>
      </c>
      <c r="H1584" s="3" t="s">
        <v>384</v>
      </c>
      <c r="I1584" s="5">
        <v>43497</v>
      </c>
      <c r="J1584" s="1">
        <v>1</v>
      </c>
      <c r="K1584" s="1">
        <v>0.8</v>
      </c>
      <c r="L1584" s="1">
        <f>_xlfn.IFNA(VLOOKUP(D1584,'[2]2019物业费金额预算（含欠费）'!$B$1:$F$65536,5,FALSE),0)</f>
        <v>197.302371456</v>
      </c>
      <c r="M1584">
        <f>_xlfn.IFNA(VLOOKUP(D1584,[2]Sheet1!$B$1:$D$65536,3,FALSE),0)</f>
        <v>3.22114573333333</v>
      </c>
    </row>
    <row r="1585" spans="1:13">
      <c r="A1585" s="1">
        <v>1584</v>
      </c>
      <c r="B1585" s="11" t="s">
        <v>187</v>
      </c>
      <c r="C1585" s="9" t="s">
        <v>188</v>
      </c>
      <c r="D1585" s="8" t="s">
        <v>189</v>
      </c>
      <c r="E1585" s="1" t="s">
        <v>376</v>
      </c>
      <c r="F1585" s="1" t="s">
        <v>25</v>
      </c>
      <c r="G1585" s="1">
        <v>1</v>
      </c>
      <c r="H1585" s="3" t="s">
        <v>384</v>
      </c>
      <c r="I1585" s="5">
        <v>43497</v>
      </c>
      <c r="J1585" s="1">
        <v>1</v>
      </c>
      <c r="K1585" s="1">
        <v>0.92</v>
      </c>
      <c r="L1585" s="1">
        <f>_xlfn.IFNA(VLOOKUP(D1585,'[2]2019物业费金额预算（含欠费）'!$B$1:$F$65536,5,FALSE),0)</f>
        <v>104.547923424</v>
      </c>
      <c r="M1585">
        <f>_xlfn.IFNA(VLOOKUP(D1585,[2]Sheet1!$B$1:$D$65536,3,FALSE),0)</f>
        <v>0.54295225</v>
      </c>
    </row>
    <row r="1586" spans="1:13">
      <c r="A1586" s="1">
        <v>1585</v>
      </c>
      <c r="B1586" s="8" t="s">
        <v>380</v>
      </c>
      <c r="C1586" s="9" t="s">
        <v>339</v>
      </c>
      <c r="D1586" s="8" t="s">
        <v>340</v>
      </c>
      <c r="E1586" s="1" t="s">
        <v>376</v>
      </c>
      <c r="F1586" s="1" t="s">
        <v>153</v>
      </c>
      <c r="G1586" s="1">
        <v>1</v>
      </c>
      <c r="H1586" s="3" t="s">
        <v>384</v>
      </c>
      <c r="I1586" s="5">
        <v>43497</v>
      </c>
      <c r="J1586" s="1">
        <v>1</v>
      </c>
      <c r="K1586" s="1">
        <v>0.65</v>
      </c>
      <c r="L1586" s="1">
        <f>_xlfn.IFNA(VLOOKUP(D1586,'[2]2019物业费金额预算（含欠费）'!$B$1:$F$65536,5,FALSE),0)</f>
        <v>0</v>
      </c>
      <c r="M1586">
        <f>_xlfn.IFNA(VLOOKUP(D1586,[2]Sheet1!$B$1:$D$65536,3,FALSE),0)</f>
        <v>0</v>
      </c>
    </row>
    <row r="1587" spans="1:13">
      <c r="A1587" s="1">
        <v>1586</v>
      </c>
      <c r="B1587" s="8" t="s">
        <v>196</v>
      </c>
      <c r="C1587" s="9" t="s">
        <v>197</v>
      </c>
      <c r="D1587" s="8" t="s">
        <v>198</v>
      </c>
      <c r="E1587" s="1" t="s">
        <v>376</v>
      </c>
      <c r="F1587" s="1" t="s">
        <v>25</v>
      </c>
      <c r="G1587" s="1">
        <v>1</v>
      </c>
      <c r="H1587" s="3" t="s">
        <v>384</v>
      </c>
      <c r="I1587" s="5">
        <v>43497</v>
      </c>
      <c r="J1587" s="1">
        <v>1</v>
      </c>
      <c r="K1587" s="1">
        <v>0.45</v>
      </c>
      <c r="L1587" s="1">
        <f>_xlfn.IFNA(VLOOKUP(D1587,'[2]2019物业费金额预算（含欠费）'!$B$1:$F$65536,5,FALSE),0)</f>
        <v>57.567148968</v>
      </c>
      <c r="M1587">
        <f>_xlfn.IFNA(VLOOKUP(D1587,[2]Sheet1!$B$1:$D$65536,3,FALSE),0)</f>
        <v>10.9439388333333</v>
      </c>
    </row>
    <row r="1588" spans="1:13">
      <c r="A1588" s="1">
        <v>1587</v>
      </c>
      <c r="B1588" s="8" t="s">
        <v>199</v>
      </c>
      <c r="C1588" s="9" t="s">
        <v>200</v>
      </c>
      <c r="D1588" s="8" t="s">
        <v>201</v>
      </c>
      <c r="E1588" s="1" t="s">
        <v>376</v>
      </c>
      <c r="F1588" s="1" t="s">
        <v>25</v>
      </c>
      <c r="G1588" s="1">
        <v>1</v>
      </c>
      <c r="H1588" s="3" t="s">
        <v>384</v>
      </c>
      <c r="I1588" s="5">
        <v>43497</v>
      </c>
      <c r="J1588" s="1">
        <v>1</v>
      </c>
      <c r="K1588" s="1">
        <v>0.45</v>
      </c>
      <c r="L1588" s="1">
        <f>_xlfn.IFNA(VLOOKUP(D1588,'[2]2019物业费金额预算（含欠费）'!$B$1:$F$65536,5,FALSE),0)</f>
        <v>40.0181382</v>
      </c>
      <c r="M1588">
        <f>_xlfn.IFNA(VLOOKUP(D1588,[2]Sheet1!$B$1:$D$65536,3,FALSE),0)</f>
        <v>7.41800698333334</v>
      </c>
    </row>
    <row r="1589" spans="1:13">
      <c r="A1589" s="1">
        <v>1588</v>
      </c>
      <c r="B1589" s="8" t="s">
        <v>202</v>
      </c>
      <c r="C1589" s="9" t="s">
        <v>203</v>
      </c>
      <c r="D1589" s="8" t="s">
        <v>204</v>
      </c>
      <c r="E1589" s="1" t="s">
        <v>376</v>
      </c>
      <c r="F1589" s="1" t="s">
        <v>25</v>
      </c>
      <c r="G1589" s="1">
        <v>1</v>
      </c>
      <c r="H1589" s="3" t="s">
        <v>384</v>
      </c>
      <c r="I1589" s="5">
        <v>43497</v>
      </c>
      <c r="J1589" s="1">
        <v>1</v>
      </c>
      <c r="K1589" s="1">
        <v>0.5</v>
      </c>
      <c r="L1589" s="1">
        <f>_xlfn.IFNA(VLOOKUP(D1589,'[2]2019物业费金额预算（含欠费）'!$B$1:$F$65536,5,FALSE),0)</f>
        <v>128.74659246</v>
      </c>
      <c r="M1589">
        <f>_xlfn.IFNA(VLOOKUP(D1589,[2]Sheet1!$B$1:$D$65536,3,FALSE),0)</f>
        <v>7.12257202833333</v>
      </c>
    </row>
    <row r="1590" spans="1:13">
      <c r="A1590" s="1">
        <v>1589</v>
      </c>
      <c r="B1590" s="8" t="s">
        <v>205</v>
      </c>
      <c r="C1590" s="9" t="s">
        <v>206</v>
      </c>
      <c r="D1590" s="8" t="s">
        <v>207</v>
      </c>
      <c r="E1590" s="1" t="s">
        <v>376</v>
      </c>
      <c r="F1590" s="1" t="s">
        <v>25</v>
      </c>
      <c r="G1590" s="1">
        <v>1</v>
      </c>
      <c r="H1590" s="3" t="s">
        <v>384</v>
      </c>
      <c r="I1590" s="5">
        <v>43497</v>
      </c>
      <c r="J1590" s="1">
        <v>1</v>
      </c>
      <c r="K1590" s="1">
        <v>0.5</v>
      </c>
      <c r="L1590" s="1">
        <f>_xlfn.IFNA(VLOOKUP(D1590,'[2]2019物业费金额预算（含欠费）'!$B$1:$F$65536,5,FALSE),0)</f>
        <v>54.86032953</v>
      </c>
      <c r="M1590">
        <f>_xlfn.IFNA(VLOOKUP(D1590,[2]Sheet1!$B$1:$D$65536,3,FALSE),0)</f>
        <v>1.2398093</v>
      </c>
    </row>
    <row r="1591" spans="1:13">
      <c r="A1591" s="1">
        <v>1590</v>
      </c>
      <c r="B1591" s="8" t="s">
        <v>208</v>
      </c>
      <c r="C1591" s="9" t="s">
        <v>209</v>
      </c>
      <c r="D1591" s="8" t="s">
        <v>210</v>
      </c>
      <c r="E1591" s="1" t="s">
        <v>376</v>
      </c>
      <c r="F1591" s="1" t="s">
        <v>25</v>
      </c>
      <c r="G1591" s="1">
        <v>1</v>
      </c>
      <c r="H1591" s="3" t="s">
        <v>384</v>
      </c>
      <c r="I1591" s="5">
        <v>43497</v>
      </c>
      <c r="J1591" s="1">
        <v>1</v>
      </c>
      <c r="K1591" s="1">
        <v>0.45</v>
      </c>
      <c r="L1591" s="1">
        <f>_xlfn.IFNA(VLOOKUP(D1591,'[2]2019物业费金额预算（含欠费）'!$B$1:$F$65536,5,FALSE),0)</f>
        <v>36.53968725</v>
      </c>
      <c r="M1591">
        <f>_xlfn.IFNA(VLOOKUP(D1591,[2]Sheet1!$B$1:$D$65536,3,FALSE),0)</f>
        <v>4.47585370000001</v>
      </c>
    </row>
    <row r="1592" spans="1:13">
      <c r="A1592" s="1">
        <v>1591</v>
      </c>
      <c r="B1592" s="8" t="s">
        <v>211</v>
      </c>
      <c r="C1592" s="9" t="s">
        <v>212</v>
      </c>
      <c r="D1592" s="8" t="s">
        <v>213</v>
      </c>
      <c r="E1592" s="1" t="s">
        <v>376</v>
      </c>
      <c r="F1592" s="1" t="s">
        <v>25</v>
      </c>
      <c r="G1592" s="1">
        <v>1</v>
      </c>
      <c r="H1592" s="3" t="s">
        <v>384</v>
      </c>
      <c r="I1592" s="5">
        <v>43497</v>
      </c>
      <c r="J1592" s="1">
        <v>1</v>
      </c>
      <c r="K1592" s="1">
        <v>0.5</v>
      </c>
      <c r="L1592" s="1">
        <f>_xlfn.IFNA(VLOOKUP(D1592,'[2]2019物业费金额预算（含欠费）'!$B$1:$F$65536,5,FALSE),0)</f>
        <v>48.1424979</v>
      </c>
      <c r="M1592">
        <f>_xlfn.IFNA(VLOOKUP(D1592,[2]Sheet1!$B$1:$D$65536,3,FALSE),0)</f>
        <v>4.72265733333333</v>
      </c>
    </row>
    <row r="1593" spans="1:13">
      <c r="A1593" s="1">
        <v>1592</v>
      </c>
      <c r="B1593" s="8" t="s">
        <v>214</v>
      </c>
      <c r="C1593" s="9" t="s">
        <v>215</v>
      </c>
      <c r="D1593" s="8" t="s">
        <v>216</v>
      </c>
      <c r="E1593" s="1" t="s">
        <v>376</v>
      </c>
      <c r="F1593" s="1" t="s">
        <v>25</v>
      </c>
      <c r="G1593" s="1">
        <v>1</v>
      </c>
      <c r="H1593" s="3" t="s">
        <v>384</v>
      </c>
      <c r="I1593" s="5">
        <v>43497</v>
      </c>
      <c r="J1593" s="1">
        <v>1</v>
      </c>
      <c r="K1593" s="1">
        <v>0.5</v>
      </c>
      <c r="L1593" s="1">
        <f>_xlfn.IFNA(VLOOKUP(D1593,'[2]2019物业费金额预算（含欠费）'!$B$1:$F$65536,5,FALSE),0)</f>
        <v>55.267047</v>
      </c>
      <c r="M1593">
        <f>_xlfn.IFNA(VLOOKUP(D1593,[2]Sheet1!$B$1:$D$65536,3,FALSE),0)</f>
        <v>4.9353854</v>
      </c>
    </row>
    <row r="1594" spans="1:13">
      <c r="A1594" s="1">
        <v>1593</v>
      </c>
      <c r="B1594" s="8" t="s">
        <v>217</v>
      </c>
      <c r="C1594" s="9" t="s">
        <v>218</v>
      </c>
      <c r="D1594" s="8" t="s">
        <v>219</v>
      </c>
      <c r="E1594" s="1" t="s">
        <v>376</v>
      </c>
      <c r="F1594" s="1" t="s">
        <v>25</v>
      </c>
      <c r="G1594" s="1">
        <v>1</v>
      </c>
      <c r="H1594" s="3" t="s">
        <v>384</v>
      </c>
      <c r="I1594" s="5">
        <v>43497</v>
      </c>
      <c r="J1594" s="1">
        <v>1</v>
      </c>
      <c r="K1594" s="1">
        <v>0.3</v>
      </c>
      <c r="L1594" s="1">
        <f>_xlfn.IFNA(VLOOKUP(D1594,'[2]2019物业费金额预算（含欠费）'!$B$1:$F$65536,5,FALSE),0)</f>
        <v>5.567319432</v>
      </c>
      <c r="M1594">
        <f>_xlfn.IFNA(VLOOKUP(D1594,[2]Sheet1!$B$1:$D$65536,3,FALSE),0)</f>
        <v>0.1739604</v>
      </c>
    </row>
    <row r="1595" spans="1:13">
      <c r="A1595" s="1">
        <v>1594</v>
      </c>
      <c r="B1595" s="8" t="s">
        <v>222</v>
      </c>
      <c r="C1595" s="9" t="s">
        <v>223</v>
      </c>
      <c r="D1595" s="8" t="s">
        <v>224</v>
      </c>
      <c r="E1595" s="1" t="s">
        <v>376</v>
      </c>
      <c r="F1595" s="1" t="s">
        <v>25</v>
      </c>
      <c r="G1595" s="1">
        <v>1</v>
      </c>
      <c r="H1595" s="3" t="s">
        <v>384</v>
      </c>
      <c r="I1595" s="5">
        <v>43497</v>
      </c>
      <c r="J1595" s="1">
        <v>1</v>
      </c>
      <c r="K1595" s="1">
        <v>0.6</v>
      </c>
      <c r="L1595" s="1">
        <f>_xlfn.IFNA(VLOOKUP(D1595,'[2]2019物业费金额预算（含欠费）'!$B$1:$F$65536,5,FALSE),0)</f>
        <v>92.344491</v>
      </c>
      <c r="M1595">
        <f>_xlfn.IFNA(VLOOKUP(D1595,[2]Sheet1!$B$1:$D$65536,3,FALSE),0)</f>
        <v>1.4043823</v>
      </c>
    </row>
    <row r="1596" spans="1:13">
      <c r="A1596" s="1">
        <v>1595</v>
      </c>
      <c r="B1596" s="8" t="s">
        <v>225</v>
      </c>
      <c r="C1596" s="9" t="s">
        <v>226</v>
      </c>
      <c r="D1596" s="8" t="s">
        <v>227</v>
      </c>
      <c r="E1596" s="1" t="s">
        <v>376</v>
      </c>
      <c r="F1596" s="1" t="s">
        <v>25</v>
      </c>
      <c r="G1596" s="1">
        <v>1</v>
      </c>
      <c r="H1596" s="3" t="s">
        <v>384</v>
      </c>
      <c r="I1596" s="5">
        <v>43497</v>
      </c>
      <c r="J1596" s="1">
        <v>1</v>
      </c>
      <c r="K1596" s="1">
        <v>0</v>
      </c>
      <c r="L1596" s="1">
        <f>_xlfn.IFNA(VLOOKUP(D1596,'[2]2019物业费金额预算（含欠费）'!$B$1:$F$65536,5,FALSE),0)</f>
        <v>144.23580189</v>
      </c>
      <c r="M1596">
        <f>_xlfn.IFNA(VLOOKUP(D1596,[2]Sheet1!$B$1:$D$65536,3,FALSE),0)</f>
        <v>1.0409623</v>
      </c>
    </row>
    <row r="1597" spans="1:13">
      <c r="A1597" s="1">
        <v>1596</v>
      </c>
      <c r="B1597" s="8" t="s">
        <v>228</v>
      </c>
      <c r="C1597" s="9" t="s">
        <v>229</v>
      </c>
      <c r="D1597" s="8" t="s">
        <v>230</v>
      </c>
      <c r="E1597" s="1" t="s">
        <v>376</v>
      </c>
      <c r="F1597" s="1" t="s">
        <v>25</v>
      </c>
      <c r="G1597" s="1">
        <v>1</v>
      </c>
      <c r="H1597" s="3" t="s">
        <v>384</v>
      </c>
      <c r="I1597" s="5">
        <v>43497</v>
      </c>
      <c r="J1597" s="1">
        <v>1</v>
      </c>
      <c r="K1597" s="1">
        <v>0.5</v>
      </c>
      <c r="L1597" s="1">
        <f>_xlfn.IFNA(VLOOKUP(D1597,'[2]2019物业费金额预算（含欠费）'!$B$1:$F$65536,5,FALSE),0)</f>
        <v>139.2483798</v>
      </c>
      <c r="M1597">
        <f>_xlfn.IFNA(VLOOKUP(D1597,[2]Sheet1!$B$1:$D$65536,3,FALSE),0)</f>
        <v>13.6816961</v>
      </c>
    </row>
    <row r="1598" spans="1:13">
      <c r="A1598" s="1">
        <v>1597</v>
      </c>
      <c r="B1598" s="8" t="s">
        <v>231</v>
      </c>
      <c r="C1598" s="9" t="s">
        <v>232</v>
      </c>
      <c r="D1598" s="8" t="s">
        <v>233</v>
      </c>
      <c r="E1598" s="1" t="s">
        <v>376</v>
      </c>
      <c r="F1598" s="1" t="s">
        <v>25</v>
      </c>
      <c r="G1598" s="1">
        <v>1</v>
      </c>
      <c r="H1598" s="3" t="s">
        <v>384</v>
      </c>
      <c r="I1598" s="5">
        <v>43497</v>
      </c>
      <c r="J1598" s="1">
        <v>1</v>
      </c>
      <c r="K1598" s="1">
        <v>0.45</v>
      </c>
      <c r="L1598" s="1">
        <f>_xlfn.IFNA(VLOOKUP(D1598,'[2]2019物业费金额预算（含欠费）'!$B$1:$F$65536,5,FALSE),0)</f>
        <v>42.6260664</v>
      </c>
      <c r="M1598">
        <f>_xlfn.IFNA(VLOOKUP(D1598,[2]Sheet1!$B$1:$D$65536,3,FALSE),0)</f>
        <v>10.3153393</v>
      </c>
    </row>
    <row r="1599" spans="1:13">
      <c r="A1599" s="1">
        <v>1598</v>
      </c>
      <c r="B1599" s="8" t="s">
        <v>234</v>
      </c>
      <c r="C1599" s="9" t="s">
        <v>235</v>
      </c>
      <c r="D1599" s="8" t="s">
        <v>236</v>
      </c>
      <c r="E1599" s="1" t="s">
        <v>376</v>
      </c>
      <c r="F1599" s="1" t="s">
        <v>25</v>
      </c>
      <c r="G1599" s="1">
        <v>1</v>
      </c>
      <c r="H1599" s="3" t="s">
        <v>384</v>
      </c>
      <c r="I1599" s="5">
        <v>43497</v>
      </c>
      <c r="J1599" s="1">
        <v>1</v>
      </c>
      <c r="K1599" s="1">
        <v>0.5</v>
      </c>
      <c r="L1599" s="1">
        <f>_xlfn.IFNA(VLOOKUP(D1599,'[2]2019物业费金额预算（含欠费）'!$B$1:$F$65536,5,FALSE),0)</f>
        <v>14.2107069</v>
      </c>
      <c r="M1599">
        <f>_xlfn.IFNA(VLOOKUP(D1599,[2]Sheet1!$B$1:$D$65536,3,FALSE),0)</f>
        <v>2.9756738</v>
      </c>
    </row>
    <row r="1600" spans="1:13">
      <c r="A1600" s="1">
        <v>1599</v>
      </c>
      <c r="B1600" s="8" t="s">
        <v>237</v>
      </c>
      <c r="C1600" s="9" t="s">
        <v>238</v>
      </c>
      <c r="D1600" s="8" t="s">
        <v>239</v>
      </c>
      <c r="E1600" s="1" t="s">
        <v>376</v>
      </c>
      <c r="F1600" s="1" t="s">
        <v>25</v>
      </c>
      <c r="G1600" s="1">
        <v>1</v>
      </c>
      <c r="H1600" s="3" t="s">
        <v>384</v>
      </c>
      <c r="I1600" s="5">
        <v>43497</v>
      </c>
      <c r="J1600" s="1">
        <v>1</v>
      </c>
      <c r="K1600" s="1">
        <v>0.5</v>
      </c>
      <c r="L1600" s="1">
        <f>_xlfn.IFNA(VLOOKUP(D1600,'[2]2019物业费金额预算（含欠费）'!$B$1:$F$65536,5,FALSE),0)</f>
        <v>37.7843958</v>
      </c>
      <c r="M1600">
        <f>_xlfn.IFNA(VLOOKUP(D1600,[2]Sheet1!$B$1:$D$65536,3,FALSE),0)</f>
        <v>5.84949370000001</v>
      </c>
    </row>
    <row r="1601" spans="1:13">
      <c r="A1601" s="1">
        <v>1600</v>
      </c>
      <c r="B1601" s="8" t="s">
        <v>240</v>
      </c>
      <c r="C1601" s="9" t="s">
        <v>241</v>
      </c>
      <c r="D1601" s="8" t="s">
        <v>242</v>
      </c>
      <c r="E1601" s="1" t="s">
        <v>376</v>
      </c>
      <c r="F1601" s="1" t="s">
        <v>25</v>
      </c>
      <c r="G1601" s="1">
        <v>1</v>
      </c>
      <c r="H1601" s="3" t="s">
        <v>384</v>
      </c>
      <c r="I1601" s="5">
        <v>43497</v>
      </c>
      <c r="J1601" s="1">
        <v>1</v>
      </c>
      <c r="K1601" s="1">
        <v>0.5</v>
      </c>
      <c r="L1601" s="1">
        <f>_xlfn.IFNA(VLOOKUP(D1601,'[2]2019物业费金额预算（含欠费）'!$B$1:$F$65536,5,FALSE),0)</f>
        <v>61.76367</v>
      </c>
      <c r="M1601">
        <f>_xlfn.IFNA(VLOOKUP(D1601,[2]Sheet1!$B$1:$D$65536,3,FALSE),0)</f>
        <v>4.2013576</v>
      </c>
    </row>
    <row r="1602" spans="1:13">
      <c r="A1602" s="1">
        <v>1601</v>
      </c>
      <c r="B1602" s="8" t="s">
        <v>243</v>
      </c>
      <c r="C1602" s="9" t="s">
        <v>244</v>
      </c>
      <c r="D1602" s="8" t="s">
        <v>245</v>
      </c>
      <c r="E1602" s="1" t="s">
        <v>376</v>
      </c>
      <c r="F1602" s="1" t="s">
        <v>25</v>
      </c>
      <c r="G1602" s="1">
        <v>1</v>
      </c>
      <c r="H1602" s="3" t="s">
        <v>384</v>
      </c>
      <c r="I1602" s="5">
        <v>43497</v>
      </c>
      <c r="J1602" s="1">
        <v>1</v>
      </c>
      <c r="K1602" s="1">
        <v>0.5</v>
      </c>
      <c r="L1602" s="1">
        <f>_xlfn.IFNA(VLOOKUP(D1602,'[2]2019物业费金额预算（含欠费）'!$B$1:$F$65536,5,FALSE),0)</f>
        <v>52.2387045</v>
      </c>
      <c r="M1602">
        <f>_xlfn.IFNA(VLOOKUP(D1602,[2]Sheet1!$B$1:$D$65536,3,FALSE),0)</f>
        <v>0.9341574</v>
      </c>
    </row>
    <row r="1603" ht="15" spans="1:13">
      <c r="A1603" s="1">
        <v>1602</v>
      </c>
      <c r="B1603" s="8" t="s">
        <v>381</v>
      </c>
      <c r="C1603" s="9" t="s">
        <v>321</v>
      </c>
      <c r="D1603" s="10" t="s">
        <v>322</v>
      </c>
      <c r="E1603" s="1" t="s">
        <v>376</v>
      </c>
      <c r="F1603" s="1" t="s">
        <v>25</v>
      </c>
      <c r="G1603" s="1">
        <v>1</v>
      </c>
      <c r="H1603" s="3" t="s">
        <v>384</v>
      </c>
      <c r="I1603" s="5">
        <v>43497</v>
      </c>
      <c r="J1603" s="1">
        <v>1</v>
      </c>
      <c r="K1603" s="1">
        <v>0</v>
      </c>
      <c r="L1603" s="1">
        <f>_xlfn.IFNA(VLOOKUP(D1603,'[2]2019物业费金额预算（含欠费）'!$B$1:$F$65536,5,FALSE),0)</f>
        <v>8.691975</v>
      </c>
      <c r="M1603">
        <f>_xlfn.IFNA(VLOOKUP(D1603,[2]Sheet1!$B$1:$D$65536,3,FALSE),0)</f>
        <v>0.4565304</v>
      </c>
    </row>
    <row r="1604" ht="15" spans="1:13">
      <c r="A1604" s="1">
        <v>1603</v>
      </c>
      <c r="B1604" s="8" t="s">
        <v>382</v>
      </c>
      <c r="C1604" s="9" t="s">
        <v>318</v>
      </c>
      <c r="D1604" s="10" t="s">
        <v>319</v>
      </c>
      <c r="E1604" s="1" t="s">
        <v>376</v>
      </c>
      <c r="F1604" s="1" t="s">
        <v>25</v>
      </c>
      <c r="G1604" s="1">
        <v>1</v>
      </c>
      <c r="H1604" s="3" t="s">
        <v>384</v>
      </c>
      <c r="I1604" s="5">
        <v>43497</v>
      </c>
      <c r="J1604" s="1">
        <v>1</v>
      </c>
      <c r="K1604" s="1">
        <v>0</v>
      </c>
      <c r="L1604" s="1">
        <f>_xlfn.IFNA(VLOOKUP(D1604,'[2]2019物业费金额预算（含欠费）'!$B$1:$F$65536,5,FALSE),0)</f>
        <v>31.59</v>
      </c>
      <c r="M1604">
        <f>_xlfn.IFNA(VLOOKUP(D1604,[2]Sheet1!$B$1:$D$65536,3,FALSE),0)</f>
        <v>0</v>
      </c>
    </row>
    <row r="1605" spans="1:13">
      <c r="A1605" s="1">
        <v>1604</v>
      </c>
      <c r="B1605" s="8" t="s">
        <v>246</v>
      </c>
      <c r="C1605" s="9" t="s">
        <v>247</v>
      </c>
      <c r="D1605" s="8" t="s">
        <v>248</v>
      </c>
      <c r="E1605" s="1" t="s">
        <v>376</v>
      </c>
      <c r="F1605" s="1" t="s">
        <v>25</v>
      </c>
      <c r="G1605" s="1">
        <v>1</v>
      </c>
      <c r="H1605" s="3" t="s">
        <v>384</v>
      </c>
      <c r="I1605" s="5">
        <v>43497</v>
      </c>
      <c r="J1605" s="1">
        <v>1</v>
      </c>
      <c r="K1605" s="1">
        <v>0</v>
      </c>
      <c r="L1605" s="1">
        <f>_xlfn.IFNA(VLOOKUP(D1605,'[2]2019物业费金额预算（含欠费）'!$B$1:$F$65536,5,FALSE),0)</f>
        <v>0</v>
      </c>
      <c r="M1605">
        <f>_xlfn.IFNA(VLOOKUP(D1605,[2]Sheet1!$B$1:$D$65536,3,FALSE),0)</f>
        <v>0</v>
      </c>
    </row>
    <row r="1606" spans="1:13">
      <c r="A1606" s="1">
        <v>1605</v>
      </c>
      <c r="B1606" s="8" t="s">
        <v>249</v>
      </c>
      <c r="C1606" s="9" t="s">
        <v>250</v>
      </c>
      <c r="D1606" s="8" t="s">
        <v>251</v>
      </c>
      <c r="E1606" s="1" t="s">
        <v>376</v>
      </c>
      <c r="F1606" s="1" t="s">
        <v>25</v>
      </c>
      <c r="G1606" s="1">
        <v>1</v>
      </c>
      <c r="H1606" s="3" t="s">
        <v>384</v>
      </c>
      <c r="I1606" s="5">
        <v>43497</v>
      </c>
      <c r="J1606" s="1">
        <v>1</v>
      </c>
      <c r="K1606" s="1">
        <v>0.6</v>
      </c>
      <c r="L1606" s="1">
        <f>_xlfn.IFNA(VLOOKUP(D1606,'[2]2019物业费金额预算（含欠费）'!$B$1:$F$65536,5,FALSE),0)</f>
        <v>40.16395584</v>
      </c>
      <c r="M1606">
        <f>_xlfn.IFNA(VLOOKUP(D1606,[2]Sheet1!$B$1:$D$65536,3,FALSE),0)</f>
        <v>3.27720866666667</v>
      </c>
    </row>
    <row r="1607" spans="1:13">
      <c r="A1607" s="1">
        <v>1606</v>
      </c>
      <c r="B1607" s="8" t="s">
        <v>252</v>
      </c>
      <c r="C1607" s="9" t="s">
        <v>253</v>
      </c>
      <c r="D1607" s="8" t="s">
        <v>254</v>
      </c>
      <c r="E1607" s="1" t="s">
        <v>376</v>
      </c>
      <c r="F1607" s="1" t="s">
        <v>25</v>
      </c>
      <c r="G1607" s="1">
        <v>1</v>
      </c>
      <c r="H1607" s="3" t="s">
        <v>384</v>
      </c>
      <c r="I1607" s="5">
        <v>43497</v>
      </c>
      <c r="J1607" s="1">
        <v>1</v>
      </c>
      <c r="K1607" s="1">
        <v>0.6</v>
      </c>
      <c r="L1607" s="1">
        <f>_xlfn.IFNA(VLOOKUP(D1607,'[2]2019物业费金额预算（含欠费）'!$B$1:$F$65536,5,FALSE),0)</f>
        <v>14.968844208</v>
      </c>
      <c r="M1607">
        <f>_xlfn.IFNA(VLOOKUP(D1607,[2]Sheet1!$B$1:$D$65536,3,FALSE),0)</f>
        <v>1.28443851666667</v>
      </c>
    </row>
    <row r="1608" spans="1:13">
      <c r="A1608" s="1">
        <v>1607</v>
      </c>
      <c r="B1608" s="8" t="s">
        <v>255</v>
      </c>
      <c r="C1608" s="9" t="s">
        <v>256</v>
      </c>
      <c r="D1608" s="8" t="s">
        <v>257</v>
      </c>
      <c r="E1608" s="1" t="s">
        <v>376</v>
      </c>
      <c r="F1608" s="1" t="s">
        <v>25</v>
      </c>
      <c r="G1608" s="1">
        <v>1</v>
      </c>
      <c r="H1608" s="3" t="s">
        <v>384</v>
      </c>
      <c r="I1608" s="5">
        <v>43497</v>
      </c>
      <c r="J1608" s="1">
        <v>1</v>
      </c>
      <c r="K1608" s="1">
        <v>0</v>
      </c>
      <c r="L1608" s="1">
        <f>_xlfn.IFNA(VLOOKUP(D1608,'[2]2019物业费金额预算（含欠费）'!$B$1:$F$65536,5,FALSE),0)</f>
        <v>80.4375825</v>
      </c>
      <c r="M1608">
        <f>_xlfn.IFNA(VLOOKUP(D1608,[2]Sheet1!$B$1:$D$65536,3,FALSE),0)</f>
        <v>1.17418373333333</v>
      </c>
    </row>
    <row r="1609" spans="1:13">
      <c r="A1609" s="1">
        <v>1608</v>
      </c>
      <c r="B1609" s="8" t="s">
        <v>258</v>
      </c>
      <c r="C1609" s="9" t="s">
        <v>259</v>
      </c>
      <c r="D1609" s="8" t="s">
        <v>260</v>
      </c>
      <c r="E1609" s="1" t="s">
        <v>376</v>
      </c>
      <c r="F1609" s="1" t="s">
        <v>25</v>
      </c>
      <c r="G1609" s="1">
        <v>1</v>
      </c>
      <c r="H1609" s="3" t="s">
        <v>384</v>
      </c>
      <c r="I1609" s="5">
        <v>43497</v>
      </c>
      <c r="J1609" s="1">
        <v>1</v>
      </c>
      <c r="K1609" s="1">
        <v>0</v>
      </c>
      <c r="L1609" s="1">
        <f>_xlfn.IFNA(VLOOKUP(D1609,'[2]2019物业费金额预算（含欠费）'!$B$1:$F$65536,5,FALSE),0)</f>
        <v>0</v>
      </c>
      <c r="M1609">
        <f>_xlfn.IFNA(VLOOKUP(D1609,[2]Sheet1!$B$1:$D$65536,3,FALSE),0)</f>
        <v>0</v>
      </c>
    </row>
    <row r="1610" spans="1:13">
      <c r="A1610" s="1">
        <v>1609</v>
      </c>
      <c r="B1610" s="8" t="s">
        <v>261</v>
      </c>
      <c r="C1610" s="9" t="s">
        <v>262</v>
      </c>
      <c r="D1610" s="8" t="s">
        <v>263</v>
      </c>
      <c r="E1610" s="1" t="s">
        <v>376</v>
      </c>
      <c r="F1610" s="1" t="s">
        <v>25</v>
      </c>
      <c r="G1610" s="1">
        <v>1</v>
      </c>
      <c r="H1610" s="3" t="s">
        <v>384</v>
      </c>
      <c r="I1610" s="5">
        <v>43497</v>
      </c>
      <c r="J1610" s="1">
        <v>1</v>
      </c>
      <c r="K1610" s="1">
        <v>0</v>
      </c>
      <c r="L1610" s="1">
        <f>_xlfn.IFNA(VLOOKUP(D1610,'[2]2019物业费金额预算（含欠费）'!$B$1:$F$65536,5,FALSE),0)</f>
        <v>0</v>
      </c>
      <c r="M1610">
        <f>_xlfn.IFNA(VLOOKUP(D1610,[2]Sheet1!$B$1:$D$65536,3,FALSE),0)</f>
        <v>0</v>
      </c>
    </row>
    <row r="1611" spans="1:13">
      <c r="A1611" s="1">
        <v>1610</v>
      </c>
      <c r="B1611" s="8" t="s">
        <v>264</v>
      </c>
      <c r="C1611" s="9" t="s">
        <v>265</v>
      </c>
      <c r="D1611" s="8" t="s">
        <v>266</v>
      </c>
      <c r="E1611" s="1" t="s">
        <v>376</v>
      </c>
      <c r="F1611" s="1" t="s">
        <v>25</v>
      </c>
      <c r="G1611" s="1">
        <v>1</v>
      </c>
      <c r="H1611" s="3" t="s">
        <v>384</v>
      </c>
      <c r="I1611" s="5">
        <v>43497</v>
      </c>
      <c r="J1611" s="1">
        <v>1</v>
      </c>
      <c r="K1611" s="1">
        <v>0</v>
      </c>
      <c r="L1611" s="1">
        <f>_xlfn.IFNA(VLOOKUP(D1611,'[2]2019物业费金额预算（含欠费）'!$B$1:$F$65536,5,FALSE),0)</f>
        <v>0</v>
      </c>
      <c r="M1611">
        <f>_xlfn.IFNA(VLOOKUP(D1611,[2]Sheet1!$B$1:$D$65536,3,FALSE),0)</f>
        <v>0</v>
      </c>
    </row>
    <row r="1612" spans="1:13">
      <c r="A1612" s="1">
        <v>1611</v>
      </c>
      <c r="B1612" s="8" t="s">
        <v>276</v>
      </c>
      <c r="C1612" s="9" t="s">
        <v>277</v>
      </c>
      <c r="D1612" s="8" t="s">
        <v>278</v>
      </c>
      <c r="E1612" s="1" t="s">
        <v>376</v>
      </c>
      <c r="F1612" s="1" t="s">
        <v>279</v>
      </c>
      <c r="G1612" s="1">
        <v>1</v>
      </c>
      <c r="H1612" s="3" t="s">
        <v>384</v>
      </c>
      <c r="I1612" s="5">
        <v>43497</v>
      </c>
      <c r="J1612" s="1">
        <v>1</v>
      </c>
      <c r="K1612" s="1">
        <v>0.965</v>
      </c>
      <c r="L1612" s="1">
        <f>_xlfn.IFNA(VLOOKUP(D1612,'[2]2019物业费金额预算（含欠费）'!$B$1:$F$65536,5,FALSE),0)</f>
        <v>19.17574828875</v>
      </c>
      <c r="M1612">
        <f>_xlfn.IFNA(VLOOKUP(D1612,[2]Sheet1!$B$1:$D$65536,3,FALSE),0)</f>
        <v>0.967147283333333</v>
      </c>
    </row>
    <row r="1613" spans="1:13">
      <c r="A1613" s="1">
        <v>1612</v>
      </c>
      <c r="B1613" s="8" t="s">
        <v>273</v>
      </c>
      <c r="C1613" s="9" t="s">
        <v>274</v>
      </c>
      <c r="D1613" s="8" t="s">
        <v>275</v>
      </c>
      <c r="E1613" s="1" t="s">
        <v>376</v>
      </c>
      <c r="F1613" s="1" t="s">
        <v>25</v>
      </c>
      <c r="G1613" s="1">
        <v>1</v>
      </c>
      <c r="H1613" s="3" t="s">
        <v>384</v>
      </c>
      <c r="I1613" s="5">
        <v>43497</v>
      </c>
      <c r="J1613" s="1">
        <v>1</v>
      </c>
      <c r="K1613" s="1">
        <v>0.5</v>
      </c>
      <c r="L1613" s="1">
        <f>_xlfn.IFNA(VLOOKUP(D1613,'[2]2019物业费金额预算（含欠费）'!$B$1:$F$65536,5,FALSE),0)</f>
        <v>66.654552846</v>
      </c>
      <c r="M1613">
        <f>_xlfn.IFNA(VLOOKUP(D1613,[2]Sheet1!$B$1:$D$65536,3,FALSE),0)</f>
        <v>0.612197133333333</v>
      </c>
    </row>
    <row r="1614" spans="1:13">
      <c r="A1614" s="1">
        <v>1613</v>
      </c>
      <c r="B1614" s="8" t="s">
        <v>280</v>
      </c>
      <c r="C1614" s="9" t="s">
        <v>281</v>
      </c>
      <c r="D1614" s="8" t="s">
        <v>282</v>
      </c>
      <c r="E1614" s="1" t="s">
        <v>376</v>
      </c>
      <c r="F1614" s="1" t="s">
        <v>279</v>
      </c>
      <c r="G1614" s="1">
        <v>1</v>
      </c>
      <c r="H1614" s="3" t="s">
        <v>384</v>
      </c>
      <c r="I1614" s="5">
        <v>43497</v>
      </c>
      <c r="J1614" s="1">
        <v>1</v>
      </c>
      <c r="K1614" s="1">
        <v>0.83</v>
      </c>
      <c r="L1614" s="1">
        <f>_xlfn.IFNA(VLOOKUP(D1614,'[2]2019物业费金额预算（含欠费）'!$B$1:$F$65536,5,FALSE),0)</f>
        <v>72.3297991566667</v>
      </c>
      <c r="M1614">
        <f>_xlfn.IFNA(VLOOKUP(D1614,[2]Sheet1!$B$1:$D$65536,3,FALSE),0)</f>
        <v>9.27297093333334</v>
      </c>
    </row>
    <row r="1615" spans="1:13">
      <c r="A1615" s="1">
        <v>1614</v>
      </c>
      <c r="B1615" s="8" t="s">
        <v>283</v>
      </c>
      <c r="C1615" s="9" t="s">
        <v>284</v>
      </c>
      <c r="D1615" s="8" t="s">
        <v>285</v>
      </c>
      <c r="E1615" s="1" t="s">
        <v>376</v>
      </c>
      <c r="F1615" s="1" t="s">
        <v>25</v>
      </c>
      <c r="G1615" s="1">
        <v>1</v>
      </c>
      <c r="H1615" s="3" t="s">
        <v>384</v>
      </c>
      <c r="I1615" s="5">
        <v>43497</v>
      </c>
      <c r="J1615" s="1">
        <v>1</v>
      </c>
      <c r="K1615" s="1">
        <v>0.6</v>
      </c>
      <c r="L1615" s="1">
        <f>_xlfn.IFNA(VLOOKUP(D1615,'[2]2019物业费金额预算（含欠费）'!$B$1:$F$65536,5,FALSE),0)</f>
        <v>113.28538494</v>
      </c>
      <c r="M1615">
        <f>_xlfn.IFNA(VLOOKUP(D1615,[2]Sheet1!$B$1:$D$65536,3,FALSE),0)</f>
        <v>1.99003898333333</v>
      </c>
    </row>
    <row r="1616" spans="1:13">
      <c r="A1616" s="1">
        <v>1615</v>
      </c>
      <c r="B1616" s="8" t="s">
        <v>286</v>
      </c>
      <c r="C1616" s="9" t="s">
        <v>287</v>
      </c>
      <c r="D1616" s="8" t="s">
        <v>288</v>
      </c>
      <c r="E1616" s="1" t="s">
        <v>376</v>
      </c>
      <c r="F1616" s="1" t="s">
        <v>25</v>
      </c>
      <c r="G1616" s="1">
        <v>1</v>
      </c>
      <c r="H1616" s="3" t="s">
        <v>384</v>
      </c>
      <c r="I1616" s="5">
        <v>43497</v>
      </c>
      <c r="J1616" s="1">
        <v>1</v>
      </c>
      <c r="K1616" s="1">
        <v>0</v>
      </c>
      <c r="L1616" s="1">
        <f>_xlfn.IFNA(VLOOKUP(D1616,'[2]2019物业费金额预算（含欠费）'!$B$1:$F$65536,5,FALSE),0)</f>
        <v>0</v>
      </c>
      <c r="M1616">
        <f>_xlfn.IFNA(VLOOKUP(D1616,[2]Sheet1!$B$1:$D$65536,3,FALSE),0)</f>
        <v>0</v>
      </c>
    </row>
    <row r="1617" spans="1:13">
      <c r="A1617" s="1">
        <v>1616</v>
      </c>
      <c r="B1617" s="8" t="s">
        <v>289</v>
      </c>
      <c r="C1617" s="9"/>
      <c r="D1617" s="8" t="s">
        <v>290</v>
      </c>
      <c r="E1617" s="1" t="s">
        <v>376</v>
      </c>
      <c r="F1617" s="1" t="s">
        <v>153</v>
      </c>
      <c r="G1617" s="1" t="s">
        <v>153</v>
      </c>
      <c r="H1617" s="3" t="s">
        <v>384</v>
      </c>
      <c r="I1617" s="5">
        <v>43497</v>
      </c>
      <c r="J1617" s="1">
        <v>1</v>
      </c>
      <c r="K1617" s="1">
        <v>0</v>
      </c>
      <c r="L1617" s="1">
        <f>_xlfn.IFNA(VLOOKUP(D1617,'[2]2019物业费金额预算（含欠费）'!$B$1:$F$65536,5,FALSE),0)</f>
        <v>0</v>
      </c>
      <c r="M1617">
        <f>_xlfn.IFNA(VLOOKUP(D1617,[2]Sheet1!$B$1:$D$65536,3,FALSE),0)</f>
        <v>0</v>
      </c>
    </row>
    <row r="1618" spans="1:13">
      <c r="A1618" s="1">
        <v>1617</v>
      </c>
      <c r="B1618" s="8" t="s">
        <v>291</v>
      </c>
      <c r="C1618" s="9" t="s">
        <v>292</v>
      </c>
      <c r="D1618" s="8" t="s">
        <v>293</v>
      </c>
      <c r="E1618" s="1" t="s">
        <v>376</v>
      </c>
      <c r="F1618" s="1" t="s">
        <v>25</v>
      </c>
      <c r="G1618" s="1">
        <v>1</v>
      </c>
      <c r="H1618" s="3" t="s">
        <v>384</v>
      </c>
      <c r="I1618" s="5">
        <v>43497</v>
      </c>
      <c r="J1618" s="1">
        <v>1</v>
      </c>
      <c r="K1618" s="1">
        <v>0</v>
      </c>
      <c r="L1618" s="1">
        <f>_xlfn.IFNA(VLOOKUP(D1618,'[2]2019物业费金额预算（含欠费）'!$B$1:$F$65536,5,FALSE),0)</f>
        <v>0</v>
      </c>
      <c r="M1618">
        <f>_xlfn.IFNA(VLOOKUP(D1618,[2]Sheet1!$B$1:$D$65536,3,FALSE),0)</f>
        <v>0</v>
      </c>
    </row>
    <row r="1619" ht="15" spans="1:13">
      <c r="A1619" s="1">
        <v>1618</v>
      </c>
      <c r="B1619" s="8" t="s">
        <v>383</v>
      </c>
      <c r="C1619" s="10" t="s">
        <v>268</v>
      </c>
      <c r="D1619" s="10" t="s">
        <v>269</v>
      </c>
      <c r="E1619" s="1" t="s">
        <v>376</v>
      </c>
      <c r="F1619" s="1" t="s">
        <v>25</v>
      </c>
      <c r="G1619" s="1">
        <v>1</v>
      </c>
      <c r="H1619" s="3" t="s">
        <v>384</v>
      </c>
      <c r="I1619" s="5">
        <v>43497</v>
      </c>
      <c r="J1619" s="1">
        <v>1</v>
      </c>
      <c r="K1619" s="1">
        <v>0.7</v>
      </c>
      <c r="L1619" s="1">
        <f>_xlfn.IFNA(VLOOKUP(D1619,'[2]2019物业费金额预算（含欠费）'!$B$1:$F$65536,5,FALSE),0)</f>
        <v>56.96079396</v>
      </c>
      <c r="M1619">
        <f>_xlfn.IFNA(VLOOKUP(D1619,[2]Sheet1!$B$1:$D$65536,3,FALSE),0)</f>
        <v>0.818734583333333</v>
      </c>
    </row>
    <row r="1620" spans="1:13">
      <c r="A1620" s="1">
        <v>1619</v>
      </c>
      <c r="B1620" s="8" t="s">
        <v>13</v>
      </c>
      <c r="C1620" s="9" t="s">
        <v>14</v>
      </c>
      <c r="D1620" s="8" t="s">
        <v>15</v>
      </c>
      <c r="E1620" s="1" t="s">
        <v>376</v>
      </c>
      <c r="F1620" s="1" t="s">
        <v>17</v>
      </c>
      <c r="G1620" s="1">
        <v>1</v>
      </c>
      <c r="H1620" s="3" t="s">
        <v>385</v>
      </c>
      <c r="I1620" s="5">
        <v>43525</v>
      </c>
      <c r="J1620" s="1">
        <v>1</v>
      </c>
      <c r="K1620" s="1">
        <v>0.95</v>
      </c>
      <c r="L1620" s="1">
        <f>_xlfn.IFNA(VLOOKUP(D1620,'[2]2019物业费金额预算（含欠费）'!$B$1:$H$65536,7,FALSE),0)</f>
        <v>121.169687840162</v>
      </c>
      <c r="M1620">
        <f>_xlfn.IFNA(VLOOKUP(D1620,[2]Sheet1!$B$1:$E$65536,4,FALSE),0)</f>
        <v>12.71322172</v>
      </c>
    </row>
    <row r="1621" spans="1:13">
      <c r="A1621" s="1">
        <v>1620</v>
      </c>
      <c r="B1621" s="8" t="s">
        <v>19</v>
      </c>
      <c r="C1621" s="9" t="s">
        <v>20</v>
      </c>
      <c r="D1621" s="8" t="s">
        <v>21</v>
      </c>
      <c r="E1621" s="1" t="s">
        <v>376</v>
      </c>
      <c r="F1621" s="1" t="s">
        <v>17</v>
      </c>
      <c r="G1621" s="1">
        <v>1</v>
      </c>
      <c r="H1621" s="3" t="s">
        <v>385</v>
      </c>
      <c r="I1621" s="5">
        <v>43525</v>
      </c>
      <c r="J1621" s="1">
        <v>1</v>
      </c>
      <c r="K1621" s="1">
        <v>0.98</v>
      </c>
      <c r="L1621" s="1">
        <f>_xlfn.IFNA(VLOOKUP(D1621,'[2]2019物业费金额预算（含欠费）'!$B$1:$H$65536,7,FALSE),0)</f>
        <v>11.131405068</v>
      </c>
      <c r="M1621">
        <f>_xlfn.IFNA(VLOOKUP(D1621,[2]Sheet1!$B$1:$E$65536,4,FALSE),0)</f>
        <v>0.7758789225</v>
      </c>
    </row>
    <row r="1622" spans="1:13">
      <c r="A1622" s="1">
        <v>1621</v>
      </c>
      <c r="B1622" s="8" t="s">
        <v>22</v>
      </c>
      <c r="C1622" s="9" t="s">
        <v>23</v>
      </c>
      <c r="D1622" s="8" t="s">
        <v>24</v>
      </c>
      <c r="E1622" s="1" t="s">
        <v>376</v>
      </c>
      <c r="F1622" s="1" t="s">
        <v>25</v>
      </c>
      <c r="G1622" s="1">
        <v>1</v>
      </c>
      <c r="H1622" s="3" t="s">
        <v>385</v>
      </c>
      <c r="I1622" s="5">
        <v>43525</v>
      </c>
      <c r="J1622" s="1">
        <v>1</v>
      </c>
      <c r="K1622" s="1">
        <v>0.8</v>
      </c>
      <c r="L1622" s="1">
        <f>_xlfn.IFNA(VLOOKUP(D1622,'[2]2019物业费金额预算（含欠费）'!$B$1:$H$65536,7,FALSE),0)</f>
        <v>63.98216544</v>
      </c>
      <c r="M1622">
        <f>_xlfn.IFNA(VLOOKUP(D1622,[2]Sheet1!$B$1:$E$65536,4,FALSE),0)</f>
        <v>1.70740488</v>
      </c>
    </row>
    <row r="1623" ht="15" spans="1:13">
      <c r="A1623" s="1">
        <v>1622</v>
      </c>
      <c r="B1623" s="4" t="s">
        <v>26</v>
      </c>
      <c r="C1623" s="9" t="s">
        <v>27</v>
      </c>
      <c r="D1623" s="10" t="s">
        <v>28</v>
      </c>
      <c r="E1623" s="1" t="s">
        <v>376</v>
      </c>
      <c r="F1623" s="1" t="s">
        <v>17</v>
      </c>
      <c r="G1623" s="1">
        <v>1</v>
      </c>
      <c r="H1623" s="3" t="s">
        <v>385</v>
      </c>
      <c r="I1623" s="5">
        <v>43525</v>
      </c>
      <c r="J1623" s="1">
        <v>1</v>
      </c>
      <c r="K1623" s="1">
        <v>0.88</v>
      </c>
      <c r="L1623" s="1">
        <f>_xlfn.IFNA(VLOOKUP(D1623,'[2]2019物业费金额预算（含欠费）'!$B$1:$H$65536,7,FALSE),0)</f>
        <v>45.73243884</v>
      </c>
      <c r="M1623">
        <f>_xlfn.IFNA(VLOOKUP(D1623,[2]Sheet1!$B$1:$E$65536,4,FALSE),0)</f>
        <v>15.9506545</v>
      </c>
    </row>
    <row r="1624" ht="14.25" spans="1:13">
      <c r="A1624" s="1">
        <v>1623</v>
      </c>
      <c r="B1624" s="4" t="s">
        <v>29</v>
      </c>
      <c r="C1624" s="9" t="s">
        <v>30</v>
      </c>
      <c r="D1624" s="8" t="s">
        <v>31</v>
      </c>
      <c r="E1624" s="1" t="s">
        <v>376</v>
      </c>
      <c r="F1624" s="1" t="s">
        <v>25</v>
      </c>
      <c r="G1624" s="1">
        <v>1</v>
      </c>
      <c r="H1624" s="3" t="s">
        <v>385</v>
      </c>
      <c r="I1624" s="5">
        <v>43525</v>
      </c>
      <c r="J1624" s="1">
        <v>1</v>
      </c>
      <c r="K1624" s="1">
        <v>0.6</v>
      </c>
      <c r="L1624" s="1">
        <f>_xlfn.IFNA(VLOOKUP(D1624,'[2]2019物业费金额预算（含欠费）'!$B$1:$H$65536,7,FALSE),0)</f>
        <v>133.24521072</v>
      </c>
      <c r="M1624">
        <f>_xlfn.IFNA(VLOOKUP(D1624,[2]Sheet1!$B$1:$E$65536,4,FALSE),0)</f>
        <v>46.065834375</v>
      </c>
    </row>
    <row r="1625" spans="1:13">
      <c r="A1625" s="1">
        <v>1624</v>
      </c>
      <c r="B1625" s="8" t="s">
        <v>32</v>
      </c>
      <c r="C1625" s="9" t="s">
        <v>33</v>
      </c>
      <c r="D1625" s="8" t="s">
        <v>34</v>
      </c>
      <c r="E1625" s="1" t="s">
        <v>376</v>
      </c>
      <c r="F1625" s="1" t="s">
        <v>25</v>
      </c>
      <c r="G1625" s="1">
        <v>1</v>
      </c>
      <c r="H1625" s="3" t="s">
        <v>385</v>
      </c>
      <c r="I1625" s="5">
        <v>43525</v>
      </c>
      <c r="J1625" s="1">
        <v>1</v>
      </c>
      <c r="K1625" s="1">
        <v>0.8</v>
      </c>
      <c r="L1625" s="1">
        <f>_xlfn.IFNA(VLOOKUP(D1625,'[2]2019物业费金额预算（含欠费）'!$B$1:$H$65536,7,FALSE),0)</f>
        <v>142.32393264</v>
      </c>
      <c r="M1625">
        <f>_xlfn.IFNA(VLOOKUP(D1625,[2]Sheet1!$B$1:$E$65536,4,FALSE),0)</f>
        <v>5.8184898</v>
      </c>
    </row>
    <row r="1626" spans="1:13">
      <c r="A1626" s="1">
        <v>1625</v>
      </c>
      <c r="B1626" s="8" t="s">
        <v>35</v>
      </c>
      <c r="C1626" s="9"/>
      <c r="D1626" s="8" t="s">
        <v>36</v>
      </c>
      <c r="E1626" s="1" t="s">
        <v>376</v>
      </c>
      <c r="F1626" s="1" t="s">
        <v>25</v>
      </c>
      <c r="G1626" s="1">
        <v>0</v>
      </c>
      <c r="H1626" s="3" t="s">
        <v>385</v>
      </c>
      <c r="I1626" s="5">
        <v>43525</v>
      </c>
      <c r="J1626" s="1">
        <v>1</v>
      </c>
      <c r="K1626" s="1">
        <v>0.7</v>
      </c>
      <c r="L1626" s="1">
        <f>_xlfn.IFNA(VLOOKUP(D1626,'[2]2019物业费金额预算（含欠费）'!$B$1:$H$65536,7,FALSE),0)</f>
        <v>243.834280266</v>
      </c>
      <c r="M1626">
        <f>_xlfn.IFNA(VLOOKUP(D1626,[2]Sheet1!$B$1:$E$65536,4,FALSE),0)</f>
        <v>27.45875548</v>
      </c>
    </row>
    <row r="1627" spans="1:13">
      <c r="A1627" s="1">
        <v>1626</v>
      </c>
      <c r="B1627" s="8" t="s">
        <v>37</v>
      </c>
      <c r="C1627" s="9" t="s">
        <v>38</v>
      </c>
      <c r="D1627" s="8" t="s">
        <v>39</v>
      </c>
      <c r="E1627" s="1" t="s">
        <v>376</v>
      </c>
      <c r="F1627" s="1" t="s">
        <v>17</v>
      </c>
      <c r="G1627" s="1">
        <v>1</v>
      </c>
      <c r="H1627" s="3" t="s">
        <v>385</v>
      </c>
      <c r="I1627" s="5">
        <v>43525</v>
      </c>
      <c r="J1627" s="1">
        <v>1</v>
      </c>
      <c r="K1627" s="1">
        <v>0.98</v>
      </c>
      <c r="L1627" s="1">
        <f>_xlfn.IFNA(VLOOKUP(D1627,'[2]2019物业费金额预算（含欠费）'!$B$1:$H$65536,7,FALSE),0)</f>
        <v>13.8385821168</v>
      </c>
      <c r="M1627">
        <f>_xlfn.IFNA(VLOOKUP(D1627,[2]Sheet1!$B$1:$E$65536,4,FALSE),0)</f>
        <v>0.49000597</v>
      </c>
    </row>
    <row r="1628" spans="1:13">
      <c r="A1628" s="1">
        <v>1627</v>
      </c>
      <c r="B1628" s="8" t="s">
        <v>40</v>
      </c>
      <c r="C1628" s="9"/>
      <c r="D1628" s="8" t="s">
        <v>41</v>
      </c>
      <c r="E1628" s="1" t="s">
        <v>376</v>
      </c>
      <c r="F1628" s="1" t="s">
        <v>25</v>
      </c>
      <c r="G1628" s="1">
        <v>0</v>
      </c>
      <c r="H1628" s="3" t="s">
        <v>385</v>
      </c>
      <c r="I1628" s="5">
        <v>43525</v>
      </c>
      <c r="J1628" s="1">
        <v>1</v>
      </c>
      <c r="K1628" s="1">
        <v>0.65</v>
      </c>
      <c r="L1628" s="1">
        <f>_xlfn.IFNA(VLOOKUP(D1628,'[2]2019物业费金额预算（含欠费）'!$B$1:$H$65536,7,FALSE),0)</f>
        <v>184.30440852</v>
      </c>
      <c r="M1628">
        <f>_xlfn.IFNA(VLOOKUP(D1628,[2]Sheet1!$B$1:$E$65536,4,FALSE),0)</f>
        <v>39.33110255</v>
      </c>
    </row>
    <row r="1629" spans="1:13">
      <c r="A1629" s="1">
        <v>1628</v>
      </c>
      <c r="B1629" s="8" t="s">
        <v>42</v>
      </c>
      <c r="C1629" s="9" t="s">
        <v>43</v>
      </c>
      <c r="D1629" s="8" t="s">
        <v>44</v>
      </c>
      <c r="E1629" s="1" t="s">
        <v>376</v>
      </c>
      <c r="F1629" s="1" t="s">
        <v>25</v>
      </c>
      <c r="G1629" s="1">
        <v>1</v>
      </c>
      <c r="H1629" s="3" t="s">
        <v>385</v>
      </c>
      <c r="I1629" s="5">
        <v>43525</v>
      </c>
      <c r="J1629" s="1">
        <v>1</v>
      </c>
      <c r="K1629" s="1">
        <v>0.7</v>
      </c>
      <c r="L1629" s="1">
        <f>_xlfn.IFNA(VLOOKUP(D1629,'[2]2019物业费金额预算（含欠费）'!$B$1:$H$65536,7,FALSE),0)</f>
        <v>257.089052094</v>
      </c>
      <c r="M1629">
        <f>_xlfn.IFNA(VLOOKUP(D1629,[2]Sheet1!$B$1:$E$65536,4,FALSE),0)</f>
        <v>42.83026862</v>
      </c>
    </row>
    <row r="1630" spans="1:13">
      <c r="A1630" s="1">
        <v>1629</v>
      </c>
      <c r="B1630" s="8" t="s">
        <v>45</v>
      </c>
      <c r="C1630" s="9" t="s">
        <v>46</v>
      </c>
      <c r="D1630" s="8" t="s">
        <v>47</v>
      </c>
      <c r="E1630" s="1" t="s">
        <v>376</v>
      </c>
      <c r="F1630" s="1" t="s">
        <v>25</v>
      </c>
      <c r="G1630" s="1">
        <v>1</v>
      </c>
      <c r="H1630" s="3" t="s">
        <v>385</v>
      </c>
      <c r="I1630" s="5">
        <v>43525</v>
      </c>
      <c r="J1630" s="1">
        <v>1</v>
      </c>
      <c r="K1630" s="1">
        <v>0.8</v>
      </c>
      <c r="L1630" s="1">
        <f>_xlfn.IFNA(VLOOKUP(D1630,'[2]2019物业费金额预算（含欠费）'!$B$1:$H$65536,7,FALSE),0)</f>
        <v>41.16188736</v>
      </c>
      <c r="M1630">
        <f>_xlfn.IFNA(VLOOKUP(D1630,[2]Sheet1!$B$1:$E$65536,4,FALSE),0)</f>
        <v>0.11962195</v>
      </c>
    </row>
    <row r="1631" spans="1:13">
      <c r="A1631" s="1">
        <v>1630</v>
      </c>
      <c r="B1631" s="8" t="s">
        <v>48</v>
      </c>
      <c r="C1631" s="9" t="s">
        <v>49</v>
      </c>
      <c r="D1631" s="8" t="s">
        <v>50</v>
      </c>
      <c r="E1631" s="1" t="s">
        <v>376</v>
      </c>
      <c r="F1631" s="1" t="s">
        <v>25</v>
      </c>
      <c r="G1631" s="1">
        <v>1</v>
      </c>
      <c r="H1631" s="3" t="s">
        <v>385</v>
      </c>
      <c r="I1631" s="5">
        <v>43525</v>
      </c>
      <c r="J1631" s="1">
        <v>1</v>
      </c>
      <c r="K1631" s="1">
        <v>0.8</v>
      </c>
      <c r="L1631" s="1">
        <f>_xlfn.IFNA(VLOOKUP(D1631,'[2]2019物业费金额预算（含欠费）'!$B$1:$H$65536,7,FALSE),0)</f>
        <v>29.514777792</v>
      </c>
      <c r="M1631">
        <f>_xlfn.IFNA(VLOOKUP(D1631,[2]Sheet1!$B$1:$E$65536,4,FALSE),0)</f>
        <v>1.738749925</v>
      </c>
    </row>
    <row r="1632" spans="1:13">
      <c r="A1632" s="1">
        <v>1631</v>
      </c>
      <c r="B1632" s="8" t="s">
        <v>51</v>
      </c>
      <c r="C1632" s="9" t="s">
        <v>52</v>
      </c>
      <c r="D1632" s="8" t="s">
        <v>53</v>
      </c>
      <c r="E1632" s="1" t="s">
        <v>376</v>
      </c>
      <c r="F1632" s="1" t="s">
        <v>17</v>
      </c>
      <c r="G1632" s="1">
        <v>1</v>
      </c>
      <c r="H1632" s="3" t="s">
        <v>385</v>
      </c>
      <c r="I1632" s="5">
        <v>43525</v>
      </c>
      <c r="J1632" s="1">
        <v>1</v>
      </c>
      <c r="K1632" s="1">
        <v>0.96</v>
      </c>
      <c r="L1632" s="1">
        <f>_xlfn.IFNA(VLOOKUP(D1632,'[2]2019物业费金额预算（含欠费）'!$B$1:$H$65536,7,FALSE),0)</f>
        <v>92.2784532</v>
      </c>
      <c r="M1632">
        <f>_xlfn.IFNA(VLOOKUP(D1632,[2]Sheet1!$B$1:$E$65536,4,FALSE),0)</f>
        <v>10.646291375</v>
      </c>
    </row>
    <row r="1633" spans="1:13">
      <c r="A1633" s="1">
        <v>1632</v>
      </c>
      <c r="B1633" s="8" t="s">
        <v>54</v>
      </c>
      <c r="C1633" s="9" t="s">
        <v>55</v>
      </c>
      <c r="D1633" s="8" t="s">
        <v>56</v>
      </c>
      <c r="E1633" s="1" t="s">
        <v>376</v>
      </c>
      <c r="F1633" s="1" t="s">
        <v>17</v>
      </c>
      <c r="G1633" s="1">
        <v>1</v>
      </c>
      <c r="H1633" s="3" t="s">
        <v>385</v>
      </c>
      <c r="I1633" s="5">
        <v>43525</v>
      </c>
      <c r="J1633" s="1">
        <v>1</v>
      </c>
      <c r="K1633" s="1">
        <v>0.98</v>
      </c>
      <c r="L1633" s="1">
        <f>_xlfn.IFNA(VLOOKUP(D1633,'[2]2019物业费金额预算（含欠费）'!$B$1:$H$65536,7,FALSE),0)</f>
        <v>15.4904138844</v>
      </c>
      <c r="M1633">
        <f>_xlfn.IFNA(VLOOKUP(D1633,[2]Sheet1!$B$1:$E$65536,4,FALSE),0)</f>
        <v>1.42609355</v>
      </c>
    </row>
    <row r="1634" spans="1:13">
      <c r="A1634" s="1">
        <v>1633</v>
      </c>
      <c r="B1634" s="8" t="s">
        <v>57</v>
      </c>
      <c r="C1634" s="9" t="s">
        <v>58</v>
      </c>
      <c r="D1634" s="8" t="s">
        <v>59</v>
      </c>
      <c r="E1634" s="1" t="s">
        <v>376</v>
      </c>
      <c r="F1634" s="1" t="s">
        <v>17</v>
      </c>
      <c r="G1634" s="1">
        <v>1</v>
      </c>
      <c r="H1634" s="3" t="s">
        <v>385</v>
      </c>
      <c r="I1634" s="5">
        <v>43525</v>
      </c>
      <c r="J1634" s="1">
        <v>1</v>
      </c>
      <c r="K1634" s="1">
        <v>0.98</v>
      </c>
      <c r="L1634" s="1">
        <f>_xlfn.IFNA(VLOOKUP(D1634,'[2]2019物业费金额预算（含欠费）'!$B$1:$H$65536,7,FALSE),0)</f>
        <v>13.5474759</v>
      </c>
      <c r="M1634">
        <f>_xlfn.IFNA(VLOOKUP(D1634,[2]Sheet1!$B$1:$E$65536,4,FALSE),0)</f>
        <v>2.28769968</v>
      </c>
    </row>
    <row r="1635" spans="1:13">
      <c r="A1635" s="1">
        <v>1634</v>
      </c>
      <c r="B1635" s="8" t="s">
        <v>60</v>
      </c>
      <c r="C1635" s="9" t="s">
        <v>61</v>
      </c>
      <c r="D1635" s="8" t="s">
        <v>62</v>
      </c>
      <c r="E1635" s="1" t="s">
        <v>376</v>
      </c>
      <c r="F1635" s="1" t="s">
        <v>17</v>
      </c>
      <c r="G1635" s="1">
        <v>1</v>
      </c>
      <c r="H1635" s="3" t="s">
        <v>385</v>
      </c>
      <c r="I1635" s="5">
        <v>43525</v>
      </c>
      <c r="J1635" s="1">
        <v>1</v>
      </c>
      <c r="K1635" s="1">
        <v>0.96</v>
      </c>
      <c r="L1635" s="1">
        <f>_xlfn.IFNA(VLOOKUP(D1635,'[2]2019物业费金额预算（含欠费）'!$B$1:$H$65536,7,FALSE),0)</f>
        <v>121.250626704</v>
      </c>
      <c r="M1635">
        <f>_xlfn.IFNA(VLOOKUP(D1635,[2]Sheet1!$B$1:$E$65536,4,FALSE),0)</f>
        <v>13.13959964</v>
      </c>
    </row>
    <row r="1636" spans="1:13">
      <c r="A1636" s="1">
        <v>1635</v>
      </c>
      <c r="B1636" s="8" t="s">
        <v>63</v>
      </c>
      <c r="C1636" s="9" t="s">
        <v>64</v>
      </c>
      <c r="D1636" s="8" t="s">
        <v>65</v>
      </c>
      <c r="E1636" s="1" t="s">
        <v>376</v>
      </c>
      <c r="F1636" s="1" t="s">
        <v>25</v>
      </c>
      <c r="G1636" s="1">
        <v>1</v>
      </c>
      <c r="H1636" s="3" t="s">
        <v>385</v>
      </c>
      <c r="I1636" s="5">
        <v>43525</v>
      </c>
      <c r="J1636" s="1">
        <v>1</v>
      </c>
      <c r="K1636" s="1">
        <v>0.8</v>
      </c>
      <c r="L1636" s="1">
        <f>_xlfn.IFNA(VLOOKUP(D1636,'[2]2019物业费金额预算（含欠费）'!$B$1:$H$65536,7,FALSE),0)</f>
        <v>203.00837256</v>
      </c>
      <c r="M1636">
        <f>_xlfn.IFNA(VLOOKUP(D1636,[2]Sheet1!$B$1:$E$65536,4,FALSE),0)</f>
        <v>7.537047448</v>
      </c>
    </row>
    <row r="1637" spans="1:13">
      <c r="A1637" s="1">
        <v>1636</v>
      </c>
      <c r="B1637" s="8" t="s">
        <v>66</v>
      </c>
      <c r="C1637" s="9" t="s">
        <v>67</v>
      </c>
      <c r="D1637" s="8" t="s">
        <v>68</v>
      </c>
      <c r="E1637" s="1" t="s">
        <v>376</v>
      </c>
      <c r="F1637" s="1" t="s">
        <v>25</v>
      </c>
      <c r="G1637" s="1">
        <v>1</v>
      </c>
      <c r="H1637" s="3" t="s">
        <v>385</v>
      </c>
      <c r="I1637" s="5">
        <v>43525</v>
      </c>
      <c r="J1637" s="1">
        <v>1</v>
      </c>
      <c r="K1637" s="1">
        <v>0.7</v>
      </c>
      <c r="L1637" s="1">
        <f>_xlfn.IFNA(VLOOKUP(D1637,'[2]2019物业费金额预算（含欠费）'!$B$1:$H$65536,7,FALSE),0)</f>
        <v>141.35523864</v>
      </c>
      <c r="M1637">
        <f>_xlfn.IFNA(VLOOKUP(D1637,[2]Sheet1!$B$1:$E$65536,4,FALSE),0)</f>
        <v>8.1967606</v>
      </c>
    </row>
    <row r="1638" spans="1:13">
      <c r="A1638" s="1">
        <v>1637</v>
      </c>
      <c r="B1638" s="8" t="s">
        <v>69</v>
      </c>
      <c r="C1638" s="9" t="s">
        <v>70</v>
      </c>
      <c r="D1638" s="8" t="s">
        <v>71</v>
      </c>
      <c r="E1638" s="1" t="s">
        <v>376</v>
      </c>
      <c r="F1638" s="1" t="s">
        <v>25</v>
      </c>
      <c r="G1638" s="1">
        <v>1</v>
      </c>
      <c r="H1638" s="3" t="s">
        <v>385</v>
      </c>
      <c r="I1638" s="5">
        <v>43525</v>
      </c>
      <c r="J1638" s="1">
        <v>1</v>
      </c>
      <c r="K1638" s="1">
        <v>0.65</v>
      </c>
      <c r="L1638" s="1">
        <f>_xlfn.IFNA(VLOOKUP(D1638,'[2]2019物业费金额预算（含欠费）'!$B$1:$H$65536,7,FALSE),0)</f>
        <v>104.48778996</v>
      </c>
      <c r="M1638">
        <f>_xlfn.IFNA(VLOOKUP(D1638,[2]Sheet1!$B$1:$E$65536,4,FALSE),0)</f>
        <v>11.87686815</v>
      </c>
    </row>
    <row r="1639" spans="1:13">
      <c r="A1639" s="1">
        <v>1638</v>
      </c>
      <c r="B1639" s="8" t="s">
        <v>72</v>
      </c>
      <c r="C1639" s="9" t="s">
        <v>73</v>
      </c>
      <c r="D1639" s="8" t="s">
        <v>74</v>
      </c>
      <c r="E1639" s="1" t="s">
        <v>376</v>
      </c>
      <c r="F1639" s="1" t="s">
        <v>25</v>
      </c>
      <c r="G1639" s="1">
        <v>1</v>
      </c>
      <c r="H1639" s="3" t="s">
        <v>385</v>
      </c>
      <c r="I1639" s="5">
        <v>43525</v>
      </c>
      <c r="J1639" s="1">
        <v>1</v>
      </c>
      <c r="K1639" s="1">
        <v>0.65</v>
      </c>
      <c r="L1639" s="1">
        <f>_xlfn.IFNA(VLOOKUP(D1639,'[2]2019物业费金额预算（含欠费）'!$B$1:$H$65536,7,FALSE),0)</f>
        <v>290.978085</v>
      </c>
      <c r="M1639">
        <f>_xlfn.IFNA(VLOOKUP(D1639,[2]Sheet1!$B$1:$E$65536,4,FALSE),0)</f>
        <v>7.696396575</v>
      </c>
    </row>
    <row r="1640" spans="1:13">
      <c r="A1640" s="1">
        <v>1639</v>
      </c>
      <c r="B1640" s="8" t="s">
        <v>75</v>
      </c>
      <c r="C1640" s="9" t="s">
        <v>76</v>
      </c>
      <c r="D1640" s="8" t="s">
        <v>77</v>
      </c>
      <c r="E1640" s="1" t="s">
        <v>376</v>
      </c>
      <c r="F1640" s="1" t="s">
        <v>25</v>
      </c>
      <c r="G1640" s="1">
        <v>1</v>
      </c>
      <c r="H1640" s="3" t="s">
        <v>385</v>
      </c>
      <c r="I1640" s="5">
        <v>43525</v>
      </c>
      <c r="J1640" s="1">
        <v>1</v>
      </c>
      <c r="K1640" s="1">
        <v>0.7</v>
      </c>
      <c r="L1640" s="1">
        <f>_xlfn.IFNA(VLOOKUP(D1640,'[2]2019物业费金额预算（含欠费）'!$B$1:$H$65536,7,FALSE),0)</f>
        <v>140.85653316</v>
      </c>
      <c r="M1640">
        <f>_xlfn.IFNA(VLOOKUP(D1640,[2]Sheet1!$B$1:$E$65536,4,FALSE),0)</f>
        <v>21.12702585</v>
      </c>
    </row>
    <row r="1641" ht="14.25" spans="1:13">
      <c r="A1641" s="1">
        <v>1640</v>
      </c>
      <c r="B1641" s="2" t="s">
        <v>78</v>
      </c>
      <c r="C1641" s="9"/>
      <c r="D1641" s="8" t="s">
        <v>79</v>
      </c>
      <c r="E1641" s="1" t="s">
        <v>376</v>
      </c>
      <c r="F1641" s="1" t="s">
        <v>25</v>
      </c>
      <c r="G1641" s="1">
        <v>0</v>
      </c>
      <c r="H1641" s="3" t="s">
        <v>385</v>
      </c>
      <c r="I1641" s="5">
        <v>43525</v>
      </c>
      <c r="J1641" s="1">
        <v>1</v>
      </c>
      <c r="K1641" s="1">
        <v>0.7</v>
      </c>
      <c r="L1641" s="1">
        <f>_xlfn.IFNA(VLOOKUP(D1641,'[2]2019物业费金额预算（含欠费）'!$B$1:$H$65536,7,FALSE),0)</f>
        <v>358.2423479</v>
      </c>
      <c r="M1641">
        <f>_xlfn.IFNA(VLOOKUP(D1641,[2]Sheet1!$B$1:$E$65536,4,FALSE),0)</f>
        <v>6.857164475</v>
      </c>
    </row>
    <row r="1642" spans="1:13">
      <c r="A1642" s="1">
        <v>1641</v>
      </c>
      <c r="B1642" s="8" t="s">
        <v>83</v>
      </c>
      <c r="C1642" s="9" t="s">
        <v>84</v>
      </c>
      <c r="D1642" s="8" t="s">
        <v>85</v>
      </c>
      <c r="E1642" s="1" t="s">
        <v>376</v>
      </c>
      <c r="F1642" s="1" t="s">
        <v>25</v>
      </c>
      <c r="G1642" s="1">
        <v>1</v>
      </c>
      <c r="H1642" s="3" t="s">
        <v>385</v>
      </c>
      <c r="I1642" s="5">
        <v>43525</v>
      </c>
      <c r="J1642" s="1">
        <v>1</v>
      </c>
      <c r="K1642" s="1">
        <v>0</v>
      </c>
      <c r="L1642" s="1">
        <f>_xlfn.IFNA(VLOOKUP(D1642,'[2]2019物业费金额预算（含欠费）'!$B$1:$H$65536,7,FALSE),0)</f>
        <v>464.603581728</v>
      </c>
      <c r="M1642">
        <f>_xlfn.IFNA(VLOOKUP(D1642,[2]Sheet1!$B$1:$E$65536,4,FALSE),0)</f>
        <v>0</v>
      </c>
    </row>
    <row r="1643" spans="1:13">
      <c r="A1643" s="1">
        <v>1642</v>
      </c>
      <c r="B1643" s="8" t="s">
        <v>95</v>
      </c>
      <c r="C1643" s="9" t="s">
        <v>96</v>
      </c>
      <c r="D1643" s="8" t="s">
        <v>97</v>
      </c>
      <c r="E1643" s="1" t="s">
        <v>376</v>
      </c>
      <c r="F1643" s="1" t="s">
        <v>17</v>
      </c>
      <c r="G1643" s="1">
        <v>1</v>
      </c>
      <c r="H1643" s="3" t="s">
        <v>385</v>
      </c>
      <c r="I1643" s="5">
        <v>43525</v>
      </c>
      <c r="J1643" s="1">
        <v>1</v>
      </c>
      <c r="K1643" s="1">
        <v>0.97</v>
      </c>
      <c r="L1643" s="1">
        <f>_xlfn.IFNA(VLOOKUP(D1643,'[2]2019物业费金额预算（含欠费）'!$B$1:$H$65536,7,FALSE),0)</f>
        <v>13.907047097025</v>
      </c>
      <c r="M1643">
        <f>_xlfn.IFNA(VLOOKUP(D1643,[2]Sheet1!$B$1:$E$65536,4,FALSE),0)</f>
        <v>2.27874895</v>
      </c>
    </row>
    <row r="1644" spans="1:13">
      <c r="A1644" s="1">
        <v>1643</v>
      </c>
      <c r="B1644" s="8" t="s">
        <v>98</v>
      </c>
      <c r="C1644" s="9" t="s">
        <v>99</v>
      </c>
      <c r="D1644" s="8" t="s">
        <v>100</v>
      </c>
      <c r="E1644" s="1" t="s">
        <v>376</v>
      </c>
      <c r="F1644" s="1" t="s">
        <v>25</v>
      </c>
      <c r="G1644" s="1">
        <v>1</v>
      </c>
      <c r="H1644" s="3" t="s">
        <v>385</v>
      </c>
      <c r="I1644" s="5">
        <v>43525</v>
      </c>
      <c r="J1644" s="1">
        <v>1</v>
      </c>
      <c r="K1644" s="1">
        <v>0.8</v>
      </c>
      <c r="L1644" s="1">
        <f>_xlfn.IFNA(VLOOKUP(D1644,'[2]2019物业费金额预算（含欠费）'!$B$1:$H$65536,7,FALSE),0)</f>
        <v>66.78675285504</v>
      </c>
      <c r="M1644">
        <f>_xlfn.IFNA(VLOOKUP(D1644,[2]Sheet1!$B$1:$E$65536,4,FALSE),0)</f>
        <v>5.2379861</v>
      </c>
    </row>
    <row r="1645" spans="1:13">
      <c r="A1645" s="1">
        <v>1644</v>
      </c>
      <c r="B1645" s="8" t="s">
        <v>101</v>
      </c>
      <c r="C1645" s="9" t="s">
        <v>102</v>
      </c>
      <c r="D1645" s="8" t="s">
        <v>103</v>
      </c>
      <c r="E1645" s="1" t="s">
        <v>376</v>
      </c>
      <c r="F1645" s="1" t="s">
        <v>25</v>
      </c>
      <c r="G1645" s="1">
        <v>1</v>
      </c>
      <c r="H1645" s="3" t="s">
        <v>385</v>
      </c>
      <c r="I1645" s="5">
        <v>43525</v>
      </c>
      <c r="J1645" s="1">
        <v>1</v>
      </c>
      <c r="K1645" s="1">
        <v>0.8</v>
      </c>
      <c r="L1645" s="1">
        <f>_xlfn.IFNA(VLOOKUP(D1645,'[2]2019物业费金额预算（含欠费）'!$B$1:$H$65536,7,FALSE),0)</f>
        <v>208.2733695</v>
      </c>
      <c r="M1645">
        <f>_xlfn.IFNA(VLOOKUP(D1645,[2]Sheet1!$B$1:$E$65536,4,FALSE),0)</f>
        <v>20.44017135</v>
      </c>
    </row>
    <row r="1646" spans="1:13">
      <c r="A1646" s="1">
        <v>1645</v>
      </c>
      <c r="B1646" s="8" t="s">
        <v>104</v>
      </c>
      <c r="C1646" s="9" t="s">
        <v>105</v>
      </c>
      <c r="D1646" s="8" t="s">
        <v>106</v>
      </c>
      <c r="E1646" s="1" t="s">
        <v>376</v>
      </c>
      <c r="F1646" s="1" t="s">
        <v>25</v>
      </c>
      <c r="G1646" s="1">
        <v>1</v>
      </c>
      <c r="H1646" s="3" t="s">
        <v>385</v>
      </c>
      <c r="I1646" s="5">
        <v>43525</v>
      </c>
      <c r="J1646" s="1">
        <v>1</v>
      </c>
      <c r="K1646" s="1">
        <v>0.7</v>
      </c>
      <c r="L1646" s="1">
        <f>_xlfn.IFNA(VLOOKUP(D1646,'[2]2019物业费金额预算（含欠费）'!$B$1:$H$65536,7,FALSE),0)</f>
        <v>167.7746526222</v>
      </c>
      <c r="M1646">
        <f>_xlfn.IFNA(VLOOKUP(D1646,[2]Sheet1!$B$1:$E$65536,4,FALSE),0)</f>
        <v>27.698390475</v>
      </c>
    </row>
    <row r="1647" spans="1:13">
      <c r="A1647" s="1">
        <v>1646</v>
      </c>
      <c r="B1647" s="8" t="s">
        <v>107</v>
      </c>
      <c r="C1647" s="9" t="s">
        <v>108</v>
      </c>
      <c r="D1647" s="8" t="s">
        <v>109</v>
      </c>
      <c r="E1647" s="1" t="s">
        <v>376</v>
      </c>
      <c r="F1647" s="1" t="s">
        <v>25</v>
      </c>
      <c r="G1647" s="1">
        <v>1</v>
      </c>
      <c r="H1647" s="3" t="s">
        <v>385</v>
      </c>
      <c r="I1647" s="5">
        <v>43525</v>
      </c>
      <c r="J1647" s="1">
        <v>1</v>
      </c>
      <c r="K1647" s="1">
        <v>0.7</v>
      </c>
      <c r="L1647" s="1">
        <f>_xlfn.IFNA(VLOOKUP(D1647,'[2]2019物业费金额预算（含欠费）'!$B$1:$H$65536,7,FALSE),0)</f>
        <v>83.438288514</v>
      </c>
      <c r="M1647">
        <f>_xlfn.IFNA(VLOOKUP(D1647,[2]Sheet1!$B$1:$E$65536,4,FALSE),0)</f>
        <v>12.468545425</v>
      </c>
    </row>
    <row r="1648" spans="1:13">
      <c r="A1648" s="1">
        <v>1647</v>
      </c>
      <c r="B1648" s="8" t="s">
        <v>110</v>
      </c>
      <c r="C1648" s="9" t="s">
        <v>111</v>
      </c>
      <c r="D1648" s="8" t="s">
        <v>112</v>
      </c>
      <c r="E1648" s="1" t="s">
        <v>376</v>
      </c>
      <c r="F1648" s="1" t="s">
        <v>25</v>
      </c>
      <c r="G1648" s="1">
        <v>1</v>
      </c>
      <c r="H1648" s="3" t="s">
        <v>385</v>
      </c>
      <c r="I1648" s="5">
        <v>43525</v>
      </c>
      <c r="J1648" s="1">
        <v>1</v>
      </c>
      <c r="K1648" s="1">
        <v>0.7</v>
      </c>
      <c r="L1648" s="1">
        <f>_xlfn.IFNA(VLOOKUP(D1648,'[2]2019物业费金额预算（含欠费）'!$B$1:$H$65536,7,FALSE),0)</f>
        <v>103.6709622438</v>
      </c>
      <c r="M1648">
        <f>_xlfn.IFNA(VLOOKUP(D1648,[2]Sheet1!$B$1:$E$65536,4,FALSE),0)</f>
        <v>9.901161725</v>
      </c>
    </row>
    <row r="1649" spans="1:13">
      <c r="A1649" s="1">
        <v>1648</v>
      </c>
      <c r="B1649" s="11" t="s">
        <v>113</v>
      </c>
      <c r="C1649" s="9"/>
      <c r="D1649" s="8" t="s">
        <v>114</v>
      </c>
      <c r="E1649" s="1" t="s">
        <v>376</v>
      </c>
      <c r="F1649" s="1" t="s">
        <v>25</v>
      </c>
      <c r="G1649" s="1">
        <v>0</v>
      </c>
      <c r="H1649" s="3" t="s">
        <v>385</v>
      </c>
      <c r="I1649" s="5">
        <v>43525</v>
      </c>
      <c r="J1649" s="1">
        <v>1</v>
      </c>
      <c r="K1649" s="1">
        <v>0.73</v>
      </c>
      <c r="L1649" s="1">
        <f>_xlfn.IFNA(VLOOKUP(D1649,'[2]2019物业费金额预算（含欠费）'!$B$1:$H$65536,7,FALSE),0)</f>
        <v>278.10338053056</v>
      </c>
      <c r="M1649">
        <f>_xlfn.IFNA(VLOOKUP(D1649,[2]Sheet1!$B$1:$E$65536,4,FALSE),0)</f>
        <v>4.15352035</v>
      </c>
    </row>
    <row r="1650" spans="1:13">
      <c r="A1650" s="1">
        <v>1649</v>
      </c>
      <c r="B1650" s="8" t="s">
        <v>115</v>
      </c>
      <c r="C1650" s="9" t="s">
        <v>116</v>
      </c>
      <c r="D1650" s="8" t="s">
        <v>117</v>
      </c>
      <c r="E1650" s="1" t="s">
        <v>376</v>
      </c>
      <c r="F1650" s="1" t="s">
        <v>25</v>
      </c>
      <c r="G1650" s="1">
        <v>1</v>
      </c>
      <c r="H1650" s="3" t="s">
        <v>385</v>
      </c>
      <c r="I1650" s="5">
        <v>43525</v>
      </c>
      <c r="J1650" s="1">
        <v>1</v>
      </c>
      <c r="K1650" s="1">
        <v>0.8</v>
      </c>
      <c r="L1650" s="1">
        <f>_xlfn.IFNA(VLOOKUP(D1650,'[2]2019物业费金额预算（含欠费）'!$B$1:$H$65536,7,FALSE),0)</f>
        <v>261.7729478784</v>
      </c>
      <c r="M1650">
        <f>_xlfn.IFNA(VLOOKUP(D1650,[2]Sheet1!$B$1:$E$65536,4,FALSE),0)</f>
        <v>11.98938615</v>
      </c>
    </row>
    <row r="1651" ht="15" spans="1:13">
      <c r="A1651" s="1">
        <v>1650</v>
      </c>
      <c r="B1651" s="8" t="s">
        <v>378</v>
      </c>
      <c r="C1651" s="9" t="s">
        <v>304</v>
      </c>
      <c r="D1651" s="10" t="s">
        <v>305</v>
      </c>
      <c r="E1651" s="1" t="s">
        <v>376</v>
      </c>
      <c r="F1651" s="1" t="s">
        <v>17</v>
      </c>
      <c r="G1651" s="1">
        <v>1</v>
      </c>
      <c r="H1651" s="3" t="s">
        <v>385</v>
      </c>
      <c r="I1651" s="5">
        <v>43525</v>
      </c>
      <c r="J1651" s="1">
        <v>1</v>
      </c>
      <c r="K1651" s="1">
        <v>0.93</v>
      </c>
      <c r="L1651" s="1">
        <f>_xlfn.IFNA(VLOOKUP(D1651,'[2]2019物业费金额预算（含欠费）'!$B$1:$H$65536,7,FALSE),0)</f>
        <v>38.560244736384</v>
      </c>
      <c r="M1651">
        <f>_xlfn.IFNA(VLOOKUP(D1651,[2]Sheet1!$B$1:$E$65536,4,FALSE),0)</f>
        <v>4.919250875</v>
      </c>
    </row>
    <row r="1652" spans="1:13">
      <c r="A1652" s="1">
        <v>1651</v>
      </c>
      <c r="B1652" s="8" t="s">
        <v>118</v>
      </c>
      <c r="C1652" s="9" t="s">
        <v>119</v>
      </c>
      <c r="D1652" s="8" t="s">
        <v>120</v>
      </c>
      <c r="E1652" s="1" t="s">
        <v>376</v>
      </c>
      <c r="F1652" s="1" t="s">
        <v>25</v>
      </c>
      <c r="G1652" s="1">
        <v>1</v>
      </c>
      <c r="H1652" s="3" t="s">
        <v>385</v>
      </c>
      <c r="I1652" s="5">
        <v>43525</v>
      </c>
      <c r="J1652" s="1">
        <v>1</v>
      </c>
      <c r="K1652" s="1">
        <v>0.6</v>
      </c>
      <c r="L1652" s="1">
        <f>_xlfn.IFNA(VLOOKUP(D1652,'[2]2019物业费金额预算（含欠费）'!$B$1:$H$65536,7,FALSE),0)</f>
        <v>70.561586808</v>
      </c>
      <c r="M1652">
        <f>_xlfn.IFNA(VLOOKUP(D1652,[2]Sheet1!$B$1:$E$65536,4,FALSE),0)</f>
        <v>26.468581575</v>
      </c>
    </row>
    <row r="1653" spans="1:13">
      <c r="A1653" s="1">
        <v>1652</v>
      </c>
      <c r="B1653" s="8" t="s">
        <v>121</v>
      </c>
      <c r="C1653" s="9" t="s">
        <v>122</v>
      </c>
      <c r="D1653" s="8" t="s">
        <v>123</v>
      </c>
      <c r="E1653" s="1" t="s">
        <v>376</v>
      </c>
      <c r="F1653" s="1" t="s">
        <v>25</v>
      </c>
      <c r="G1653" s="1">
        <v>1</v>
      </c>
      <c r="H1653" s="3" t="s">
        <v>385</v>
      </c>
      <c r="I1653" s="5">
        <v>43525</v>
      </c>
      <c r="J1653" s="1">
        <v>1</v>
      </c>
      <c r="K1653" s="1">
        <v>0.6</v>
      </c>
      <c r="L1653" s="1">
        <f>_xlfn.IFNA(VLOOKUP(D1653,'[2]2019物业费金额预算（含欠费）'!$B$1:$H$65536,7,FALSE),0)</f>
        <v>133.02453516</v>
      </c>
      <c r="M1653">
        <f>_xlfn.IFNA(VLOOKUP(D1653,[2]Sheet1!$B$1:$E$65536,4,FALSE),0)</f>
        <v>11.209150225</v>
      </c>
    </row>
    <row r="1654" spans="1:13">
      <c r="A1654" s="1">
        <v>1653</v>
      </c>
      <c r="B1654" s="8" t="s">
        <v>124</v>
      </c>
      <c r="C1654" s="9" t="s">
        <v>125</v>
      </c>
      <c r="D1654" s="8" t="s">
        <v>126</v>
      </c>
      <c r="E1654" s="1" t="s">
        <v>376</v>
      </c>
      <c r="F1654" s="1" t="s">
        <v>25</v>
      </c>
      <c r="G1654" s="1">
        <v>1</v>
      </c>
      <c r="H1654" s="3" t="s">
        <v>385</v>
      </c>
      <c r="I1654" s="5">
        <v>43525</v>
      </c>
      <c r="J1654" s="1">
        <v>1</v>
      </c>
      <c r="K1654" s="1">
        <v>0.6</v>
      </c>
      <c r="L1654" s="1">
        <f>_xlfn.IFNA(VLOOKUP(D1654,'[2]2019物业费金额预算（含欠费）'!$B$1:$H$65536,7,FALSE),0)</f>
        <v>44.27671356</v>
      </c>
      <c r="M1654">
        <f>_xlfn.IFNA(VLOOKUP(D1654,[2]Sheet1!$B$1:$E$65536,4,FALSE),0)</f>
        <v>20.872965</v>
      </c>
    </row>
    <row r="1655" spans="1:13">
      <c r="A1655" s="1">
        <v>1654</v>
      </c>
      <c r="B1655" s="8" t="s">
        <v>127</v>
      </c>
      <c r="C1655" s="9" t="s">
        <v>128</v>
      </c>
      <c r="D1655" s="8" t="s">
        <v>129</v>
      </c>
      <c r="E1655" s="1" t="s">
        <v>376</v>
      </c>
      <c r="F1655" s="1" t="s">
        <v>25</v>
      </c>
      <c r="G1655" s="1">
        <v>1</v>
      </c>
      <c r="H1655" s="3" t="s">
        <v>385</v>
      </c>
      <c r="I1655" s="5">
        <v>43525</v>
      </c>
      <c r="J1655" s="1">
        <v>1</v>
      </c>
      <c r="K1655" s="1">
        <v>0.7</v>
      </c>
      <c r="L1655" s="1">
        <f>_xlfn.IFNA(VLOOKUP(D1655,'[2]2019物业费金额预算（含欠费）'!$B$1:$H$65536,7,FALSE),0)</f>
        <v>46.5220638036</v>
      </c>
      <c r="M1655">
        <f>_xlfn.IFNA(VLOOKUP(D1655,[2]Sheet1!$B$1:$E$65536,4,FALSE),0)</f>
        <v>7.594488</v>
      </c>
    </row>
    <row r="1656" spans="1:13">
      <c r="A1656" s="1">
        <v>1655</v>
      </c>
      <c r="B1656" s="8" t="s">
        <v>130</v>
      </c>
      <c r="C1656" s="9"/>
      <c r="D1656" s="8" t="s">
        <v>131</v>
      </c>
      <c r="E1656" s="1" t="s">
        <v>376</v>
      </c>
      <c r="F1656" s="1" t="s">
        <v>25</v>
      </c>
      <c r="G1656" s="1">
        <v>0</v>
      </c>
      <c r="H1656" s="3" t="s">
        <v>385</v>
      </c>
      <c r="I1656" s="5">
        <v>43525</v>
      </c>
      <c r="J1656" s="1">
        <v>1</v>
      </c>
      <c r="K1656" s="1">
        <v>0.7</v>
      </c>
      <c r="L1656" s="1">
        <f>_xlfn.IFNA(VLOOKUP(D1656,'[2]2019物业费金额预算（含欠费）'!$B$1:$H$65536,7,FALSE),0)</f>
        <v>339.93063384</v>
      </c>
      <c r="M1656">
        <f>_xlfn.IFNA(VLOOKUP(D1656,[2]Sheet1!$B$1:$E$65536,4,FALSE),0)</f>
        <v>42.584122</v>
      </c>
    </row>
    <row r="1657" spans="1:13">
      <c r="A1657" s="1">
        <v>1656</v>
      </c>
      <c r="B1657" s="8" t="s">
        <v>132</v>
      </c>
      <c r="C1657" s="9" t="s">
        <v>133</v>
      </c>
      <c r="D1657" s="8" t="s">
        <v>134</v>
      </c>
      <c r="E1657" s="1" t="s">
        <v>376</v>
      </c>
      <c r="F1657" s="1" t="s">
        <v>25</v>
      </c>
      <c r="G1657" s="1">
        <v>1</v>
      </c>
      <c r="H1657" s="3" t="s">
        <v>385</v>
      </c>
      <c r="I1657" s="5">
        <v>43525</v>
      </c>
      <c r="J1657" s="1">
        <v>1</v>
      </c>
      <c r="K1657" s="1">
        <v>0.7</v>
      </c>
      <c r="L1657" s="1">
        <f>_xlfn.IFNA(VLOOKUP(D1657,'[2]2019物业费金额预算（含欠费）'!$B$1:$H$65536,7,FALSE),0)</f>
        <v>198.638223</v>
      </c>
      <c r="M1657">
        <f>_xlfn.IFNA(VLOOKUP(D1657,[2]Sheet1!$B$1:$E$65536,4,FALSE),0)</f>
        <v>6.6040653</v>
      </c>
    </row>
    <row r="1658" spans="1:13">
      <c r="A1658" s="1">
        <v>1657</v>
      </c>
      <c r="B1658" s="8" t="s">
        <v>135</v>
      </c>
      <c r="C1658" s="9" t="s">
        <v>136</v>
      </c>
      <c r="D1658" s="8" t="s">
        <v>137</v>
      </c>
      <c r="E1658" s="1" t="s">
        <v>376</v>
      </c>
      <c r="F1658" s="1" t="s">
        <v>25</v>
      </c>
      <c r="G1658" s="1">
        <v>1</v>
      </c>
      <c r="H1658" s="3" t="s">
        <v>385</v>
      </c>
      <c r="I1658" s="5">
        <v>43525</v>
      </c>
      <c r="J1658" s="1">
        <v>1</v>
      </c>
      <c r="K1658" s="1">
        <v>0.7</v>
      </c>
      <c r="L1658" s="1">
        <f>_xlfn.IFNA(VLOOKUP(D1658,'[2]2019物业费金额预算（含欠费）'!$B$1:$H$65536,7,FALSE),0)</f>
        <v>90.4909536239992</v>
      </c>
      <c r="M1658">
        <f>_xlfn.IFNA(VLOOKUP(D1658,[2]Sheet1!$B$1:$E$65536,4,FALSE),0)</f>
        <v>18</v>
      </c>
    </row>
    <row r="1659" spans="1:13">
      <c r="A1659" s="1">
        <v>1658</v>
      </c>
      <c r="B1659" s="8" t="s">
        <v>138</v>
      </c>
      <c r="C1659" s="9" t="s">
        <v>139</v>
      </c>
      <c r="D1659" s="8" t="s">
        <v>140</v>
      </c>
      <c r="E1659" s="1" t="s">
        <v>376</v>
      </c>
      <c r="F1659" s="1" t="s">
        <v>25</v>
      </c>
      <c r="G1659" s="1">
        <v>1</v>
      </c>
      <c r="H1659" s="3" t="s">
        <v>385</v>
      </c>
      <c r="I1659" s="5">
        <v>43525</v>
      </c>
      <c r="J1659" s="1">
        <v>1</v>
      </c>
      <c r="K1659" s="1">
        <v>0.7</v>
      </c>
      <c r="L1659" s="1">
        <f>_xlfn.IFNA(VLOOKUP(D1659,'[2]2019物业费金额预算（含欠费）'!$B$1:$H$65536,7,FALSE),0)</f>
        <v>37.426536</v>
      </c>
      <c r="M1659">
        <f>_xlfn.IFNA(VLOOKUP(D1659,[2]Sheet1!$B$1:$E$65536,4,FALSE),0)</f>
        <v>4.5</v>
      </c>
    </row>
    <row r="1660" spans="1:13">
      <c r="A1660" s="1">
        <v>1659</v>
      </c>
      <c r="B1660" s="8" t="s">
        <v>141</v>
      </c>
      <c r="C1660" s="9" t="s">
        <v>142</v>
      </c>
      <c r="D1660" s="8" t="s">
        <v>143</v>
      </c>
      <c r="E1660" s="1" t="s">
        <v>376</v>
      </c>
      <c r="F1660" s="1" t="s">
        <v>25</v>
      </c>
      <c r="G1660" s="1">
        <v>1</v>
      </c>
      <c r="H1660" s="3" t="s">
        <v>385</v>
      </c>
      <c r="I1660" s="5">
        <v>43525</v>
      </c>
      <c r="J1660" s="1">
        <v>1</v>
      </c>
      <c r="K1660" s="1">
        <v>0.7</v>
      </c>
      <c r="L1660" s="1">
        <f>_xlfn.IFNA(VLOOKUP(D1660,'[2]2019物业费金额预算（含欠费）'!$B$1:$H$65536,7,FALSE),0)</f>
        <v>180.1496466</v>
      </c>
      <c r="M1660">
        <f>_xlfn.IFNA(VLOOKUP(D1660,[2]Sheet1!$B$1:$E$65536,4,FALSE),0)</f>
        <v>17.16307395</v>
      </c>
    </row>
    <row r="1661" spans="1:13">
      <c r="A1661" s="1">
        <v>1660</v>
      </c>
      <c r="B1661" s="8" t="s">
        <v>144</v>
      </c>
      <c r="C1661" s="9" t="s">
        <v>145</v>
      </c>
      <c r="D1661" s="8" t="s">
        <v>146</v>
      </c>
      <c r="E1661" s="1" t="s">
        <v>376</v>
      </c>
      <c r="F1661" s="1" t="s">
        <v>25</v>
      </c>
      <c r="G1661" s="1">
        <v>1</v>
      </c>
      <c r="H1661" s="3" t="s">
        <v>385</v>
      </c>
      <c r="I1661" s="5">
        <v>43525</v>
      </c>
      <c r="J1661" s="1">
        <v>1</v>
      </c>
      <c r="K1661" s="1">
        <v>0.65</v>
      </c>
      <c r="L1661" s="1">
        <f>_xlfn.IFNA(VLOOKUP(D1661,'[2]2019物业费金额预算（含欠费）'!$B$1:$H$65536,7,FALSE),0)</f>
        <v>101.032284756</v>
      </c>
      <c r="M1661">
        <f>_xlfn.IFNA(VLOOKUP(D1661,[2]Sheet1!$B$1:$E$65536,4,FALSE),0)</f>
        <v>18.3</v>
      </c>
    </row>
    <row r="1662" spans="1:13">
      <c r="A1662" s="1">
        <v>1661</v>
      </c>
      <c r="B1662" s="8" t="s">
        <v>147</v>
      </c>
      <c r="C1662" s="9" t="s">
        <v>148</v>
      </c>
      <c r="D1662" s="8" t="s">
        <v>149</v>
      </c>
      <c r="E1662" s="1" t="s">
        <v>376</v>
      </c>
      <c r="F1662" s="1" t="s">
        <v>25</v>
      </c>
      <c r="G1662" s="1">
        <v>1</v>
      </c>
      <c r="H1662" s="3" t="s">
        <v>385</v>
      </c>
      <c r="I1662" s="5">
        <v>43525</v>
      </c>
      <c r="J1662" s="1">
        <v>1</v>
      </c>
      <c r="K1662" s="1">
        <v>0.7</v>
      </c>
      <c r="L1662" s="1">
        <f>_xlfn.IFNA(VLOOKUP(D1662,'[2]2019物业费金额预算（含欠费）'!$B$1:$H$65536,7,FALSE),0)</f>
        <v>151.2116361</v>
      </c>
      <c r="M1662">
        <f>_xlfn.IFNA(VLOOKUP(D1662,[2]Sheet1!$B$1:$E$65536,4,FALSE),0)</f>
        <v>15</v>
      </c>
    </row>
    <row r="1663" spans="1:13">
      <c r="A1663" s="1">
        <v>1662</v>
      </c>
      <c r="B1663" s="8" t="s">
        <v>150</v>
      </c>
      <c r="C1663" s="9" t="s">
        <v>151</v>
      </c>
      <c r="D1663" s="8" t="s">
        <v>152</v>
      </c>
      <c r="E1663" s="1" t="s">
        <v>376</v>
      </c>
      <c r="F1663" s="1" t="s">
        <v>153</v>
      </c>
      <c r="G1663" s="1">
        <v>1</v>
      </c>
      <c r="H1663" s="3" t="s">
        <v>385</v>
      </c>
      <c r="I1663" s="5">
        <v>43525</v>
      </c>
      <c r="J1663" s="1">
        <v>1</v>
      </c>
      <c r="K1663" s="1">
        <v>0</v>
      </c>
      <c r="L1663" s="1">
        <f>_xlfn.IFNA(VLOOKUP(D1663,'[2]2019物业费金额预算（含欠费）'!$B$1:$H$65536,7,FALSE),0)</f>
        <v>0</v>
      </c>
      <c r="M1663">
        <f>_xlfn.IFNA(VLOOKUP(D1663,[2]Sheet1!$B$1:$E$65536,4,FALSE),0)</f>
        <v>0</v>
      </c>
    </row>
    <row r="1664" spans="1:13">
      <c r="A1664" s="1">
        <v>1663</v>
      </c>
      <c r="B1664" s="8" t="s">
        <v>154</v>
      </c>
      <c r="C1664" s="9" t="s">
        <v>155</v>
      </c>
      <c r="D1664" s="8" t="s">
        <v>156</v>
      </c>
      <c r="E1664" s="1" t="s">
        <v>376</v>
      </c>
      <c r="F1664" s="1" t="s">
        <v>25</v>
      </c>
      <c r="G1664" s="1">
        <v>1</v>
      </c>
      <c r="H1664" s="3" t="s">
        <v>385</v>
      </c>
      <c r="I1664" s="5">
        <v>43525</v>
      </c>
      <c r="J1664" s="1">
        <v>1</v>
      </c>
      <c r="K1664" s="1">
        <v>0.7</v>
      </c>
      <c r="L1664" s="1">
        <f>_xlfn.IFNA(VLOOKUP(D1664,'[2]2019物业费金额预算（含欠费）'!$B$1:$H$65536,7,FALSE),0)</f>
        <v>320.816694576</v>
      </c>
      <c r="M1664">
        <f>_xlfn.IFNA(VLOOKUP(D1664,[2]Sheet1!$B$1:$E$65536,4,FALSE),0)</f>
        <v>27.67537855</v>
      </c>
    </row>
    <row r="1665" spans="1:13">
      <c r="A1665" s="1">
        <v>1664</v>
      </c>
      <c r="B1665" s="8" t="s">
        <v>157</v>
      </c>
      <c r="C1665" s="9" t="s">
        <v>158</v>
      </c>
      <c r="D1665" s="8" t="s">
        <v>159</v>
      </c>
      <c r="E1665" s="1" t="s">
        <v>376</v>
      </c>
      <c r="F1665" s="1" t="s">
        <v>25</v>
      </c>
      <c r="G1665" s="1">
        <v>1</v>
      </c>
      <c r="H1665" s="3" t="s">
        <v>385</v>
      </c>
      <c r="I1665" s="5">
        <v>43525</v>
      </c>
      <c r="J1665" s="1">
        <v>1</v>
      </c>
      <c r="K1665" s="1">
        <v>0.7</v>
      </c>
      <c r="L1665" s="1">
        <f>_xlfn.IFNA(VLOOKUP(D1665,'[2]2019物业费金额预算（含欠费）'!$B$1:$H$65536,7,FALSE),0)</f>
        <v>245.020710144</v>
      </c>
      <c r="M1665">
        <f>_xlfn.IFNA(VLOOKUP(D1665,[2]Sheet1!$B$1:$E$65536,4,FALSE),0)</f>
        <v>22.4978901</v>
      </c>
    </row>
    <row r="1666" spans="1:13">
      <c r="A1666" s="1">
        <v>1665</v>
      </c>
      <c r="B1666" s="8" t="s">
        <v>160</v>
      </c>
      <c r="C1666" s="9" t="s">
        <v>161</v>
      </c>
      <c r="D1666" s="8" t="s">
        <v>162</v>
      </c>
      <c r="E1666" s="1" t="s">
        <v>376</v>
      </c>
      <c r="F1666" s="1" t="s">
        <v>25</v>
      </c>
      <c r="G1666" s="1">
        <v>1</v>
      </c>
      <c r="H1666" s="3" t="s">
        <v>385</v>
      </c>
      <c r="I1666" s="5">
        <v>43525</v>
      </c>
      <c r="J1666" s="1">
        <v>1</v>
      </c>
      <c r="K1666" s="1">
        <v>0.7</v>
      </c>
      <c r="L1666" s="1">
        <f>_xlfn.IFNA(VLOOKUP(D1666,'[2]2019物业费金额预算（含欠费）'!$B$1:$H$65536,7,FALSE),0)</f>
        <v>99.088676904</v>
      </c>
      <c r="M1666">
        <f>_xlfn.IFNA(VLOOKUP(D1666,[2]Sheet1!$B$1:$E$65536,4,FALSE),0)</f>
        <v>4.607220975</v>
      </c>
    </row>
    <row r="1667" spans="1:13">
      <c r="A1667" s="1">
        <v>1666</v>
      </c>
      <c r="B1667" s="8" t="s">
        <v>163</v>
      </c>
      <c r="C1667" s="9" t="s">
        <v>164</v>
      </c>
      <c r="D1667" s="8" t="s">
        <v>165</v>
      </c>
      <c r="E1667" s="1" t="s">
        <v>376</v>
      </c>
      <c r="F1667" s="1" t="s">
        <v>25</v>
      </c>
      <c r="G1667" s="1">
        <v>1</v>
      </c>
      <c r="H1667" s="3" t="s">
        <v>385</v>
      </c>
      <c r="I1667" s="5">
        <v>43525</v>
      </c>
      <c r="J1667" s="1">
        <v>1</v>
      </c>
      <c r="K1667" s="1">
        <v>0.6</v>
      </c>
      <c r="L1667" s="1">
        <f>_xlfn.IFNA(VLOOKUP(D1667,'[2]2019物业费金额预算（含欠费）'!$B$1:$H$65536,7,FALSE),0)</f>
        <v>50.1740001</v>
      </c>
      <c r="M1667">
        <f>_xlfn.IFNA(VLOOKUP(D1667,[2]Sheet1!$B$1:$E$65536,4,FALSE),0)</f>
        <v>9.88359312500005</v>
      </c>
    </row>
    <row r="1668" spans="1:13">
      <c r="A1668" s="1">
        <v>1667</v>
      </c>
      <c r="B1668" s="8" t="s">
        <v>166</v>
      </c>
      <c r="C1668" s="9" t="s">
        <v>167</v>
      </c>
      <c r="D1668" s="8" t="s">
        <v>168</v>
      </c>
      <c r="E1668" s="1" t="s">
        <v>376</v>
      </c>
      <c r="F1668" s="1" t="s">
        <v>17</v>
      </c>
      <c r="G1668" s="1">
        <v>1</v>
      </c>
      <c r="H1668" s="3" t="s">
        <v>385</v>
      </c>
      <c r="I1668" s="5">
        <v>43525</v>
      </c>
      <c r="J1668" s="1">
        <v>1</v>
      </c>
      <c r="K1668" s="1">
        <v>0.9</v>
      </c>
      <c r="L1668" s="1">
        <f>_xlfn.IFNA(VLOOKUP(D1668,'[2]2019物业费金额预算（含欠费）'!$B$1:$H$65536,7,FALSE),0)</f>
        <v>60.72559713</v>
      </c>
      <c r="M1668">
        <f>_xlfn.IFNA(VLOOKUP(D1668,[2]Sheet1!$B$1:$E$65536,4,FALSE),0)</f>
        <v>11.7713145</v>
      </c>
    </row>
    <row r="1669" ht="15" spans="1:13">
      <c r="A1669" s="1">
        <v>1668</v>
      </c>
      <c r="B1669" s="8" t="s">
        <v>379</v>
      </c>
      <c r="C1669" s="9" t="s">
        <v>182</v>
      </c>
      <c r="D1669" s="10" t="s">
        <v>183</v>
      </c>
      <c r="E1669" s="1" t="s">
        <v>376</v>
      </c>
      <c r="F1669" s="1" t="s">
        <v>25</v>
      </c>
      <c r="G1669" s="1">
        <v>1</v>
      </c>
      <c r="H1669" s="3" t="s">
        <v>385</v>
      </c>
      <c r="I1669" s="5">
        <v>43525</v>
      </c>
      <c r="J1669" s="1">
        <v>1</v>
      </c>
      <c r="K1669" s="1">
        <v>0.7</v>
      </c>
      <c r="L1669" s="1">
        <f>_xlfn.IFNA(VLOOKUP(D1669,'[2]2019物业费金额预算（含欠费）'!$B$1:$H$65536,7,FALSE),0)</f>
        <v>176.862393288</v>
      </c>
      <c r="M1669">
        <f>_xlfn.IFNA(VLOOKUP(D1669,[2]Sheet1!$B$1:$E$65536,4,FALSE),0)</f>
        <v>10.9137582125</v>
      </c>
    </row>
    <row r="1670" spans="1:13">
      <c r="A1670" s="1">
        <v>1669</v>
      </c>
      <c r="B1670" s="8" t="s">
        <v>169</v>
      </c>
      <c r="C1670" s="9" t="s">
        <v>170</v>
      </c>
      <c r="D1670" s="8" t="s">
        <v>171</v>
      </c>
      <c r="E1670" s="1" t="s">
        <v>376</v>
      </c>
      <c r="F1670" s="1" t="s">
        <v>25</v>
      </c>
      <c r="G1670" s="1">
        <v>1</v>
      </c>
      <c r="H1670" s="3" t="s">
        <v>385</v>
      </c>
      <c r="I1670" s="5">
        <v>43525</v>
      </c>
      <c r="J1670" s="1">
        <v>1</v>
      </c>
      <c r="K1670" s="1">
        <v>0.7</v>
      </c>
      <c r="L1670" s="1">
        <f>_xlfn.IFNA(VLOOKUP(D1670,'[2]2019物业费金额预算（含欠费）'!$B$1:$H$65536,7,FALSE),0)</f>
        <v>346.866408</v>
      </c>
      <c r="M1670">
        <f>_xlfn.IFNA(VLOOKUP(D1670,[2]Sheet1!$B$1:$E$65536,4,FALSE),0)</f>
        <v>59.3790470999999</v>
      </c>
    </row>
    <row r="1671" spans="1:13">
      <c r="A1671" s="1">
        <v>1670</v>
      </c>
      <c r="B1671" s="8" t="s">
        <v>172</v>
      </c>
      <c r="C1671" s="9" t="s">
        <v>173</v>
      </c>
      <c r="D1671" s="8" t="s">
        <v>174</v>
      </c>
      <c r="E1671" s="1" t="s">
        <v>376</v>
      </c>
      <c r="F1671" s="1" t="s">
        <v>25</v>
      </c>
      <c r="G1671" s="1">
        <v>1</v>
      </c>
      <c r="H1671" s="3" t="s">
        <v>385</v>
      </c>
      <c r="I1671" s="5">
        <v>43525</v>
      </c>
      <c r="J1671" s="1">
        <v>1</v>
      </c>
      <c r="K1671" s="1">
        <v>0.55</v>
      </c>
      <c r="L1671" s="1">
        <f>_xlfn.IFNA(VLOOKUP(D1671,'[2]2019物业费金额预算（含欠费）'!$B$1:$H$65536,7,FALSE),0)</f>
        <v>203.45980212</v>
      </c>
      <c r="M1671">
        <f>_xlfn.IFNA(VLOOKUP(D1671,[2]Sheet1!$B$1:$E$65536,4,FALSE),0)</f>
        <v>31.1241349124999</v>
      </c>
    </row>
    <row r="1672" spans="1:13">
      <c r="A1672" s="1">
        <v>1671</v>
      </c>
      <c r="B1672" s="8" t="s">
        <v>175</v>
      </c>
      <c r="C1672" s="9" t="s">
        <v>176</v>
      </c>
      <c r="D1672" s="8" t="s">
        <v>177</v>
      </c>
      <c r="E1672" s="1" t="s">
        <v>376</v>
      </c>
      <c r="F1672" s="1" t="s">
        <v>25</v>
      </c>
      <c r="G1672" s="1">
        <v>1</v>
      </c>
      <c r="H1672" s="3" t="s">
        <v>385</v>
      </c>
      <c r="I1672" s="5">
        <v>43525</v>
      </c>
      <c r="J1672" s="1">
        <v>1</v>
      </c>
      <c r="K1672" s="1">
        <v>0</v>
      </c>
      <c r="L1672" s="1">
        <f>_xlfn.IFNA(VLOOKUP(D1672,'[2]2019物业费金额预算（含欠费）'!$B$1:$H$65536,7,FALSE),0)</f>
        <v>0</v>
      </c>
      <c r="M1672">
        <f>_xlfn.IFNA(VLOOKUP(D1672,[2]Sheet1!$B$1:$E$65536,4,FALSE),0)</f>
        <v>0</v>
      </c>
    </row>
    <row r="1673" spans="1:13">
      <c r="A1673" s="1">
        <v>1672</v>
      </c>
      <c r="B1673" s="8" t="s">
        <v>184</v>
      </c>
      <c r="C1673" s="9" t="s">
        <v>185</v>
      </c>
      <c r="D1673" s="8" t="s">
        <v>186</v>
      </c>
      <c r="E1673" s="1" t="s">
        <v>376</v>
      </c>
      <c r="F1673" s="1" t="s">
        <v>25</v>
      </c>
      <c r="G1673" s="1">
        <v>1</v>
      </c>
      <c r="H1673" s="3" t="s">
        <v>385</v>
      </c>
      <c r="I1673" s="5">
        <v>43525</v>
      </c>
      <c r="J1673" s="1">
        <v>1</v>
      </c>
      <c r="K1673" s="1">
        <v>0.85</v>
      </c>
      <c r="L1673" s="1">
        <f>_xlfn.IFNA(VLOOKUP(D1673,'[2]2019物业费金额预算（含欠费）'!$B$1:$H$65536,7,FALSE),0)</f>
        <v>209.633769672</v>
      </c>
      <c r="M1673">
        <f>_xlfn.IFNA(VLOOKUP(D1673,[2]Sheet1!$B$1:$E$65536,4,FALSE),0)</f>
        <v>4.8317186</v>
      </c>
    </row>
    <row r="1674" spans="1:13">
      <c r="A1674" s="1">
        <v>1673</v>
      </c>
      <c r="B1674" s="11" t="s">
        <v>187</v>
      </c>
      <c r="C1674" s="9" t="s">
        <v>188</v>
      </c>
      <c r="D1674" s="8" t="s">
        <v>189</v>
      </c>
      <c r="E1674" s="1" t="s">
        <v>376</v>
      </c>
      <c r="F1674" s="1" t="s">
        <v>25</v>
      </c>
      <c r="G1674" s="1">
        <v>1</v>
      </c>
      <c r="H1674" s="3" t="s">
        <v>385</v>
      </c>
      <c r="I1674" s="5">
        <v>43525</v>
      </c>
      <c r="J1674" s="1">
        <v>1</v>
      </c>
      <c r="K1674" s="1">
        <v>0.92</v>
      </c>
      <c r="L1674" s="1">
        <f>_xlfn.IFNA(VLOOKUP(D1674,'[2]2019物业费金额预算（含欠费）'!$B$1:$H$65536,7,FALSE),0)</f>
        <v>104.547923424</v>
      </c>
      <c r="M1674">
        <f>_xlfn.IFNA(VLOOKUP(D1674,[2]Sheet1!$B$1:$E$65536,4,FALSE),0)</f>
        <v>0.814428375</v>
      </c>
    </row>
    <row r="1675" spans="1:13">
      <c r="A1675" s="1">
        <v>1674</v>
      </c>
      <c r="B1675" s="8" t="s">
        <v>380</v>
      </c>
      <c r="C1675" s="9" t="s">
        <v>339</v>
      </c>
      <c r="D1675" s="8" t="s">
        <v>340</v>
      </c>
      <c r="E1675" s="1" t="s">
        <v>376</v>
      </c>
      <c r="F1675" s="1" t="s">
        <v>153</v>
      </c>
      <c r="G1675" s="1">
        <v>1</v>
      </c>
      <c r="H1675" s="3" t="s">
        <v>385</v>
      </c>
      <c r="I1675" s="5">
        <v>43525</v>
      </c>
      <c r="J1675" s="1">
        <v>1</v>
      </c>
      <c r="K1675" s="1">
        <v>0.75</v>
      </c>
      <c r="L1675" s="1">
        <f>_xlfn.IFNA(VLOOKUP(D1675,'[2]2019物业费金额预算（含欠费）'!$B$1:$H$65536,7,FALSE),0)</f>
        <v>0</v>
      </c>
      <c r="M1675">
        <f>_xlfn.IFNA(VLOOKUP(D1675,[2]Sheet1!$B$1:$E$65536,4,FALSE),0)</f>
        <v>0</v>
      </c>
    </row>
    <row r="1676" spans="1:13">
      <c r="A1676" s="1">
        <v>1675</v>
      </c>
      <c r="B1676" s="8" t="s">
        <v>196</v>
      </c>
      <c r="C1676" s="9" t="s">
        <v>197</v>
      </c>
      <c r="D1676" s="8" t="s">
        <v>198</v>
      </c>
      <c r="E1676" s="1" t="s">
        <v>376</v>
      </c>
      <c r="F1676" s="1" t="s">
        <v>25</v>
      </c>
      <c r="G1676" s="1">
        <v>1</v>
      </c>
      <c r="H1676" s="3" t="s">
        <v>385</v>
      </c>
      <c r="I1676" s="5">
        <v>43525</v>
      </c>
      <c r="J1676" s="1">
        <v>1</v>
      </c>
      <c r="K1676" s="1">
        <v>0.55</v>
      </c>
      <c r="L1676" s="1">
        <f>_xlfn.IFNA(VLOOKUP(D1676,'[2]2019物业费金额预算（含欠费）'!$B$1:$H$65536,7,FALSE),0)</f>
        <v>70.17063876</v>
      </c>
      <c r="M1676">
        <f>_xlfn.IFNA(VLOOKUP(D1676,[2]Sheet1!$B$1:$E$65536,4,FALSE),0)</f>
        <v>16.41590825</v>
      </c>
    </row>
    <row r="1677" spans="1:13">
      <c r="A1677" s="1">
        <v>1676</v>
      </c>
      <c r="B1677" s="8" t="s">
        <v>199</v>
      </c>
      <c r="C1677" s="9" t="s">
        <v>200</v>
      </c>
      <c r="D1677" s="8" t="s">
        <v>201</v>
      </c>
      <c r="E1677" s="1" t="s">
        <v>376</v>
      </c>
      <c r="F1677" s="1" t="s">
        <v>25</v>
      </c>
      <c r="G1677" s="1">
        <v>1</v>
      </c>
      <c r="H1677" s="3" t="s">
        <v>385</v>
      </c>
      <c r="I1677" s="5">
        <v>43525</v>
      </c>
      <c r="J1677" s="1">
        <v>1</v>
      </c>
      <c r="K1677" s="1">
        <v>0.55</v>
      </c>
      <c r="L1677" s="1">
        <f>_xlfn.IFNA(VLOOKUP(D1677,'[2]2019物业费金额预算（含欠费）'!$B$1:$H$65536,7,FALSE),0)</f>
        <v>46.45138554</v>
      </c>
      <c r="M1677">
        <f>_xlfn.IFNA(VLOOKUP(D1677,[2]Sheet1!$B$1:$E$65536,4,FALSE),0)</f>
        <v>11.127010475</v>
      </c>
    </row>
    <row r="1678" spans="1:13">
      <c r="A1678" s="1">
        <v>1677</v>
      </c>
      <c r="B1678" s="8" t="s">
        <v>202</v>
      </c>
      <c r="C1678" s="9" t="s">
        <v>203</v>
      </c>
      <c r="D1678" s="8" t="s">
        <v>204</v>
      </c>
      <c r="E1678" s="1" t="s">
        <v>376</v>
      </c>
      <c r="F1678" s="1" t="s">
        <v>25</v>
      </c>
      <c r="G1678" s="1">
        <v>1</v>
      </c>
      <c r="H1678" s="3" t="s">
        <v>385</v>
      </c>
      <c r="I1678" s="5">
        <v>43525</v>
      </c>
      <c r="J1678" s="1">
        <v>1</v>
      </c>
      <c r="K1678" s="1">
        <v>0.6</v>
      </c>
      <c r="L1678" s="1">
        <f>_xlfn.IFNA(VLOOKUP(D1678,'[2]2019物业费金额预算（含欠费）'!$B$1:$H$65536,7,FALSE),0)</f>
        <v>140.425997292</v>
      </c>
      <c r="M1678">
        <f>_xlfn.IFNA(VLOOKUP(D1678,[2]Sheet1!$B$1:$E$65536,4,FALSE),0)</f>
        <v>10.6838580425</v>
      </c>
    </row>
    <row r="1679" spans="1:13">
      <c r="A1679" s="1">
        <v>1678</v>
      </c>
      <c r="B1679" s="8" t="s">
        <v>205</v>
      </c>
      <c r="C1679" s="9" t="s">
        <v>206</v>
      </c>
      <c r="D1679" s="8" t="s">
        <v>207</v>
      </c>
      <c r="E1679" s="1" t="s">
        <v>376</v>
      </c>
      <c r="F1679" s="1" t="s">
        <v>25</v>
      </c>
      <c r="G1679" s="1">
        <v>1</v>
      </c>
      <c r="H1679" s="3" t="s">
        <v>385</v>
      </c>
      <c r="I1679" s="5">
        <v>43525</v>
      </c>
      <c r="J1679" s="1">
        <v>1</v>
      </c>
      <c r="K1679" s="1">
        <v>0.6</v>
      </c>
      <c r="L1679" s="1">
        <f>_xlfn.IFNA(VLOOKUP(D1679,'[2]2019物业费金额预算（含欠费）'!$B$1:$H$65536,7,FALSE),0)</f>
        <v>66.78145494</v>
      </c>
      <c r="M1679">
        <f>_xlfn.IFNA(VLOOKUP(D1679,[2]Sheet1!$B$1:$E$65536,4,FALSE),0)</f>
        <v>1.85971395</v>
      </c>
    </row>
    <row r="1680" spans="1:13">
      <c r="A1680" s="1">
        <v>1679</v>
      </c>
      <c r="B1680" s="8" t="s">
        <v>208</v>
      </c>
      <c r="C1680" s="9" t="s">
        <v>209</v>
      </c>
      <c r="D1680" s="8" t="s">
        <v>210</v>
      </c>
      <c r="E1680" s="1" t="s">
        <v>376</v>
      </c>
      <c r="F1680" s="1" t="s">
        <v>25</v>
      </c>
      <c r="G1680" s="1">
        <v>1</v>
      </c>
      <c r="H1680" s="3" t="s">
        <v>385</v>
      </c>
      <c r="I1680" s="5">
        <v>43525</v>
      </c>
      <c r="J1680" s="1">
        <v>1</v>
      </c>
      <c r="K1680" s="1">
        <v>0.55</v>
      </c>
      <c r="L1680" s="1">
        <f>_xlfn.IFNA(VLOOKUP(D1680,'[2]2019物业费金额预算（含欠费）'!$B$1:$H$65536,7,FALSE),0)</f>
        <v>44.65961775</v>
      </c>
      <c r="M1680">
        <f>_xlfn.IFNA(VLOOKUP(D1680,[2]Sheet1!$B$1:$E$65536,4,FALSE),0)</f>
        <v>6.71378055000002</v>
      </c>
    </row>
    <row r="1681" spans="1:13">
      <c r="A1681" s="1">
        <v>1680</v>
      </c>
      <c r="B1681" s="8" t="s">
        <v>211</v>
      </c>
      <c r="C1681" s="9" t="s">
        <v>212</v>
      </c>
      <c r="D1681" s="8" t="s">
        <v>213</v>
      </c>
      <c r="E1681" s="1" t="s">
        <v>376</v>
      </c>
      <c r="F1681" s="1" t="s">
        <v>25</v>
      </c>
      <c r="G1681" s="1">
        <v>1</v>
      </c>
      <c r="H1681" s="3" t="s">
        <v>385</v>
      </c>
      <c r="I1681" s="5">
        <v>43525</v>
      </c>
      <c r="J1681" s="1">
        <v>1</v>
      </c>
      <c r="K1681" s="1">
        <v>0.6</v>
      </c>
      <c r="L1681" s="1">
        <f>_xlfn.IFNA(VLOOKUP(D1681,'[2]2019物业费金额预算（含欠费）'!$B$1:$H$65536,7,FALSE),0)</f>
        <v>57.77099748</v>
      </c>
      <c r="M1681">
        <f>_xlfn.IFNA(VLOOKUP(D1681,[2]Sheet1!$B$1:$E$65536,4,FALSE),0)</f>
        <v>7.083986</v>
      </c>
    </row>
    <row r="1682" spans="1:13">
      <c r="A1682" s="1">
        <v>1681</v>
      </c>
      <c r="B1682" s="8" t="s">
        <v>214</v>
      </c>
      <c r="C1682" s="9" t="s">
        <v>215</v>
      </c>
      <c r="D1682" s="8" t="s">
        <v>216</v>
      </c>
      <c r="E1682" s="1" t="s">
        <v>376</v>
      </c>
      <c r="F1682" s="1" t="s">
        <v>25</v>
      </c>
      <c r="G1682" s="1">
        <v>1</v>
      </c>
      <c r="H1682" s="3" t="s">
        <v>385</v>
      </c>
      <c r="I1682" s="5">
        <v>43525</v>
      </c>
      <c r="J1682" s="1">
        <v>1</v>
      </c>
      <c r="K1682" s="1">
        <v>0.6</v>
      </c>
      <c r="L1682" s="1">
        <f>_xlfn.IFNA(VLOOKUP(D1682,'[2]2019物业费金额预算（含欠费）'!$B$1:$H$65536,7,FALSE),0)</f>
        <v>66.3204564</v>
      </c>
      <c r="M1682">
        <f>_xlfn.IFNA(VLOOKUP(D1682,[2]Sheet1!$B$1:$E$65536,4,FALSE),0)</f>
        <v>7.40307810000001</v>
      </c>
    </row>
    <row r="1683" spans="1:13">
      <c r="A1683" s="1">
        <v>1682</v>
      </c>
      <c r="B1683" s="8" t="s">
        <v>217</v>
      </c>
      <c r="C1683" s="9" t="s">
        <v>218</v>
      </c>
      <c r="D1683" s="8" t="s">
        <v>219</v>
      </c>
      <c r="E1683" s="1" t="s">
        <v>376</v>
      </c>
      <c r="F1683" s="1" t="s">
        <v>25</v>
      </c>
      <c r="G1683" s="1">
        <v>1</v>
      </c>
      <c r="H1683" s="3" t="s">
        <v>385</v>
      </c>
      <c r="I1683" s="5">
        <v>43525</v>
      </c>
      <c r="J1683" s="1">
        <v>1</v>
      </c>
      <c r="K1683" s="1">
        <v>0.4</v>
      </c>
      <c r="L1683" s="1">
        <f>_xlfn.IFNA(VLOOKUP(D1683,'[2]2019物业费金额预算（含欠费）'!$B$1:$H$65536,7,FALSE),0)</f>
        <v>10.648314576</v>
      </c>
      <c r="M1683">
        <f>_xlfn.IFNA(VLOOKUP(D1683,[2]Sheet1!$B$1:$E$65536,4,FALSE),0)</f>
        <v>0.2609406</v>
      </c>
    </row>
    <row r="1684" spans="1:13">
      <c r="A1684" s="1">
        <v>1683</v>
      </c>
      <c r="B1684" s="8" t="s">
        <v>222</v>
      </c>
      <c r="C1684" s="9" t="s">
        <v>223</v>
      </c>
      <c r="D1684" s="8" t="s">
        <v>224</v>
      </c>
      <c r="E1684" s="1" t="s">
        <v>376</v>
      </c>
      <c r="F1684" s="1" t="s">
        <v>25</v>
      </c>
      <c r="G1684" s="1">
        <v>1</v>
      </c>
      <c r="H1684" s="3" t="s">
        <v>385</v>
      </c>
      <c r="I1684" s="5">
        <v>43525</v>
      </c>
      <c r="J1684" s="1">
        <v>1</v>
      </c>
      <c r="K1684" s="1">
        <v>0.7</v>
      </c>
      <c r="L1684" s="1">
        <f>_xlfn.IFNA(VLOOKUP(D1684,'[2]2019物业费金额预算（含欠费）'!$B$1:$H$65536,7,FALSE),0)</f>
        <v>107.7352395</v>
      </c>
      <c r="M1684">
        <f>_xlfn.IFNA(VLOOKUP(D1684,[2]Sheet1!$B$1:$E$65536,4,FALSE),0)</f>
        <v>2.10657345</v>
      </c>
    </row>
    <row r="1685" spans="1:13">
      <c r="A1685" s="1">
        <v>1684</v>
      </c>
      <c r="B1685" s="8" t="s">
        <v>225</v>
      </c>
      <c r="C1685" s="9" t="s">
        <v>226</v>
      </c>
      <c r="D1685" s="8" t="s">
        <v>227</v>
      </c>
      <c r="E1685" s="1" t="s">
        <v>376</v>
      </c>
      <c r="F1685" s="1" t="s">
        <v>25</v>
      </c>
      <c r="G1685" s="1">
        <v>1</v>
      </c>
      <c r="H1685" s="3" t="s">
        <v>385</v>
      </c>
      <c r="I1685" s="5">
        <v>43525</v>
      </c>
      <c r="J1685" s="1">
        <v>1</v>
      </c>
      <c r="K1685" s="1">
        <v>0</v>
      </c>
      <c r="L1685" s="1">
        <f>_xlfn.IFNA(VLOOKUP(D1685,'[2]2019物业费金额预算（含欠费）'!$B$1:$H$65536,7,FALSE),0)</f>
        <v>181.4731719</v>
      </c>
      <c r="M1685">
        <f>_xlfn.IFNA(VLOOKUP(D1685,[2]Sheet1!$B$1:$E$65536,4,FALSE),0)</f>
        <v>1.56144345</v>
      </c>
    </row>
    <row r="1686" spans="1:13">
      <c r="A1686" s="1">
        <v>1685</v>
      </c>
      <c r="B1686" s="8" t="s">
        <v>228</v>
      </c>
      <c r="C1686" s="9" t="s">
        <v>229</v>
      </c>
      <c r="D1686" s="8" t="s">
        <v>230</v>
      </c>
      <c r="E1686" s="1" t="s">
        <v>376</v>
      </c>
      <c r="F1686" s="1" t="s">
        <v>25</v>
      </c>
      <c r="G1686" s="1">
        <v>1</v>
      </c>
      <c r="H1686" s="3" t="s">
        <v>385</v>
      </c>
      <c r="I1686" s="5">
        <v>43525</v>
      </c>
      <c r="J1686" s="1">
        <v>1</v>
      </c>
      <c r="K1686" s="1">
        <v>0.6</v>
      </c>
      <c r="L1686" s="1">
        <f>_xlfn.IFNA(VLOOKUP(D1686,'[2]2019物业费金额预算（含欠费）'!$B$1:$H$65536,7,FALSE),0)</f>
        <v>167.09805576</v>
      </c>
      <c r="M1686">
        <f>_xlfn.IFNA(VLOOKUP(D1686,[2]Sheet1!$B$1:$E$65536,4,FALSE),0)</f>
        <v>20.52254415</v>
      </c>
    </row>
    <row r="1687" spans="1:13">
      <c r="A1687" s="1">
        <v>1686</v>
      </c>
      <c r="B1687" s="8" t="s">
        <v>231</v>
      </c>
      <c r="C1687" s="9" t="s">
        <v>232</v>
      </c>
      <c r="D1687" s="8" t="s">
        <v>233</v>
      </c>
      <c r="E1687" s="1" t="s">
        <v>376</v>
      </c>
      <c r="F1687" s="1" t="s">
        <v>25</v>
      </c>
      <c r="G1687" s="1">
        <v>1</v>
      </c>
      <c r="H1687" s="3" t="s">
        <v>385</v>
      </c>
      <c r="I1687" s="5">
        <v>43525</v>
      </c>
      <c r="J1687" s="1">
        <v>1</v>
      </c>
      <c r="K1687" s="1">
        <v>0.55</v>
      </c>
      <c r="L1687" s="1">
        <f>_xlfn.IFNA(VLOOKUP(D1687,'[2]2019物业费金额预算（含欠费）'!$B$1:$H$65536,7,FALSE),0)</f>
        <v>52.0985256</v>
      </c>
      <c r="M1687">
        <f>_xlfn.IFNA(VLOOKUP(D1687,[2]Sheet1!$B$1:$E$65536,4,FALSE),0)</f>
        <v>15.47300895</v>
      </c>
    </row>
    <row r="1688" spans="1:13">
      <c r="A1688" s="1">
        <v>1687</v>
      </c>
      <c r="B1688" s="8" t="s">
        <v>234</v>
      </c>
      <c r="C1688" s="9" t="s">
        <v>235</v>
      </c>
      <c r="D1688" s="8" t="s">
        <v>236</v>
      </c>
      <c r="E1688" s="1" t="s">
        <v>376</v>
      </c>
      <c r="F1688" s="1" t="s">
        <v>25</v>
      </c>
      <c r="G1688" s="1">
        <v>1</v>
      </c>
      <c r="H1688" s="3" t="s">
        <v>385</v>
      </c>
      <c r="I1688" s="5">
        <v>43525</v>
      </c>
      <c r="J1688" s="1">
        <v>1</v>
      </c>
      <c r="K1688" s="1">
        <v>0.6</v>
      </c>
      <c r="L1688" s="1">
        <f>_xlfn.IFNA(VLOOKUP(D1688,'[2]2019物业费金额预算（含欠费）'!$B$1:$H$65536,7,FALSE),0)</f>
        <v>17.05284828</v>
      </c>
      <c r="M1688">
        <f>_xlfn.IFNA(VLOOKUP(D1688,[2]Sheet1!$B$1:$E$65536,4,FALSE),0)</f>
        <v>4.4635107</v>
      </c>
    </row>
    <row r="1689" spans="1:13">
      <c r="A1689" s="1">
        <v>1688</v>
      </c>
      <c r="B1689" s="8" t="s">
        <v>237</v>
      </c>
      <c r="C1689" s="9" t="s">
        <v>238</v>
      </c>
      <c r="D1689" s="8" t="s">
        <v>239</v>
      </c>
      <c r="E1689" s="1" t="s">
        <v>376</v>
      </c>
      <c r="F1689" s="1" t="s">
        <v>25</v>
      </c>
      <c r="G1689" s="1">
        <v>1</v>
      </c>
      <c r="H1689" s="3" t="s">
        <v>385</v>
      </c>
      <c r="I1689" s="5">
        <v>43525</v>
      </c>
      <c r="J1689" s="1">
        <v>1</v>
      </c>
      <c r="K1689" s="1">
        <v>0.6</v>
      </c>
      <c r="L1689" s="1">
        <f>_xlfn.IFNA(VLOOKUP(D1689,'[2]2019物业费金额预算（含欠费）'!$B$1:$H$65536,7,FALSE),0)</f>
        <v>50.45687496</v>
      </c>
      <c r="M1689">
        <f>_xlfn.IFNA(VLOOKUP(D1689,[2]Sheet1!$B$1:$E$65536,4,FALSE),0)</f>
        <v>8.77424055000001</v>
      </c>
    </row>
    <row r="1690" spans="1:13">
      <c r="A1690" s="1">
        <v>1689</v>
      </c>
      <c r="B1690" s="8" t="s">
        <v>240</v>
      </c>
      <c r="C1690" s="9" t="s">
        <v>241</v>
      </c>
      <c r="D1690" s="8" t="s">
        <v>242</v>
      </c>
      <c r="E1690" s="1" t="s">
        <v>376</v>
      </c>
      <c r="F1690" s="1" t="s">
        <v>25</v>
      </c>
      <c r="G1690" s="1">
        <v>1</v>
      </c>
      <c r="H1690" s="3" t="s">
        <v>385</v>
      </c>
      <c r="I1690" s="5">
        <v>43525</v>
      </c>
      <c r="J1690" s="1">
        <v>1</v>
      </c>
      <c r="K1690" s="1">
        <v>0.6</v>
      </c>
      <c r="L1690" s="1">
        <f>_xlfn.IFNA(VLOOKUP(D1690,'[2]2019物业费金额预算（含欠费）'!$B$1:$H$65536,7,FALSE),0)</f>
        <v>74.116404</v>
      </c>
      <c r="M1690">
        <f>_xlfn.IFNA(VLOOKUP(D1690,[2]Sheet1!$B$1:$E$65536,4,FALSE),0)</f>
        <v>6.3020364</v>
      </c>
    </row>
    <row r="1691" spans="1:13">
      <c r="A1691" s="1">
        <v>1690</v>
      </c>
      <c r="B1691" s="8" t="s">
        <v>243</v>
      </c>
      <c r="C1691" s="9" t="s">
        <v>244</v>
      </c>
      <c r="D1691" s="8" t="s">
        <v>245</v>
      </c>
      <c r="E1691" s="1" t="s">
        <v>376</v>
      </c>
      <c r="F1691" s="1" t="s">
        <v>25</v>
      </c>
      <c r="G1691" s="1">
        <v>1</v>
      </c>
      <c r="H1691" s="3" t="s">
        <v>385</v>
      </c>
      <c r="I1691" s="5">
        <v>43525</v>
      </c>
      <c r="J1691" s="1">
        <v>1</v>
      </c>
      <c r="K1691" s="1">
        <v>0.6</v>
      </c>
      <c r="L1691" s="1">
        <f>_xlfn.IFNA(VLOOKUP(D1691,'[2]2019物业费金额预算（含欠费）'!$B$1:$H$65536,7,FALSE),0)</f>
        <v>60.9098478</v>
      </c>
      <c r="M1691">
        <f>_xlfn.IFNA(VLOOKUP(D1691,[2]Sheet1!$B$1:$E$65536,4,FALSE),0)</f>
        <v>1.4012361</v>
      </c>
    </row>
    <row r="1692" ht="15" spans="1:13">
      <c r="A1692" s="1">
        <v>1691</v>
      </c>
      <c r="B1692" s="8" t="s">
        <v>381</v>
      </c>
      <c r="C1692" s="9" t="s">
        <v>321</v>
      </c>
      <c r="D1692" s="10" t="s">
        <v>322</v>
      </c>
      <c r="E1692" s="1" t="s">
        <v>376</v>
      </c>
      <c r="F1692" s="1" t="s">
        <v>25</v>
      </c>
      <c r="G1692" s="1">
        <v>1</v>
      </c>
      <c r="H1692" s="3" t="s">
        <v>385</v>
      </c>
      <c r="I1692" s="5">
        <v>43525</v>
      </c>
      <c r="J1692" s="1">
        <v>1</v>
      </c>
      <c r="K1692" s="1">
        <v>0</v>
      </c>
      <c r="L1692" s="1">
        <f>_xlfn.IFNA(VLOOKUP(D1692,'[2]2019物业费金额预算（含欠费）'!$B$1:$H$65536,7,FALSE),0)</f>
        <v>10.623525</v>
      </c>
      <c r="M1692">
        <f>_xlfn.IFNA(VLOOKUP(D1692,[2]Sheet1!$B$1:$E$65536,4,FALSE),0)</f>
        <v>0.684795599999999</v>
      </c>
    </row>
    <row r="1693" ht="15" spans="1:13">
      <c r="A1693" s="1">
        <v>1692</v>
      </c>
      <c r="B1693" s="8" t="s">
        <v>382</v>
      </c>
      <c r="C1693" s="9" t="s">
        <v>318</v>
      </c>
      <c r="D1693" s="10" t="s">
        <v>319</v>
      </c>
      <c r="E1693" s="1" t="s">
        <v>376</v>
      </c>
      <c r="F1693" s="1" t="s">
        <v>25</v>
      </c>
      <c r="G1693" s="1">
        <v>1</v>
      </c>
      <c r="H1693" s="3" t="s">
        <v>385</v>
      </c>
      <c r="I1693" s="5">
        <v>43525</v>
      </c>
      <c r="J1693" s="1">
        <v>1</v>
      </c>
      <c r="K1693" s="1">
        <v>0</v>
      </c>
      <c r="L1693" s="1">
        <f>_xlfn.IFNA(VLOOKUP(D1693,'[2]2019物业费金额预算（含欠费）'!$B$1:$H$65536,7,FALSE),0)</f>
        <v>37.908</v>
      </c>
      <c r="M1693">
        <f>_xlfn.IFNA(VLOOKUP(D1693,[2]Sheet1!$B$1:$E$65536,4,FALSE),0)</f>
        <v>0</v>
      </c>
    </row>
    <row r="1694" spans="1:13">
      <c r="A1694" s="1">
        <v>1693</v>
      </c>
      <c r="B1694" s="8" t="s">
        <v>246</v>
      </c>
      <c r="C1694" s="9" t="s">
        <v>247</v>
      </c>
      <c r="D1694" s="8" t="s">
        <v>248</v>
      </c>
      <c r="E1694" s="1" t="s">
        <v>376</v>
      </c>
      <c r="F1694" s="1" t="s">
        <v>25</v>
      </c>
      <c r="G1694" s="1">
        <v>1</v>
      </c>
      <c r="H1694" s="3" t="s">
        <v>385</v>
      </c>
      <c r="I1694" s="5">
        <v>43525</v>
      </c>
      <c r="J1694" s="1">
        <v>1</v>
      </c>
      <c r="K1694" s="1">
        <v>0</v>
      </c>
      <c r="L1694" s="1">
        <f>_xlfn.IFNA(VLOOKUP(D1694,'[2]2019物业费金额预算（含欠费）'!$B$1:$H$65536,7,FALSE),0)</f>
        <v>0</v>
      </c>
      <c r="M1694">
        <f>_xlfn.IFNA(VLOOKUP(D1694,[2]Sheet1!$B$1:$E$65536,4,FALSE),0)</f>
        <v>0</v>
      </c>
    </row>
    <row r="1695" spans="1:13">
      <c r="A1695" s="1">
        <v>1694</v>
      </c>
      <c r="B1695" s="8" t="s">
        <v>249</v>
      </c>
      <c r="C1695" s="9" t="s">
        <v>250</v>
      </c>
      <c r="D1695" s="8" t="s">
        <v>251</v>
      </c>
      <c r="E1695" s="1" t="s">
        <v>376</v>
      </c>
      <c r="F1695" s="1" t="s">
        <v>25</v>
      </c>
      <c r="G1695" s="1">
        <v>1</v>
      </c>
      <c r="H1695" s="3" t="s">
        <v>385</v>
      </c>
      <c r="I1695" s="5">
        <v>43525</v>
      </c>
      <c r="J1695" s="1">
        <v>1</v>
      </c>
      <c r="K1695" s="1">
        <v>0.7</v>
      </c>
      <c r="L1695" s="1">
        <f>_xlfn.IFNA(VLOOKUP(D1695,'[2]2019物业费金额预算（含欠费）'!$B$1:$H$65536,7,FALSE),0)</f>
        <v>46.85794848</v>
      </c>
      <c r="M1695">
        <f>_xlfn.IFNA(VLOOKUP(D1695,[2]Sheet1!$B$1:$E$65536,4,FALSE),0)</f>
        <v>4.915813</v>
      </c>
    </row>
    <row r="1696" spans="1:13">
      <c r="A1696" s="1">
        <v>1695</v>
      </c>
      <c r="B1696" s="8" t="s">
        <v>252</v>
      </c>
      <c r="C1696" s="9" t="s">
        <v>253</v>
      </c>
      <c r="D1696" s="8" t="s">
        <v>254</v>
      </c>
      <c r="E1696" s="1" t="s">
        <v>376</v>
      </c>
      <c r="F1696" s="1" t="s">
        <v>25</v>
      </c>
      <c r="G1696" s="1">
        <v>1</v>
      </c>
      <c r="H1696" s="3" t="s">
        <v>385</v>
      </c>
      <c r="I1696" s="5">
        <v>43525</v>
      </c>
      <c r="J1696" s="1">
        <v>1</v>
      </c>
      <c r="K1696" s="1">
        <v>0.7</v>
      </c>
      <c r="L1696" s="1">
        <f>_xlfn.IFNA(VLOOKUP(D1696,'[2]2019物业费金额预算（含欠费）'!$B$1:$H$65536,7,FALSE),0)</f>
        <v>17.463651576</v>
      </c>
      <c r="M1696">
        <f>_xlfn.IFNA(VLOOKUP(D1696,[2]Sheet1!$B$1:$E$65536,4,FALSE),0)</f>
        <v>1.926657775</v>
      </c>
    </row>
    <row r="1697" spans="1:13">
      <c r="A1697" s="1">
        <v>1696</v>
      </c>
      <c r="B1697" s="8" t="s">
        <v>255</v>
      </c>
      <c r="C1697" s="9" t="s">
        <v>256</v>
      </c>
      <c r="D1697" s="8" t="s">
        <v>257</v>
      </c>
      <c r="E1697" s="1" t="s">
        <v>376</v>
      </c>
      <c r="F1697" s="1" t="s">
        <v>25</v>
      </c>
      <c r="G1697" s="1">
        <v>1</v>
      </c>
      <c r="H1697" s="3" t="s">
        <v>385</v>
      </c>
      <c r="I1697" s="5">
        <v>43525</v>
      </c>
      <c r="J1697" s="1">
        <v>1</v>
      </c>
      <c r="K1697" s="1">
        <v>0</v>
      </c>
      <c r="L1697" s="1">
        <f>_xlfn.IFNA(VLOOKUP(D1697,'[2]2019物业费金额预算（含欠费）'!$B$1:$H$65536,7,FALSE),0)</f>
        <v>87.75009</v>
      </c>
      <c r="M1697">
        <f>_xlfn.IFNA(VLOOKUP(D1697,[2]Sheet1!$B$1:$E$65536,4,FALSE),0)</f>
        <v>1.7612756</v>
      </c>
    </row>
    <row r="1698" spans="1:13">
      <c r="A1698" s="1">
        <v>1697</v>
      </c>
      <c r="B1698" s="8" t="s">
        <v>258</v>
      </c>
      <c r="C1698" s="9" t="s">
        <v>259</v>
      </c>
      <c r="D1698" s="8" t="s">
        <v>260</v>
      </c>
      <c r="E1698" s="1" t="s">
        <v>376</v>
      </c>
      <c r="F1698" s="1" t="s">
        <v>25</v>
      </c>
      <c r="G1698" s="1">
        <v>1</v>
      </c>
      <c r="H1698" s="3" t="s">
        <v>385</v>
      </c>
      <c r="I1698" s="5">
        <v>43525</v>
      </c>
      <c r="J1698" s="1">
        <v>1</v>
      </c>
      <c r="K1698" s="1">
        <v>0</v>
      </c>
      <c r="L1698" s="1">
        <f>_xlfn.IFNA(VLOOKUP(D1698,'[2]2019物业费金额预算（含欠费）'!$B$1:$H$65536,7,FALSE),0)</f>
        <v>0</v>
      </c>
      <c r="M1698">
        <f>_xlfn.IFNA(VLOOKUP(D1698,[2]Sheet1!$B$1:$E$65536,4,FALSE),0)</f>
        <v>0</v>
      </c>
    </row>
    <row r="1699" spans="1:13">
      <c r="A1699" s="1">
        <v>1698</v>
      </c>
      <c r="B1699" s="8" t="s">
        <v>261</v>
      </c>
      <c r="C1699" s="9" t="s">
        <v>262</v>
      </c>
      <c r="D1699" s="8" t="s">
        <v>263</v>
      </c>
      <c r="E1699" s="1" t="s">
        <v>376</v>
      </c>
      <c r="F1699" s="1" t="s">
        <v>25</v>
      </c>
      <c r="G1699" s="1">
        <v>1</v>
      </c>
      <c r="H1699" s="3" t="s">
        <v>385</v>
      </c>
      <c r="I1699" s="5">
        <v>43525</v>
      </c>
      <c r="J1699" s="1">
        <v>1</v>
      </c>
      <c r="K1699" s="1">
        <v>0</v>
      </c>
      <c r="L1699" s="1">
        <f>_xlfn.IFNA(VLOOKUP(D1699,'[2]2019物业费金额预算（含欠费）'!$B$1:$H$65536,7,FALSE),0)</f>
        <v>0</v>
      </c>
      <c r="M1699">
        <f>_xlfn.IFNA(VLOOKUP(D1699,[2]Sheet1!$B$1:$E$65536,4,FALSE),0)</f>
        <v>0</v>
      </c>
    </row>
    <row r="1700" spans="1:13">
      <c r="A1700" s="1">
        <v>1699</v>
      </c>
      <c r="B1700" s="8" t="s">
        <v>264</v>
      </c>
      <c r="C1700" s="9" t="s">
        <v>265</v>
      </c>
      <c r="D1700" s="8" t="s">
        <v>266</v>
      </c>
      <c r="E1700" s="1" t="s">
        <v>376</v>
      </c>
      <c r="F1700" s="1" t="s">
        <v>25</v>
      </c>
      <c r="G1700" s="1">
        <v>1</v>
      </c>
      <c r="H1700" s="3" t="s">
        <v>385</v>
      </c>
      <c r="I1700" s="5">
        <v>43525</v>
      </c>
      <c r="J1700" s="1">
        <v>1</v>
      </c>
      <c r="K1700" s="1">
        <v>0</v>
      </c>
      <c r="L1700" s="1">
        <f>_xlfn.IFNA(VLOOKUP(D1700,'[2]2019物业费金额预算（含欠费）'!$B$1:$H$65536,7,FALSE),0)</f>
        <v>0</v>
      </c>
      <c r="M1700">
        <f>_xlfn.IFNA(VLOOKUP(D1700,[2]Sheet1!$B$1:$E$65536,4,FALSE),0)</f>
        <v>0</v>
      </c>
    </row>
    <row r="1701" spans="1:13">
      <c r="A1701" s="1">
        <v>1700</v>
      </c>
      <c r="B1701" s="8" t="s">
        <v>276</v>
      </c>
      <c r="C1701" s="9" t="s">
        <v>277</v>
      </c>
      <c r="D1701" s="8" t="s">
        <v>278</v>
      </c>
      <c r="E1701" s="1" t="s">
        <v>376</v>
      </c>
      <c r="F1701" s="1" t="s">
        <v>279</v>
      </c>
      <c r="G1701" s="1">
        <v>1</v>
      </c>
      <c r="H1701" s="3" t="s">
        <v>385</v>
      </c>
      <c r="I1701" s="5">
        <v>43525</v>
      </c>
      <c r="J1701" s="1">
        <v>1</v>
      </c>
      <c r="K1701" s="1">
        <v>0.97</v>
      </c>
      <c r="L1701" s="1">
        <f>_xlfn.IFNA(VLOOKUP(D1701,'[2]2019物业费金额预算（含欠费）'!$B$1:$H$65536,7,FALSE),0)</f>
        <v>19.2751044975</v>
      </c>
      <c r="M1701">
        <f>_xlfn.IFNA(VLOOKUP(D1701,[2]Sheet1!$B$1:$E$65536,4,FALSE),0)</f>
        <v>1.450720925</v>
      </c>
    </row>
    <row r="1702" spans="1:13">
      <c r="A1702" s="1">
        <v>1701</v>
      </c>
      <c r="B1702" s="8" t="s">
        <v>273</v>
      </c>
      <c r="C1702" s="9" t="s">
        <v>274</v>
      </c>
      <c r="D1702" s="8" t="s">
        <v>275</v>
      </c>
      <c r="E1702" s="1" t="s">
        <v>376</v>
      </c>
      <c r="F1702" s="1" t="s">
        <v>25</v>
      </c>
      <c r="G1702" s="1">
        <v>1</v>
      </c>
      <c r="H1702" s="3" t="s">
        <v>385</v>
      </c>
      <c r="I1702" s="5">
        <v>43525</v>
      </c>
      <c r="J1702" s="1">
        <v>1</v>
      </c>
      <c r="K1702" s="1">
        <v>0.6</v>
      </c>
      <c r="L1702" s="1">
        <f>_xlfn.IFNA(VLOOKUP(D1702,'[2]2019物业费金额预算（含欠费）'!$B$1:$H$65536,7,FALSE),0)</f>
        <v>71.8628996988</v>
      </c>
      <c r="M1702">
        <f>_xlfn.IFNA(VLOOKUP(D1702,[2]Sheet1!$B$1:$E$65536,4,FALSE),0)</f>
        <v>0.9182957</v>
      </c>
    </row>
    <row r="1703" spans="1:13">
      <c r="A1703" s="1">
        <v>1702</v>
      </c>
      <c r="B1703" s="8" t="s">
        <v>280</v>
      </c>
      <c r="C1703" s="9" t="s">
        <v>281</v>
      </c>
      <c r="D1703" s="8" t="s">
        <v>282</v>
      </c>
      <c r="E1703" s="1" t="s">
        <v>376</v>
      </c>
      <c r="F1703" s="1" t="s">
        <v>279</v>
      </c>
      <c r="G1703" s="1">
        <v>1</v>
      </c>
      <c r="H1703" s="3" t="s">
        <v>385</v>
      </c>
      <c r="I1703" s="5">
        <v>43525</v>
      </c>
      <c r="J1703" s="1">
        <v>1</v>
      </c>
      <c r="K1703" s="1">
        <v>0.86</v>
      </c>
      <c r="L1703" s="1">
        <f>_xlfn.IFNA(VLOOKUP(D1703,'[2]2019物业费金额预算（含欠费）'!$B$1:$H$65536,7,FALSE),0)</f>
        <v>74.9441292466667</v>
      </c>
      <c r="M1703">
        <f>_xlfn.IFNA(VLOOKUP(D1703,[2]Sheet1!$B$1:$E$65536,4,FALSE),0)</f>
        <v>13.9094564</v>
      </c>
    </row>
    <row r="1704" spans="1:13">
      <c r="A1704" s="1">
        <v>1703</v>
      </c>
      <c r="B1704" s="8" t="s">
        <v>283</v>
      </c>
      <c r="C1704" s="9" t="s">
        <v>284</v>
      </c>
      <c r="D1704" s="8" t="s">
        <v>285</v>
      </c>
      <c r="E1704" s="1" t="s">
        <v>376</v>
      </c>
      <c r="F1704" s="1" t="s">
        <v>25</v>
      </c>
      <c r="G1704" s="1">
        <v>1</v>
      </c>
      <c r="H1704" s="3" t="s">
        <v>385</v>
      </c>
      <c r="I1704" s="5">
        <v>43525</v>
      </c>
      <c r="J1704" s="1">
        <v>1</v>
      </c>
      <c r="K1704" s="1">
        <v>0.7</v>
      </c>
      <c r="L1704" s="1">
        <f>_xlfn.IFNA(VLOOKUP(D1704,'[2]2019物业费金额预算（含欠费）'!$B$1:$H$65536,7,FALSE),0)</f>
        <v>123.02023638</v>
      </c>
      <c r="M1704">
        <f>_xlfn.IFNA(VLOOKUP(D1704,[2]Sheet1!$B$1:$E$65536,4,FALSE),0)</f>
        <v>2.985058475</v>
      </c>
    </row>
    <row r="1705" spans="1:13">
      <c r="A1705" s="1">
        <v>1704</v>
      </c>
      <c r="B1705" s="8" t="s">
        <v>286</v>
      </c>
      <c r="C1705" s="9" t="s">
        <v>287</v>
      </c>
      <c r="D1705" s="8" t="s">
        <v>288</v>
      </c>
      <c r="E1705" s="1" t="s">
        <v>376</v>
      </c>
      <c r="F1705" s="1" t="s">
        <v>25</v>
      </c>
      <c r="G1705" s="1">
        <v>1</v>
      </c>
      <c r="H1705" s="3" t="s">
        <v>385</v>
      </c>
      <c r="I1705" s="5">
        <v>43525</v>
      </c>
      <c r="J1705" s="1">
        <v>1</v>
      </c>
      <c r="K1705" s="1">
        <v>0</v>
      </c>
      <c r="L1705" s="1">
        <f>_xlfn.IFNA(VLOOKUP(D1705,'[2]2019物业费金额预算（含欠费）'!$B$1:$H$65536,7,FALSE),0)</f>
        <v>0</v>
      </c>
      <c r="M1705">
        <f>_xlfn.IFNA(VLOOKUP(D1705,[2]Sheet1!$B$1:$E$65536,4,FALSE),0)</f>
        <v>0</v>
      </c>
    </row>
    <row r="1706" spans="1:13">
      <c r="A1706" s="1">
        <v>1705</v>
      </c>
      <c r="B1706" s="8" t="s">
        <v>289</v>
      </c>
      <c r="C1706" s="9"/>
      <c r="D1706" s="8" t="s">
        <v>290</v>
      </c>
      <c r="E1706" s="1" t="s">
        <v>376</v>
      </c>
      <c r="F1706" s="1" t="s">
        <v>153</v>
      </c>
      <c r="G1706" s="1" t="s">
        <v>153</v>
      </c>
      <c r="H1706" s="3" t="s">
        <v>385</v>
      </c>
      <c r="I1706" s="5">
        <v>43525</v>
      </c>
      <c r="J1706" s="1">
        <v>1</v>
      </c>
      <c r="K1706" s="1">
        <v>0</v>
      </c>
      <c r="L1706" s="1">
        <f>_xlfn.IFNA(VLOOKUP(D1706,'[2]2019物业费金额预算（含欠费）'!$B$1:$H$65536,7,FALSE),0)</f>
        <v>0</v>
      </c>
      <c r="M1706">
        <f>_xlfn.IFNA(VLOOKUP(D1706,[2]Sheet1!$B$1:$E$65536,4,FALSE),0)</f>
        <v>0</v>
      </c>
    </row>
    <row r="1707" spans="1:13">
      <c r="A1707" s="1">
        <v>1706</v>
      </c>
      <c r="B1707" s="8" t="s">
        <v>291</v>
      </c>
      <c r="C1707" s="9" t="s">
        <v>292</v>
      </c>
      <c r="D1707" s="8" t="s">
        <v>293</v>
      </c>
      <c r="E1707" s="1" t="s">
        <v>376</v>
      </c>
      <c r="F1707" s="1" t="s">
        <v>25</v>
      </c>
      <c r="G1707" s="1">
        <v>1</v>
      </c>
      <c r="H1707" s="3" t="s">
        <v>385</v>
      </c>
      <c r="I1707" s="5">
        <v>43525</v>
      </c>
      <c r="J1707" s="1">
        <v>1</v>
      </c>
      <c r="K1707" s="1">
        <v>0</v>
      </c>
      <c r="L1707" s="1">
        <f>_xlfn.IFNA(VLOOKUP(D1707,'[2]2019物业费金额预算（含欠费）'!$B$1:$H$65536,7,FALSE),0)</f>
        <v>0</v>
      </c>
      <c r="M1707">
        <f>_xlfn.IFNA(VLOOKUP(D1707,[2]Sheet1!$B$1:$E$65536,4,FALSE),0)</f>
        <v>0</v>
      </c>
    </row>
    <row r="1708" ht="15" spans="1:13">
      <c r="A1708" s="1">
        <v>1707</v>
      </c>
      <c r="B1708" s="8" t="s">
        <v>383</v>
      </c>
      <c r="C1708" s="10" t="s">
        <v>268</v>
      </c>
      <c r="D1708" s="10" t="s">
        <v>269</v>
      </c>
      <c r="E1708" s="1" t="s">
        <v>376</v>
      </c>
      <c r="F1708" s="1" t="s">
        <v>25</v>
      </c>
      <c r="G1708" s="1">
        <v>1</v>
      </c>
      <c r="H1708" s="3" t="s">
        <v>385</v>
      </c>
      <c r="I1708" s="5">
        <v>43525</v>
      </c>
      <c r="J1708" s="1">
        <v>1</v>
      </c>
      <c r="K1708" s="1">
        <v>0.8</v>
      </c>
      <c r="L1708" s="1">
        <f>_xlfn.IFNA(VLOOKUP(D1708,'[2]2019物业费金额预算（含欠费）'!$B$1:$H$65536,7,FALSE),0)</f>
        <v>65.09805024</v>
      </c>
      <c r="M1708">
        <f>_xlfn.IFNA(VLOOKUP(D1708,[2]Sheet1!$B$1:$E$65536,4,FALSE),0)</f>
        <v>1.228101875</v>
      </c>
    </row>
    <row r="1709" spans="1:13">
      <c r="A1709" s="1">
        <v>1708</v>
      </c>
      <c r="B1709" s="8" t="s">
        <v>13</v>
      </c>
      <c r="C1709" s="9" t="s">
        <v>14</v>
      </c>
      <c r="D1709" s="8" t="s">
        <v>15</v>
      </c>
      <c r="E1709" s="1" t="s">
        <v>376</v>
      </c>
      <c r="F1709" s="1" t="s">
        <v>17</v>
      </c>
      <c r="G1709" s="1">
        <v>1</v>
      </c>
      <c r="H1709" s="3" t="s">
        <v>386</v>
      </c>
      <c r="I1709" s="5">
        <v>43556</v>
      </c>
      <c r="J1709" s="1">
        <v>1</v>
      </c>
      <c r="K1709" s="1">
        <v>0.7</v>
      </c>
      <c r="L1709" s="1">
        <f>_xlfn.IFNA(VLOOKUP(D1709,'[2]2019物业费金额预算（含欠费）'!$B$1:$J$65536,9,FALSE),0)</f>
        <v>210.452580858888</v>
      </c>
      <c r="M1709">
        <f>_xlfn.IFNA(VLOOKUP(D1709,[2]Sheet1!$B$1:$F$65536,5,FALSE),0)</f>
        <v>16.9509622933333</v>
      </c>
    </row>
    <row r="1710" spans="1:13">
      <c r="A1710" s="1">
        <v>1709</v>
      </c>
      <c r="B1710" s="8" t="s">
        <v>19</v>
      </c>
      <c r="C1710" s="9" t="s">
        <v>20</v>
      </c>
      <c r="D1710" s="8" t="s">
        <v>21</v>
      </c>
      <c r="E1710" s="1" t="s">
        <v>376</v>
      </c>
      <c r="F1710" s="1" t="s">
        <v>17</v>
      </c>
      <c r="G1710" s="1">
        <v>1</v>
      </c>
      <c r="H1710" s="3" t="s">
        <v>386</v>
      </c>
      <c r="I1710" s="5">
        <v>43556</v>
      </c>
      <c r="J1710" s="1">
        <v>1</v>
      </c>
      <c r="K1710" s="1">
        <v>0.8</v>
      </c>
      <c r="L1710" s="1">
        <f>_xlfn.IFNA(VLOOKUP(D1710,'[2]2019物业费金额预算（含欠费）'!$B$1:$J$65536,9,FALSE),0)</f>
        <v>20.218266348</v>
      </c>
      <c r="M1710">
        <f>_xlfn.IFNA(VLOOKUP(D1710,[2]Sheet1!$B$1:$F$65536,5,FALSE),0)</f>
        <v>1.03450523</v>
      </c>
    </row>
    <row r="1711" spans="1:13">
      <c r="A1711" s="1">
        <v>1710</v>
      </c>
      <c r="B1711" s="8" t="s">
        <v>22</v>
      </c>
      <c r="C1711" s="9" t="s">
        <v>23</v>
      </c>
      <c r="D1711" s="8" t="s">
        <v>24</v>
      </c>
      <c r="E1711" s="1" t="s">
        <v>376</v>
      </c>
      <c r="F1711" s="1" t="s">
        <v>25</v>
      </c>
      <c r="G1711" s="1">
        <v>1</v>
      </c>
      <c r="H1711" s="3" t="s">
        <v>386</v>
      </c>
      <c r="I1711" s="5">
        <v>43556</v>
      </c>
      <c r="J1711" s="1">
        <v>1</v>
      </c>
      <c r="K1711" s="1">
        <v>0.9</v>
      </c>
      <c r="L1711" s="1">
        <f>_xlfn.IFNA(VLOOKUP(D1711,'[2]2019物业费金额预算（含欠费）'!$B$1:$J$65536,9,FALSE),0)</f>
        <v>71.97993612</v>
      </c>
      <c r="M1711">
        <f>_xlfn.IFNA(VLOOKUP(D1711,[2]Sheet1!$B$1:$F$65536,5,FALSE),0)</f>
        <v>2.27653984</v>
      </c>
    </row>
    <row r="1712" ht="15" spans="1:13">
      <c r="A1712" s="1">
        <v>1711</v>
      </c>
      <c r="B1712" s="4" t="s">
        <v>26</v>
      </c>
      <c r="C1712" s="9" t="s">
        <v>27</v>
      </c>
      <c r="D1712" s="10" t="s">
        <v>28</v>
      </c>
      <c r="E1712" s="1" t="s">
        <v>376</v>
      </c>
      <c r="F1712" s="1" t="s">
        <v>17</v>
      </c>
      <c r="G1712" s="1">
        <v>1</v>
      </c>
      <c r="H1712" s="3" t="s">
        <v>386</v>
      </c>
      <c r="I1712" s="5">
        <v>43556</v>
      </c>
      <c r="J1712" s="1">
        <v>1</v>
      </c>
      <c r="K1712" s="1">
        <v>0.5</v>
      </c>
      <c r="L1712" s="1">
        <f>_xlfn.IFNA(VLOOKUP(D1712,'[2]2019物业费金额预算（含欠费）'!$B$1:$J$65536,9,FALSE),0)</f>
        <v>71.71677909</v>
      </c>
      <c r="M1712">
        <f>_xlfn.IFNA(VLOOKUP(D1712,[2]Sheet1!$B$1:$F$65536,5,FALSE),0)</f>
        <v>21.2675393333333</v>
      </c>
    </row>
    <row r="1713" ht="14.25" spans="1:13">
      <c r="A1713" s="1">
        <v>1712</v>
      </c>
      <c r="B1713" s="4" t="s">
        <v>29</v>
      </c>
      <c r="C1713" s="9" t="s">
        <v>30</v>
      </c>
      <c r="D1713" s="8" t="s">
        <v>31</v>
      </c>
      <c r="E1713" s="1" t="s">
        <v>376</v>
      </c>
      <c r="F1713" s="1" t="s">
        <v>25</v>
      </c>
      <c r="G1713" s="1">
        <v>1</v>
      </c>
      <c r="H1713" s="3" t="s">
        <v>386</v>
      </c>
      <c r="I1713" s="5">
        <v>43556</v>
      </c>
      <c r="J1713" s="1">
        <v>1</v>
      </c>
      <c r="K1713" s="1">
        <v>0.7</v>
      </c>
      <c r="L1713" s="1">
        <f>_xlfn.IFNA(VLOOKUP(D1713,'[2]2019物业费金额预算（含欠费）'!$B$1:$J$65536,9,FALSE),0)</f>
        <v>154.90680984</v>
      </c>
      <c r="M1713">
        <f>_xlfn.IFNA(VLOOKUP(D1713,[2]Sheet1!$B$1:$F$65536,5,FALSE),0)</f>
        <v>61.4211125</v>
      </c>
    </row>
    <row r="1714" spans="1:13">
      <c r="A1714" s="1">
        <v>1713</v>
      </c>
      <c r="B1714" s="8" t="s">
        <v>32</v>
      </c>
      <c r="C1714" s="9" t="s">
        <v>33</v>
      </c>
      <c r="D1714" s="8" t="s">
        <v>34</v>
      </c>
      <c r="E1714" s="1" t="s">
        <v>376</v>
      </c>
      <c r="F1714" s="1" t="s">
        <v>25</v>
      </c>
      <c r="G1714" s="1">
        <v>1</v>
      </c>
      <c r="H1714" s="3" t="s">
        <v>386</v>
      </c>
      <c r="I1714" s="5">
        <v>43556</v>
      </c>
      <c r="J1714" s="1">
        <v>1</v>
      </c>
      <c r="K1714" s="1">
        <v>0.9</v>
      </c>
      <c r="L1714" s="1">
        <f>_xlfn.IFNA(VLOOKUP(D1714,'[2]2019物业费金额预算（含欠费）'!$B$1:$J$65536,9,FALSE),0)</f>
        <v>159.85299672</v>
      </c>
      <c r="M1714">
        <f>_xlfn.IFNA(VLOOKUP(D1714,[2]Sheet1!$B$1:$F$65536,5,FALSE),0)</f>
        <v>7.7579864</v>
      </c>
    </row>
    <row r="1715" spans="1:13">
      <c r="A1715" s="1">
        <v>1714</v>
      </c>
      <c r="B1715" s="8" t="s">
        <v>35</v>
      </c>
      <c r="C1715" s="9"/>
      <c r="D1715" s="8" t="s">
        <v>36</v>
      </c>
      <c r="E1715" s="1" t="s">
        <v>376</v>
      </c>
      <c r="F1715" s="1" t="s">
        <v>25</v>
      </c>
      <c r="G1715" s="1">
        <v>0</v>
      </c>
      <c r="H1715" s="3" t="s">
        <v>386</v>
      </c>
      <c r="I1715" s="5">
        <v>43556</v>
      </c>
      <c r="J1715" s="1">
        <v>1</v>
      </c>
      <c r="K1715" s="1">
        <v>0.8</v>
      </c>
      <c r="L1715" s="1">
        <f>_xlfn.IFNA(VLOOKUP(D1715,'[2]2019物业费金额预算（含欠费）'!$B$1:$J$65536,9,FALSE),0)</f>
        <v>278.928320304</v>
      </c>
      <c r="M1715">
        <f>_xlfn.IFNA(VLOOKUP(D1715,[2]Sheet1!$B$1:$F$65536,5,FALSE),0)</f>
        <v>36.6116739733333</v>
      </c>
    </row>
    <row r="1716" spans="1:13">
      <c r="A1716" s="1">
        <v>1715</v>
      </c>
      <c r="B1716" s="8" t="s">
        <v>37</v>
      </c>
      <c r="C1716" s="9" t="s">
        <v>38</v>
      </c>
      <c r="D1716" s="8" t="s">
        <v>39</v>
      </c>
      <c r="E1716" s="1" t="s">
        <v>376</v>
      </c>
      <c r="F1716" s="1" t="s">
        <v>17</v>
      </c>
      <c r="G1716" s="1">
        <v>1</v>
      </c>
      <c r="H1716" s="3" t="s">
        <v>386</v>
      </c>
      <c r="I1716" s="5">
        <v>43556</v>
      </c>
      <c r="J1716" s="1">
        <v>1</v>
      </c>
      <c r="K1716" s="1">
        <v>0.8</v>
      </c>
      <c r="L1716" s="1">
        <f>_xlfn.IFNA(VLOOKUP(D1716,'[2]2019物业费金额预算（含欠费）'!$B$1:$J$65536,9,FALSE),0)</f>
        <v>25.1353838448</v>
      </c>
      <c r="M1716">
        <f>_xlfn.IFNA(VLOOKUP(D1716,[2]Sheet1!$B$1:$F$65536,5,FALSE),0)</f>
        <v>0.653341293333333</v>
      </c>
    </row>
    <row r="1717" spans="1:13">
      <c r="A1717" s="1">
        <v>1716</v>
      </c>
      <c r="B1717" s="8" t="s">
        <v>40</v>
      </c>
      <c r="C1717" s="9"/>
      <c r="D1717" s="8" t="s">
        <v>41</v>
      </c>
      <c r="E1717" s="1" t="s">
        <v>376</v>
      </c>
      <c r="F1717" s="1" t="s">
        <v>25</v>
      </c>
      <c r="G1717" s="1">
        <v>0</v>
      </c>
      <c r="H1717" s="3" t="s">
        <v>386</v>
      </c>
      <c r="I1717" s="5">
        <v>43556</v>
      </c>
      <c r="J1717" s="1">
        <v>1</v>
      </c>
      <c r="K1717" s="1">
        <v>0.75</v>
      </c>
      <c r="L1717" s="1">
        <f>_xlfn.IFNA(VLOOKUP(D1717,'[2]2019物业费金额预算（含欠费）'!$B$1:$J$65536,9,FALSE),0)</f>
        <v>213.06398276</v>
      </c>
      <c r="M1717">
        <f>_xlfn.IFNA(VLOOKUP(D1717,[2]Sheet1!$B$1:$F$65536,5,FALSE),0)</f>
        <v>52.4414700666667</v>
      </c>
    </row>
    <row r="1718" spans="1:13">
      <c r="A1718" s="1">
        <v>1717</v>
      </c>
      <c r="B1718" s="8" t="s">
        <v>42</v>
      </c>
      <c r="C1718" s="9" t="s">
        <v>43</v>
      </c>
      <c r="D1718" s="8" t="s">
        <v>44</v>
      </c>
      <c r="E1718" s="1" t="s">
        <v>376</v>
      </c>
      <c r="F1718" s="1" t="s">
        <v>25</v>
      </c>
      <c r="G1718" s="1">
        <v>1</v>
      </c>
      <c r="H1718" s="3" t="s">
        <v>386</v>
      </c>
      <c r="I1718" s="5">
        <v>43556</v>
      </c>
      <c r="J1718" s="1">
        <v>1</v>
      </c>
      <c r="K1718" s="1">
        <v>0.8</v>
      </c>
      <c r="L1718" s="1">
        <f>_xlfn.IFNA(VLOOKUP(D1718,'[2]2019物业费金额预算（含欠费）'!$B$1:$J$65536,9,FALSE),0)</f>
        <v>293.816059536</v>
      </c>
      <c r="M1718">
        <f>_xlfn.IFNA(VLOOKUP(D1718,[2]Sheet1!$B$1:$F$65536,5,FALSE),0)</f>
        <v>57.1070248266667</v>
      </c>
    </row>
    <row r="1719" spans="1:13">
      <c r="A1719" s="1">
        <v>1718</v>
      </c>
      <c r="B1719" s="8" t="s">
        <v>45</v>
      </c>
      <c r="C1719" s="9" t="s">
        <v>46</v>
      </c>
      <c r="D1719" s="8" t="s">
        <v>47</v>
      </c>
      <c r="E1719" s="1" t="s">
        <v>376</v>
      </c>
      <c r="F1719" s="1" t="s">
        <v>25</v>
      </c>
      <c r="G1719" s="1">
        <v>1</v>
      </c>
      <c r="H1719" s="3" t="s">
        <v>386</v>
      </c>
      <c r="I1719" s="5">
        <v>43556</v>
      </c>
      <c r="J1719" s="1">
        <v>1</v>
      </c>
      <c r="K1719" s="1">
        <v>0.9</v>
      </c>
      <c r="L1719" s="1">
        <f>_xlfn.IFNA(VLOOKUP(D1719,'[2]2019物业费金额预算（含欠费）'!$B$1:$J$65536,9,FALSE),0)</f>
        <v>46.30712328</v>
      </c>
      <c r="M1719">
        <f>_xlfn.IFNA(VLOOKUP(D1719,[2]Sheet1!$B$1:$F$65536,5,FALSE),0)</f>
        <v>0.159495933333333</v>
      </c>
    </row>
    <row r="1720" spans="1:13">
      <c r="A1720" s="1">
        <v>1719</v>
      </c>
      <c r="B1720" s="8" t="s">
        <v>48</v>
      </c>
      <c r="C1720" s="9" t="s">
        <v>49</v>
      </c>
      <c r="D1720" s="8" t="s">
        <v>50</v>
      </c>
      <c r="E1720" s="1" t="s">
        <v>376</v>
      </c>
      <c r="F1720" s="1" t="s">
        <v>25</v>
      </c>
      <c r="G1720" s="1">
        <v>1</v>
      </c>
      <c r="H1720" s="3" t="s">
        <v>386</v>
      </c>
      <c r="I1720" s="5">
        <v>43556</v>
      </c>
      <c r="J1720" s="1">
        <v>1</v>
      </c>
      <c r="K1720" s="1">
        <v>0.9</v>
      </c>
      <c r="L1720" s="1">
        <f>_xlfn.IFNA(VLOOKUP(D1720,'[2]2019物业费金额预算（含欠费）'!$B$1:$J$65536,9,FALSE),0)</f>
        <v>33.329843766</v>
      </c>
      <c r="M1720">
        <f>_xlfn.IFNA(VLOOKUP(D1720,[2]Sheet1!$B$1:$F$65536,5,FALSE),0)</f>
        <v>2.31833323333333</v>
      </c>
    </row>
    <row r="1721" spans="1:13">
      <c r="A1721" s="1">
        <v>1720</v>
      </c>
      <c r="B1721" s="8" t="s">
        <v>51</v>
      </c>
      <c r="C1721" s="9" t="s">
        <v>52</v>
      </c>
      <c r="D1721" s="8" t="s">
        <v>53</v>
      </c>
      <c r="E1721" s="1" t="s">
        <v>376</v>
      </c>
      <c r="F1721" s="1" t="s">
        <v>17</v>
      </c>
      <c r="G1721" s="1">
        <v>1</v>
      </c>
      <c r="H1721" s="3" t="s">
        <v>386</v>
      </c>
      <c r="I1721" s="5">
        <v>43556</v>
      </c>
      <c r="J1721" s="1">
        <v>1</v>
      </c>
      <c r="K1721" s="1">
        <v>0.8</v>
      </c>
      <c r="L1721" s="1">
        <f>_xlfn.IFNA(VLOOKUP(D1721,'[2]2019物业费金额预算（含欠费）'!$B$1:$J$65536,9,FALSE),0)</f>
        <v>169.4980392</v>
      </c>
      <c r="M1721">
        <f>_xlfn.IFNA(VLOOKUP(D1721,[2]Sheet1!$B$1:$F$65536,5,FALSE),0)</f>
        <v>14.1950551666667</v>
      </c>
    </row>
    <row r="1722" spans="1:13">
      <c r="A1722" s="1">
        <v>1721</v>
      </c>
      <c r="B1722" s="8" t="s">
        <v>54</v>
      </c>
      <c r="C1722" s="9" t="s">
        <v>55</v>
      </c>
      <c r="D1722" s="8" t="s">
        <v>56</v>
      </c>
      <c r="E1722" s="1" t="s">
        <v>376</v>
      </c>
      <c r="F1722" s="1" t="s">
        <v>17</v>
      </c>
      <c r="G1722" s="1">
        <v>1</v>
      </c>
      <c r="H1722" s="3" t="s">
        <v>386</v>
      </c>
      <c r="I1722" s="5">
        <v>43556</v>
      </c>
      <c r="J1722" s="1">
        <v>1</v>
      </c>
      <c r="K1722" s="1">
        <v>0.8</v>
      </c>
      <c r="L1722" s="1">
        <f>_xlfn.IFNA(VLOOKUP(D1722,'[2]2019物业费金额预算（含欠费）'!$B$1:$J$65536,9,FALSE),0)</f>
        <v>28.1356497084</v>
      </c>
      <c r="M1722">
        <f>_xlfn.IFNA(VLOOKUP(D1722,[2]Sheet1!$B$1:$F$65536,5,FALSE),0)</f>
        <v>1.90145806666667</v>
      </c>
    </row>
    <row r="1723" spans="1:13">
      <c r="A1723" s="1">
        <v>1722</v>
      </c>
      <c r="B1723" s="8" t="s">
        <v>57</v>
      </c>
      <c r="C1723" s="9" t="s">
        <v>58</v>
      </c>
      <c r="D1723" s="8" t="s">
        <v>59</v>
      </c>
      <c r="E1723" s="1" t="s">
        <v>376</v>
      </c>
      <c r="F1723" s="1" t="s">
        <v>17</v>
      </c>
      <c r="G1723" s="1">
        <v>1</v>
      </c>
      <c r="H1723" s="3" t="s">
        <v>386</v>
      </c>
      <c r="I1723" s="5">
        <v>43556</v>
      </c>
      <c r="J1723" s="1">
        <v>1</v>
      </c>
      <c r="K1723" s="1">
        <v>0.4</v>
      </c>
      <c r="L1723" s="1">
        <f>_xlfn.IFNA(VLOOKUP(D1723,'[2]2019物业费金额预算（含欠费）'!$B$1:$J$65536,9,FALSE),0)</f>
        <v>19.0770579</v>
      </c>
      <c r="M1723">
        <f>_xlfn.IFNA(VLOOKUP(D1723,[2]Sheet1!$B$1:$F$65536,5,FALSE),0)</f>
        <v>3.05026624</v>
      </c>
    </row>
    <row r="1724" spans="1:13">
      <c r="A1724" s="1">
        <v>1723</v>
      </c>
      <c r="B1724" s="8" t="s">
        <v>60</v>
      </c>
      <c r="C1724" s="9" t="s">
        <v>61</v>
      </c>
      <c r="D1724" s="8" t="s">
        <v>62</v>
      </c>
      <c r="E1724" s="1" t="s">
        <v>376</v>
      </c>
      <c r="F1724" s="1" t="s">
        <v>17</v>
      </c>
      <c r="G1724" s="1">
        <v>1</v>
      </c>
      <c r="H1724" s="3" t="s">
        <v>386</v>
      </c>
      <c r="I1724" s="5">
        <v>43556</v>
      </c>
      <c r="J1724" s="1">
        <v>1</v>
      </c>
      <c r="K1724" s="1">
        <v>0.7</v>
      </c>
      <c r="L1724" s="1">
        <f>_xlfn.IFNA(VLOOKUP(D1724,'[2]2019物业费金额预算（含欠费）'!$B$1:$J$65536,9,FALSE),0)</f>
        <v>209.892763884</v>
      </c>
      <c r="M1724">
        <f>_xlfn.IFNA(VLOOKUP(D1724,[2]Sheet1!$B$1:$F$65536,5,FALSE),0)</f>
        <v>17.5194661866667</v>
      </c>
    </row>
    <row r="1725" spans="1:13">
      <c r="A1725" s="1">
        <v>1724</v>
      </c>
      <c r="B1725" s="8" t="s">
        <v>63</v>
      </c>
      <c r="C1725" s="9" t="s">
        <v>64</v>
      </c>
      <c r="D1725" s="8" t="s">
        <v>65</v>
      </c>
      <c r="E1725" s="1" t="s">
        <v>376</v>
      </c>
      <c r="F1725" s="1" t="s">
        <v>25</v>
      </c>
      <c r="G1725" s="1">
        <v>1</v>
      </c>
      <c r="H1725" s="3" t="s">
        <v>386</v>
      </c>
      <c r="I1725" s="5">
        <v>43556</v>
      </c>
      <c r="J1725" s="1">
        <v>1</v>
      </c>
      <c r="K1725" s="1">
        <v>0.9</v>
      </c>
      <c r="L1725" s="1">
        <f>_xlfn.IFNA(VLOOKUP(D1725,'[2]2019物业费金额预算（含欠费）'!$B$1:$J$65536,9,FALSE),0)</f>
        <v>228.73736288</v>
      </c>
      <c r="M1725">
        <f>_xlfn.IFNA(VLOOKUP(D1725,[2]Sheet1!$B$1:$F$65536,5,FALSE),0)</f>
        <v>10.0493965973333</v>
      </c>
    </row>
    <row r="1726" spans="1:13">
      <c r="A1726" s="1">
        <v>1725</v>
      </c>
      <c r="B1726" s="8" t="s">
        <v>66</v>
      </c>
      <c r="C1726" s="9" t="s">
        <v>67</v>
      </c>
      <c r="D1726" s="8" t="s">
        <v>68</v>
      </c>
      <c r="E1726" s="1" t="s">
        <v>376</v>
      </c>
      <c r="F1726" s="1" t="s">
        <v>25</v>
      </c>
      <c r="G1726" s="1">
        <v>1</v>
      </c>
      <c r="H1726" s="3" t="s">
        <v>386</v>
      </c>
      <c r="I1726" s="5">
        <v>43556</v>
      </c>
      <c r="J1726" s="1">
        <v>1</v>
      </c>
      <c r="K1726" s="1">
        <v>0.8</v>
      </c>
      <c r="L1726" s="1">
        <f>_xlfn.IFNA(VLOOKUP(D1726,'[2]2019物业费金额预算（含欠费）'!$B$1:$J$65536,9,FALSE),0)</f>
        <v>161.54884416</v>
      </c>
      <c r="M1726">
        <f>_xlfn.IFNA(VLOOKUP(D1726,[2]Sheet1!$B$1:$F$65536,5,FALSE),0)</f>
        <v>10.9290141333333</v>
      </c>
    </row>
    <row r="1727" spans="1:13">
      <c r="A1727" s="1">
        <v>1726</v>
      </c>
      <c r="B1727" s="8" t="s">
        <v>69</v>
      </c>
      <c r="C1727" s="9" t="s">
        <v>70</v>
      </c>
      <c r="D1727" s="8" t="s">
        <v>71</v>
      </c>
      <c r="E1727" s="1" t="s">
        <v>376</v>
      </c>
      <c r="F1727" s="1" t="s">
        <v>25</v>
      </c>
      <c r="G1727" s="1">
        <v>1</v>
      </c>
      <c r="H1727" s="3" t="s">
        <v>386</v>
      </c>
      <c r="I1727" s="5">
        <v>43556</v>
      </c>
      <c r="J1727" s="1">
        <v>1</v>
      </c>
      <c r="K1727" s="1">
        <v>0.75</v>
      </c>
      <c r="L1727" s="1">
        <f>_xlfn.IFNA(VLOOKUP(D1727,'[2]2019物业费金额预算（含欠费）'!$B$1:$J$65536,9,FALSE),0)</f>
        <v>119.84153868</v>
      </c>
      <c r="M1727">
        <f>_xlfn.IFNA(VLOOKUP(D1727,[2]Sheet1!$B$1:$F$65536,5,FALSE),0)</f>
        <v>15.8358242</v>
      </c>
    </row>
    <row r="1728" spans="1:13">
      <c r="A1728" s="1">
        <v>1727</v>
      </c>
      <c r="B1728" s="8" t="s">
        <v>72</v>
      </c>
      <c r="C1728" s="9" t="s">
        <v>73</v>
      </c>
      <c r="D1728" s="8" t="s">
        <v>74</v>
      </c>
      <c r="E1728" s="1" t="s">
        <v>376</v>
      </c>
      <c r="F1728" s="1" t="s">
        <v>25</v>
      </c>
      <c r="G1728" s="1">
        <v>1</v>
      </c>
      <c r="H1728" s="3" t="s">
        <v>386</v>
      </c>
      <c r="I1728" s="5">
        <v>43556</v>
      </c>
      <c r="J1728" s="1">
        <v>1</v>
      </c>
      <c r="K1728" s="1">
        <v>0.75</v>
      </c>
      <c r="L1728" s="1">
        <f>_xlfn.IFNA(VLOOKUP(D1728,'[2]2019物业费金额预算（含欠费）'!$B$1:$J$65536,9,FALSE),0)</f>
        <v>383.8392569</v>
      </c>
      <c r="M1728">
        <f>_xlfn.IFNA(VLOOKUP(D1728,[2]Sheet1!$B$1:$F$65536,5,FALSE),0)</f>
        <v>10.2618621</v>
      </c>
    </row>
    <row r="1729" spans="1:13">
      <c r="A1729" s="1">
        <v>1728</v>
      </c>
      <c r="B1729" s="8" t="s">
        <v>75</v>
      </c>
      <c r="C1729" s="9" t="s">
        <v>76</v>
      </c>
      <c r="D1729" s="8" t="s">
        <v>77</v>
      </c>
      <c r="E1729" s="1" t="s">
        <v>376</v>
      </c>
      <c r="F1729" s="1" t="s">
        <v>25</v>
      </c>
      <c r="G1729" s="1">
        <v>1</v>
      </c>
      <c r="H1729" s="3" t="s">
        <v>386</v>
      </c>
      <c r="I1729" s="5">
        <v>43556</v>
      </c>
      <c r="J1729" s="1">
        <v>1</v>
      </c>
      <c r="K1729" s="1">
        <v>0.8</v>
      </c>
      <c r="L1729" s="1">
        <f>_xlfn.IFNA(VLOOKUP(D1729,'[2]2019物业费金额预算（含欠费）'!$B$1:$J$65536,9,FALSE),0)</f>
        <v>160.97889504</v>
      </c>
      <c r="M1729">
        <f>_xlfn.IFNA(VLOOKUP(D1729,[2]Sheet1!$B$1:$F$65536,5,FALSE),0)</f>
        <v>28.1693678</v>
      </c>
    </row>
    <row r="1730" ht="14.25" spans="1:13">
      <c r="A1730" s="1">
        <v>1729</v>
      </c>
      <c r="B1730" s="2" t="s">
        <v>78</v>
      </c>
      <c r="C1730" s="9"/>
      <c r="D1730" s="8" t="s">
        <v>79</v>
      </c>
      <c r="E1730" s="1" t="s">
        <v>376</v>
      </c>
      <c r="F1730" s="1" t="s">
        <v>25</v>
      </c>
      <c r="G1730" s="1">
        <v>0</v>
      </c>
      <c r="H1730" s="3" t="s">
        <v>386</v>
      </c>
      <c r="I1730" s="5">
        <v>43556</v>
      </c>
      <c r="J1730" s="1">
        <v>1</v>
      </c>
      <c r="K1730" s="1">
        <v>0.8</v>
      </c>
      <c r="L1730" s="1">
        <f>_xlfn.IFNA(VLOOKUP(D1730,'[2]2019物业费金额预算（含欠费）'!$B$1:$J$65536,9,FALSE),0)</f>
        <v>378.066636266667</v>
      </c>
      <c r="M1730">
        <f>_xlfn.IFNA(VLOOKUP(D1730,[2]Sheet1!$B$1:$F$65536,5,FALSE),0)</f>
        <v>9.14288596666667</v>
      </c>
    </row>
    <row r="1731" spans="1:13">
      <c r="A1731" s="1">
        <v>1730</v>
      </c>
      <c r="B1731" s="8" t="s">
        <v>83</v>
      </c>
      <c r="C1731" s="9" t="s">
        <v>84</v>
      </c>
      <c r="D1731" s="8" t="s">
        <v>85</v>
      </c>
      <c r="E1731" s="1" t="s">
        <v>376</v>
      </c>
      <c r="F1731" s="1" t="s">
        <v>25</v>
      </c>
      <c r="G1731" s="1">
        <v>1</v>
      </c>
      <c r="H1731" s="3" t="s">
        <v>386</v>
      </c>
      <c r="I1731" s="5">
        <v>43556</v>
      </c>
      <c r="J1731" s="1">
        <v>1</v>
      </c>
      <c r="K1731" s="1">
        <v>0</v>
      </c>
      <c r="L1731" s="1">
        <f>_xlfn.IFNA(VLOOKUP(D1731,'[2]2019物业费金额预算（含欠费）'!$B$1:$J$65536,9,FALSE),0)</f>
        <v>494.385862608</v>
      </c>
      <c r="M1731">
        <f>_xlfn.IFNA(VLOOKUP(D1731,[2]Sheet1!$B$1:$F$65536,5,FALSE),0)</f>
        <v>0</v>
      </c>
    </row>
    <row r="1732" spans="1:13">
      <c r="A1732" s="1">
        <v>1731</v>
      </c>
      <c r="B1732" s="8" t="s">
        <v>95</v>
      </c>
      <c r="C1732" s="9" t="s">
        <v>96</v>
      </c>
      <c r="D1732" s="8" t="s">
        <v>97</v>
      </c>
      <c r="E1732" s="1" t="s">
        <v>376</v>
      </c>
      <c r="F1732" s="1" t="s">
        <v>17</v>
      </c>
      <c r="G1732" s="1">
        <v>1</v>
      </c>
      <c r="H1732" s="3" t="s">
        <v>386</v>
      </c>
      <c r="I1732" s="5">
        <v>43556</v>
      </c>
      <c r="J1732" s="1">
        <v>1</v>
      </c>
      <c r="K1732" s="1">
        <v>0.7</v>
      </c>
      <c r="L1732" s="1">
        <f>_xlfn.IFNA(VLOOKUP(D1732,'[2]2019物业费金额预算（含欠费）'!$B$1:$J$65536,9,FALSE),0)</f>
        <v>24.055792424775</v>
      </c>
      <c r="M1732">
        <f>_xlfn.IFNA(VLOOKUP(D1732,[2]Sheet1!$B$1:$F$65536,5,FALSE),0)</f>
        <v>3.03833193333333</v>
      </c>
    </row>
    <row r="1733" spans="1:13">
      <c r="A1733" s="1">
        <v>1732</v>
      </c>
      <c r="B1733" s="8" t="s">
        <v>98</v>
      </c>
      <c r="C1733" s="9" t="s">
        <v>99</v>
      </c>
      <c r="D1733" s="8" t="s">
        <v>100</v>
      </c>
      <c r="E1733" s="1" t="s">
        <v>376</v>
      </c>
      <c r="F1733" s="1" t="s">
        <v>25</v>
      </c>
      <c r="G1733" s="1">
        <v>1</v>
      </c>
      <c r="H1733" s="3" t="s">
        <v>386</v>
      </c>
      <c r="I1733" s="5">
        <v>43556</v>
      </c>
      <c r="J1733" s="1">
        <v>1</v>
      </c>
      <c r="K1733" s="1">
        <v>0.9</v>
      </c>
      <c r="L1733" s="1">
        <f>_xlfn.IFNA(VLOOKUP(D1733,'[2]2019物业费金额预算（含欠费）'!$B$1:$J$65536,9,FALSE),0)</f>
        <v>75.05065716192</v>
      </c>
      <c r="M1733">
        <f>_xlfn.IFNA(VLOOKUP(D1733,[2]Sheet1!$B$1:$F$65536,5,FALSE),0)</f>
        <v>6.98398146666667</v>
      </c>
    </row>
    <row r="1734" spans="1:13">
      <c r="A1734" s="1">
        <v>1733</v>
      </c>
      <c r="B1734" s="8" t="s">
        <v>101</v>
      </c>
      <c r="C1734" s="9" t="s">
        <v>102</v>
      </c>
      <c r="D1734" s="8" t="s">
        <v>103</v>
      </c>
      <c r="E1734" s="1" t="s">
        <v>376</v>
      </c>
      <c r="F1734" s="1" t="s">
        <v>25</v>
      </c>
      <c r="G1734" s="1">
        <v>1</v>
      </c>
      <c r="H1734" s="3" t="s">
        <v>386</v>
      </c>
      <c r="I1734" s="5">
        <v>43556</v>
      </c>
      <c r="J1734" s="1">
        <v>1</v>
      </c>
      <c r="K1734" s="1">
        <v>0.9</v>
      </c>
      <c r="L1734" s="1">
        <f>_xlfn.IFNA(VLOOKUP(D1734,'[2]2019物业费金额预算（含欠费）'!$B$1:$J$65536,9,FALSE),0)</f>
        <v>234.06157125</v>
      </c>
      <c r="M1734">
        <f>_xlfn.IFNA(VLOOKUP(D1734,[2]Sheet1!$B$1:$F$65536,5,FALSE),0)</f>
        <v>27.2535618</v>
      </c>
    </row>
    <row r="1735" spans="1:13">
      <c r="A1735" s="1">
        <v>1734</v>
      </c>
      <c r="B1735" s="8" t="s">
        <v>104</v>
      </c>
      <c r="C1735" s="9" t="s">
        <v>105</v>
      </c>
      <c r="D1735" s="8" t="s">
        <v>106</v>
      </c>
      <c r="E1735" s="1" t="s">
        <v>376</v>
      </c>
      <c r="F1735" s="1" t="s">
        <v>25</v>
      </c>
      <c r="G1735" s="1">
        <v>1</v>
      </c>
      <c r="H1735" s="3" t="s">
        <v>386</v>
      </c>
      <c r="I1735" s="5">
        <v>43556</v>
      </c>
      <c r="J1735" s="1">
        <v>1</v>
      </c>
      <c r="K1735" s="1">
        <v>0.8</v>
      </c>
      <c r="L1735" s="1">
        <f>_xlfn.IFNA(VLOOKUP(D1735,'[2]2019物业费金额预算（含欠费）'!$B$1:$J$65536,9,FALSE),0)</f>
        <v>191.4563509968</v>
      </c>
      <c r="M1735">
        <f>_xlfn.IFNA(VLOOKUP(D1735,[2]Sheet1!$B$1:$F$65536,5,FALSE),0)</f>
        <v>36.9311873</v>
      </c>
    </row>
    <row r="1736" spans="1:13">
      <c r="A1736" s="1">
        <v>1735</v>
      </c>
      <c r="B1736" s="8" t="s">
        <v>107</v>
      </c>
      <c r="C1736" s="9" t="s">
        <v>108</v>
      </c>
      <c r="D1736" s="8" t="s">
        <v>109</v>
      </c>
      <c r="E1736" s="1" t="s">
        <v>376</v>
      </c>
      <c r="F1736" s="1" t="s">
        <v>25</v>
      </c>
      <c r="G1736" s="1">
        <v>1</v>
      </c>
      <c r="H1736" s="3" t="s">
        <v>386</v>
      </c>
      <c r="I1736" s="5">
        <v>43556</v>
      </c>
      <c r="J1736" s="1">
        <v>1</v>
      </c>
      <c r="K1736" s="1">
        <v>0.8</v>
      </c>
      <c r="L1736" s="1">
        <f>_xlfn.IFNA(VLOOKUP(D1736,'[2]2019物业费金额预算（含欠费）'!$B$1:$J$65536,9,FALSE),0)</f>
        <v>95.358044016</v>
      </c>
      <c r="M1736">
        <f>_xlfn.IFNA(VLOOKUP(D1736,[2]Sheet1!$B$1:$F$65536,5,FALSE),0)</f>
        <v>16.6247272333333</v>
      </c>
    </row>
    <row r="1737" spans="1:13">
      <c r="A1737" s="1">
        <v>1736</v>
      </c>
      <c r="B1737" s="8" t="s">
        <v>110</v>
      </c>
      <c r="C1737" s="9" t="s">
        <v>111</v>
      </c>
      <c r="D1737" s="8" t="s">
        <v>112</v>
      </c>
      <c r="E1737" s="1" t="s">
        <v>376</v>
      </c>
      <c r="F1737" s="1" t="s">
        <v>25</v>
      </c>
      <c r="G1737" s="1">
        <v>1</v>
      </c>
      <c r="H1737" s="3" t="s">
        <v>386</v>
      </c>
      <c r="I1737" s="5">
        <v>43556</v>
      </c>
      <c r="J1737" s="1">
        <v>1</v>
      </c>
      <c r="K1737" s="1">
        <v>0.8</v>
      </c>
      <c r="L1737" s="1">
        <f>_xlfn.IFNA(VLOOKUP(D1737,'[2]2019物业费金额预算（含欠费）'!$B$1:$J$65536,9,FALSE),0)</f>
        <v>118.4810997072</v>
      </c>
      <c r="M1737">
        <f>_xlfn.IFNA(VLOOKUP(D1737,[2]Sheet1!$B$1:$F$65536,5,FALSE),0)</f>
        <v>13.2015489666667</v>
      </c>
    </row>
    <row r="1738" spans="1:13">
      <c r="A1738" s="1">
        <v>1737</v>
      </c>
      <c r="B1738" s="11" t="s">
        <v>113</v>
      </c>
      <c r="C1738" s="9"/>
      <c r="D1738" s="8" t="s">
        <v>114</v>
      </c>
      <c r="E1738" s="1" t="s">
        <v>376</v>
      </c>
      <c r="F1738" s="1" t="s">
        <v>25</v>
      </c>
      <c r="G1738" s="1">
        <v>0</v>
      </c>
      <c r="H1738" s="3" t="s">
        <v>386</v>
      </c>
      <c r="I1738" s="5">
        <v>43556</v>
      </c>
      <c r="J1738" s="1">
        <v>1</v>
      </c>
      <c r="K1738" s="1">
        <v>0.83</v>
      </c>
      <c r="L1738" s="1">
        <f>_xlfn.IFNA(VLOOKUP(D1738,'[2]2019物业费金额预算（含欠费）'!$B$1:$J$65536,9,FALSE),0)</f>
        <v>297.52403539776</v>
      </c>
      <c r="M1738">
        <f>_xlfn.IFNA(VLOOKUP(D1738,[2]Sheet1!$B$1:$F$65536,5,FALSE),0)</f>
        <v>5.53802713333333</v>
      </c>
    </row>
    <row r="1739" spans="1:13">
      <c r="A1739" s="1">
        <v>1738</v>
      </c>
      <c r="B1739" s="8" t="s">
        <v>115</v>
      </c>
      <c r="C1739" s="9" t="s">
        <v>116</v>
      </c>
      <c r="D1739" s="8" t="s">
        <v>117</v>
      </c>
      <c r="E1739" s="1" t="s">
        <v>376</v>
      </c>
      <c r="F1739" s="1" t="s">
        <v>25</v>
      </c>
      <c r="G1739" s="1">
        <v>1</v>
      </c>
      <c r="H1739" s="3" t="s">
        <v>386</v>
      </c>
      <c r="I1739" s="5">
        <v>43556</v>
      </c>
      <c r="J1739" s="1">
        <v>1</v>
      </c>
      <c r="K1739" s="1">
        <v>0.9</v>
      </c>
      <c r="L1739" s="1">
        <f>_xlfn.IFNA(VLOOKUP(D1739,'[2]2019物业费金额预算（含欠费）'!$B$1:$J$65536,9,FALSE),0)</f>
        <v>294.2175663132</v>
      </c>
      <c r="M1739">
        <f>_xlfn.IFNA(VLOOKUP(D1739,[2]Sheet1!$B$1:$F$65536,5,FALSE),0)</f>
        <v>15.9858482</v>
      </c>
    </row>
    <row r="1740" ht="15" spans="1:13">
      <c r="A1740" s="1">
        <v>1739</v>
      </c>
      <c r="B1740" s="8" t="s">
        <v>378</v>
      </c>
      <c r="C1740" s="9" t="s">
        <v>304</v>
      </c>
      <c r="D1740" s="10" t="s">
        <v>305</v>
      </c>
      <c r="E1740" s="1" t="s">
        <v>376</v>
      </c>
      <c r="F1740" s="1" t="s">
        <v>17</v>
      </c>
      <c r="G1740" s="1">
        <v>1</v>
      </c>
      <c r="H1740" s="3" t="s">
        <v>386</v>
      </c>
      <c r="I1740" s="5">
        <v>43556</v>
      </c>
      <c r="J1740" s="1">
        <v>1</v>
      </c>
      <c r="K1740" s="1">
        <v>0.5</v>
      </c>
      <c r="L1740" s="1">
        <f>_xlfn.IFNA(VLOOKUP(D1740,'[2]2019物业费金额预算（含欠费）'!$B$1:$J$65536,9,FALSE),0)</f>
        <v>58.432674710784</v>
      </c>
      <c r="M1740">
        <f>_xlfn.IFNA(VLOOKUP(D1740,[2]Sheet1!$B$1:$F$65536,5,FALSE),0)</f>
        <v>6.55900116666666</v>
      </c>
    </row>
    <row r="1741" spans="1:13">
      <c r="A1741" s="1">
        <v>1740</v>
      </c>
      <c r="B1741" s="8" t="s">
        <v>118</v>
      </c>
      <c r="C1741" s="9" t="s">
        <v>119</v>
      </c>
      <c r="D1741" s="8" t="s">
        <v>120</v>
      </c>
      <c r="E1741" s="1" t="s">
        <v>376</v>
      </c>
      <c r="F1741" s="1" t="s">
        <v>25</v>
      </c>
      <c r="G1741" s="1">
        <v>1</v>
      </c>
      <c r="H1741" s="3" t="s">
        <v>386</v>
      </c>
      <c r="I1741" s="5">
        <v>43556</v>
      </c>
      <c r="J1741" s="1">
        <v>1</v>
      </c>
      <c r="K1741" s="1">
        <v>0.7</v>
      </c>
      <c r="L1741" s="1">
        <f>_xlfn.IFNA(VLOOKUP(D1741,'[2]2019物业费金额预算（含欠费）'!$B$1:$J$65536,9,FALSE),0)</f>
        <v>82.321851276</v>
      </c>
      <c r="M1741">
        <f>_xlfn.IFNA(VLOOKUP(D1741,[2]Sheet1!$B$1:$F$65536,5,FALSE),0)</f>
        <v>35.2914421</v>
      </c>
    </row>
    <row r="1742" spans="1:13">
      <c r="A1742" s="1">
        <v>1741</v>
      </c>
      <c r="B1742" s="8" t="s">
        <v>121</v>
      </c>
      <c r="C1742" s="9" t="s">
        <v>122</v>
      </c>
      <c r="D1742" s="8" t="s">
        <v>123</v>
      </c>
      <c r="E1742" s="1" t="s">
        <v>376</v>
      </c>
      <c r="F1742" s="1" t="s">
        <v>25</v>
      </c>
      <c r="G1742" s="1">
        <v>1</v>
      </c>
      <c r="H1742" s="3" t="s">
        <v>386</v>
      </c>
      <c r="I1742" s="5">
        <v>43556</v>
      </c>
      <c r="J1742" s="1">
        <v>1</v>
      </c>
      <c r="K1742" s="1">
        <v>0.7</v>
      </c>
      <c r="L1742" s="1">
        <f>_xlfn.IFNA(VLOOKUP(D1742,'[2]2019物业费金额预算（含欠费）'!$B$1:$J$65536,9,FALSE),0)</f>
        <v>155.19529102</v>
      </c>
      <c r="M1742">
        <f>_xlfn.IFNA(VLOOKUP(D1742,[2]Sheet1!$B$1:$F$65536,5,FALSE),0)</f>
        <v>14.9455336333333</v>
      </c>
    </row>
    <row r="1743" spans="1:13">
      <c r="A1743" s="1">
        <v>1742</v>
      </c>
      <c r="B1743" s="8" t="s">
        <v>124</v>
      </c>
      <c r="C1743" s="9" t="s">
        <v>125</v>
      </c>
      <c r="D1743" s="8" t="s">
        <v>126</v>
      </c>
      <c r="E1743" s="1" t="s">
        <v>376</v>
      </c>
      <c r="F1743" s="1" t="s">
        <v>25</v>
      </c>
      <c r="G1743" s="1">
        <v>1</v>
      </c>
      <c r="H1743" s="3" t="s">
        <v>386</v>
      </c>
      <c r="I1743" s="5">
        <v>43556</v>
      </c>
      <c r="J1743" s="1">
        <v>1</v>
      </c>
      <c r="K1743" s="1">
        <v>0.7</v>
      </c>
      <c r="L1743" s="1">
        <f>_xlfn.IFNA(VLOOKUP(D1743,'[2]2019物业费金额预算（含欠费）'!$B$1:$J$65536,9,FALSE),0)</f>
        <v>51.65616582</v>
      </c>
      <c r="M1743">
        <f>_xlfn.IFNA(VLOOKUP(D1743,[2]Sheet1!$B$1:$F$65536,5,FALSE),0)</f>
        <v>27.83062</v>
      </c>
    </row>
    <row r="1744" spans="1:13">
      <c r="A1744" s="1">
        <v>1743</v>
      </c>
      <c r="B1744" s="8" t="s">
        <v>127</v>
      </c>
      <c r="C1744" s="9" t="s">
        <v>128</v>
      </c>
      <c r="D1744" s="8" t="s">
        <v>129</v>
      </c>
      <c r="E1744" s="1" t="s">
        <v>376</v>
      </c>
      <c r="F1744" s="1" t="s">
        <v>25</v>
      </c>
      <c r="G1744" s="1">
        <v>1</v>
      </c>
      <c r="H1744" s="3" t="s">
        <v>386</v>
      </c>
      <c r="I1744" s="5">
        <v>43556</v>
      </c>
      <c r="J1744" s="1">
        <v>1</v>
      </c>
      <c r="K1744" s="1">
        <v>0.8</v>
      </c>
      <c r="L1744" s="1">
        <f>_xlfn.IFNA(VLOOKUP(D1744,'[2]2019物业费金额预算（含欠费）'!$B$1:$J$65536,9,FALSE),0)</f>
        <v>53.1680729184</v>
      </c>
      <c r="M1744">
        <f>_xlfn.IFNA(VLOOKUP(D1744,[2]Sheet1!$B$1:$F$65536,5,FALSE),0)</f>
        <v>10.125984</v>
      </c>
    </row>
    <row r="1745" spans="1:13">
      <c r="A1745" s="1">
        <v>1744</v>
      </c>
      <c r="B1745" s="8" t="s">
        <v>130</v>
      </c>
      <c r="C1745" s="9"/>
      <c r="D1745" s="8" t="s">
        <v>131</v>
      </c>
      <c r="E1745" s="1" t="s">
        <v>376</v>
      </c>
      <c r="F1745" s="1" t="s">
        <v>25</v>
      </c>
      <c r="G1745" s="1">
        <v>0</v>
      </c>
      <c r="H1745" s="3" t="s">
        <v>386</v>
      </c>
      <c r="I1745" s="5">
        <v>43556</v>
      </c>
      <c r="J1745" s="1">
        <v>1</v>
      </c>
      <c r="K1745" s="1">
        <v>0.8</v>
      </c>
      <c r="L1745" s="1">
        <f>_xlfn.IFNA(VLOOKUP(D1745,'[2]2019物业费金额预算（含欠费）'!$B$1:$J$65536,9,FALSE),0)</f>
        <v>388.49215296</v>
      </c>
      <c r="M1745">
        <f>_xlfn.IFNA(VLOOKUP(D1745,[2]Sheet1!$B$1:$F$65536,5,FALSE),0)</f>
        <v>56.7788293333333</v>
      </c>
    </row>
    <row r="1746" spans="1:13">
      <c r="A1746" s="1">
        <v>1745</v>
      </c>
      <c r="B1746" s="8" t="s">
        <v>132</v>
      </c>
      <c r="C1746" s="9" t="s">
        <v>133</v>
      </c>
      <c r="D1746" s="8" t="s">
        <v>134</v>
      </c>
      <c r="E1746" s="1" t="s">
        <v>376</v>
      </c>
      <c r="F1746" s="1" t="s">
        <v>25</v>
      </c>
      <c r="G1746" s="1">
        <v>1</v>
      </c>
      <c r="H1746" s="3" t="s">
        <v>386</v>
      </c>
      <c r="I1746" s="5">
        <v>43556</v>
      </c>
      <c r="J1746" s="1">
        <v>1</v>
      </c>
      <c r="K1746" s="1">
        <v>0.8</v>
      </c>
      <c r="L1746" s="1">
        <f>_xlfn.IFNA(VLOOKUP(D1746,'[2]2019物业费金额预算（含欠费）'!$B$1:$J$65536,9,FALSE),0)</f>
        <v>227.015112</v>
      </c>
      <c r="M1746">
        <f>_xlfn.IFNA(VLOOKUP(D1746,[2]Sheet1!$B$1:$F$65536,5,FALSE),0)</f>
        <v>8.8054204</v>
      </c>
    </row>
    <row r="1747" spans="1:13">
      <c r="A1747" s="1">
        <v>1746</v>
      </c>
      <c r="B1747" s="8" t="s">
        <v>135</v>
      </c>
      <c r="C1747" s="9" t="s">
        <v>136</v>
      </c>
      <c r="D1747" s="8" t="s">
        <v>137</v>
      </c>
      <c r="E1747" s="1" t="s">
        <v>376</v>
      </c>
      <c r="F1747" s="1" t="s">
        <v>25</v>
      </c>
      <c r="G1747" s="1">
        <v>1</v>
      </c>
      <c r="H1747" s="3" t="s">
        <v>386</v>
      </c>
      <c r="I1747" s="5">
        <v>43556</v>
      </c>
      <c r="J1747" s="1">
        <v>1</v>
      </c>
      <c r="K1747" s="1">
        <v>0.8</v>
      </c>
      <c r="L1747" s="1">
        <f>_xlfn.IFNA(VLOOKUP(D1747,'[2]2019物业费金额预算（含欠费）'!$B$1:$J$65536,9,FALSE),0)</f>
        <v>103.173089855999</v>
      </c>
      <c r="M1747">
        <f>_xlfn.IFNA(VLOOKUP(D1747,[2]Sheet1!$B$1:$F$65536,5,FALSE),0)</f>
        <v>24</v>
      </c>
    </row>
    <row r="1748" spans="1:13">
      <c r="A1748" s="1">
        <v>1747</v>
      </c>
      <c r="B1748" s="8" t="s">
        <v>138</v>
      </c>
      <c r="C1748" s="9" t="s">
        <v>139</v>
      </c>
      <c r="D1748" s="8" t="s">
        <v>140</v>
      </c>
      <c r="E1748" s="1" t="s">
        <v>376</v>
      </c>
      <c r="F1748" s="1" t="s">
        <v>25</v>
      </c>
      <c r="G1748" s="1">
        <v>1</v>
      </c>
      <c r="H1748" s="3" t="s">
        <v>386</v>
      </c>
      <c r="I1748" s="5">
        <v>43556</v>
      </c>
      <c r="J1748" s="1">
        <v>1</v>
      </c>
      <c r="K1748" s="1">
        <v>0.8</v>
      </c>
      <c r="L1748" s="1">
        <f>_xlfn.IFNA(VLOOKUP(D1748,'[2]2019物业费金额预算（含欠费）'!$B$1:$J$65536,9,FALSE),0)</f>
        <v>42.773184</v>
      </c>
      <c r="M1748">
        <f>_xlfn.IFNA(VLOOKUP(D1748,[2]Sheet1!$B$1:$F$65536,5,FALSE),0)</f>
        <v>6</v>
      </c>
    </row>
    <row r="1749" spans="1:13">
      <c r="A1749" s="1">
        <v>1748</v>
      </c>
      <c r="B1749" s="8" t="s">
        <v>141</v>
      </c>
      <c r="C1749" s="9" t="s">
        <v>142</v>
      </c>
      <c r="D1749" s="8" t="s">
        <v>143</v>
      </c>
      <c r="E1749" s="1" t="s">
        <v>376</v>
      </c>
      <c r="F1749" s="1" t="s">
        <v>25</v>
      </c>
      <c r="G1749" s="1">
        <v>1</v>
      </c>
      <c r="H1749" s="3" t="s">
        <v>386</v>
      </c>
      <c r="I1749" s="5">
        <v>43556</v>
      </c>
      <c r="J1749" s="1">
        <v>1</v>
      </c>
      <c r="K1749" s="1">
        <v>0.8</v>
      </c>
      <c r="L1749" s="1">
        <f>_xlfn.IFNA(VLOOKUP(D1749,'[2]2019物业费金额预算（含欠费）'!$B$1:$J$65536,9,FALSE),0)</f>
        <v>205.8853104</v>
      </c>
      <c r="M1749">
        <f>_xlfn.IFNA(VLOOKUP(D1749,[2]Sheet1!$B$1:$F$65536,5,FALSE),0)</f>
        <v>22.8840986</v>
      </c>
    </row>
    <row r="1750" spans="1:13">
      <c r="A1750" s="1">
        <v>1749</v>
      </c>
      <c r="B1750" s="8" t="s">
        <v>144</v>
      </c>
      <c r="C1750" s="9" t="s">
        <v>145</v>
      </c>
      <c r="D1750" s="8" t="s">
        <v>146</v>
      </c>
      <c r="E1750" s="1" t="s">
        <v>376</v>
      </c>
      <c r="F1750" s="1" t="s">
        <v>25</v>
      </c>
      <c r="G1750" s="1">
        <v>1</v>
      </c>
      <c r="H1750" s="3" t="s">
        <v>386</v>
      </c>
      <c r="I1750" s="5">
        <v>43556</v>
      </c>
      <c r="J1750" s="1">
        <v>1</v>
      </c>
      <c r="K1750" s="1">
        <v>0.75</v>
      </c>
      <c r="L1750" s="1">
        <f>_xlfn.IFNA(VLOOKUP(D1750,'[2]2019物业费金额预算（含欠费）'!$B$1:$J$65536,9,FALSE),0)</f>
        <v>116.57571318</v>
      </c>
      <c r="M1750">
        <f>_xlfn.IFNA(VLOOKUP(D1750,[2]Sheet1!$B$1:$F$65536,5,FALSE),0)</f>
        <v>24.4</v>
      </c>
    </row>
    <row r="1751" spans="1:13">
      <c r="A1751" s="1">
        <v>1750</v>
      </c>
      <c r="B1751" s="8" t="s">
        <v>147</v>
      </c>
      <c r="C1751" s="9" t="s">
        <v>148</v>
      </c>
      <c r="D1751" s="8" t="s">
        <v>149</v>
      </c>
      <c r="E1751" s="1" t="s">
        <v>376</v>
      </c>
      <c r="F1751" s="1" t="s">
        <v>25</v>
      </c>
      <c r="G1751" s="1">
        <v>1</v>
      </c>
      <c r="H1751" s="3" t="s">
        <v>386</v>
      </c>
      <c r="I1751" s="5">
        <v>43556</v>
      </c>
      <c r="J1751" s="1">
        <v>1</v>
      </c>
      <c r="K1751" s="1">
        <v>0.8</v>
      </c>
      <c r="L1751" s="1">
        <f>_xlfn.IFNA(VLOOKUP(D1751,'[2]2019物业费金额预算（含欠费）'!$B$1:$J$65536,9,FALSE),0)</f>
        <v>172.8132984</v>
      </c>
      <c r="M1751">
        <f>_xlfn.IFNA(VLOOKUP(D1751,[2]Sheet1!$B$1:$F$65536,5,FALSE),0)</f>
        <v>20</v>
      </c>
    </row>
    <row r="1752" spans="1:13">
      <c r="A1752" s="1">
        <v>1751</v>
      </c>
      <c r="B1752" s="8" t="s">
        <v>150</v>
      </c>
      <c r="C1752" s="9" t="s">
        <v>151</v>
      </c>
      <c r="D1752" s="8" t="s">
        <v>152</v>
      </c>
      <c r="E1752" s="1" t="s">
        <v>376</v>
      </c>
      <c r="F1752" s="1" t="s">
        <v>153</v>
      </c>
      <c r="G1752" s="1">
        <v>1</v>
      </c>
      <c r="H1752" s="3" t="s">
        <v>386</v>
      </c>
      <c r="I1752" s="5">
        <v>43556</v>
      </c>
      <c r="J1752" s="1">
        <v>1</v>
      </c>
      <c r="K1752" s="1">
        <v>0</v>
      </c>
      <c r="L1752" s="1">
        <f>_xlfn.IFNA(VLOOKUP(D1752,'[2]2019物业费金额预算（含欠费）'!$B$1:$J$65536,9,FALSE),0)</f>
        <v>0</v>
      </c>
      <c r="M1752">
        <f>_xlfn.IFNA(VLOOKUP(D1752,[2]Sheet1!$B$1:$F$65536,5,FALSE),0)</f>
        <v>0</v>
      </c>
    </row>
    <row r="1753" spans="1:13">
      <c r="A1753" s="1">
        <v>1752</v>
      </c>
      <c r="B1753" s="8" t="s">
        <v>154</v>
      </c>
      <c r="C1753" s="9" t="s">
        <v>155</v>
      </c>
      <c r="D1753" s="8" t="s">
        <v>156</v>
      </c>
      <c r="E1753" s="1" t="s">
        <v>376</v>
      </c>
      <c r="F1753" s="1" t="s">
        <v>25</v>
      </c>
      <c r="G1753" s="1">
        <v>1</v>
      </c>
      <c r="H1753" s="3" t="s">
        <v>386</v>
      </c>
      <c r="I1753" s="5">
        <v>43556</v>
      </c>
      <c r="J1753" s="1">
        <v>1</v>
      </c>
      <c r="K1753" s="1">
        <v>0.8</v>
      </c>
      <c r="L1753" s="1">
        <f>_xlfn.IFNA(VLOOKUP(D1753,'[2]2019物业费金额预算（含欠费）'!$B$1:$J$65536,9,FALSE),0)</f>
        <v>366.647650944</v>
      </c>
      <c r="M1753">
        <f>_xlfn.IFNA(VLOOKUP(D1753,[2]Sheet1!$B$1:$F$65536,5,FALSE),0)</f>
        <v>36.9005047333333</v>
      </c>
    </row>
    <row r="1754" spans="1:13">
      <c r="A1754" s="1">
        <v>1753</v>
      </c>
      <c r="B1754" s="8" t="s">
        <v>157</v>
      </c>
      <c r="C1754" s="9" t="s">
        <v>158</v>
      </c>
      <c r="D1754" s="8" t="s">
        <v>159</v>
      </c>
      <c r="E1754" s="1" t="s">
        <v>376</v>
      </c>
      <c r="F1754" s="1" t="s">
        <v>25</v>
      </c>
      <c r="G1754" s="1">
        <v>1</v>
      </c>
      <c r="H1754" s="3" t="s">
        <v>386</v>
      </c>
      <c r="I1754" s="5">
        <v>43556</v>
      </c>
      <c r="J1754" s="1">
        <v>1</v>
      </c>
      <c r="K1754" s="1">
        <v>0.8</v>
      </c>
      <c r="L1754" s="1">
        <f>_xlfn.IFNA(VLOOKUP(D1754,'[2]2019物业费金额预算（含欠费）'!$B$1:$J$65536,9,FALSE),0)</f>
        <v>280.023668736</v>
      </c>
      <c r="M1754">
        <f>_xlfn.IFNA(VLOOKUP(D1754,[2]Sheet1!$B$1:$F$65536,5,FALSE),0)</f>
        <v>29.9971868</v>
      </c>
    </row>
    <row r="1755" spans="1:13">
      <c r="A1755" s="1">
        <v>1754</v>
      </c>
      <c r="B1755" s="8" t="s">
        <v>160</v>
      </c>
      <c r="C1755" s="9" t="s">
        <v>161</v>
      </c>
      <c r="D1755" s="8" t="s">
        <v>162</v>
      </c>
      <c r="E1755" s="1" t="s">
        <v>376</v>
      </c>
      <c r="F1755" s="1" t="s">
        <v>25</v>
      </c>
      <c r="G1755" s="1">
        <v>1</v>
      </c>
      <c r="H1755" s="3" t="s">
        <v>386</v>
      </c>
      <c r="I1755" s="5">
        <v>43556</v>
      </c>
      <c r="J1755" s="1">
        <v>1</v>
      </c>
      <c r="K1755" s="1">
        <v>0.8</v>
      </c>
      <c r="L1755" s="1">
        <f>_xlfn.IFNA(VLOOKUP(D1755,'[2]2019物业费金额预算（含欠费）'!$B$1:$J$65536,9,FALSE),0)</f>
        <v>113.244202176</v>
      </c>
      <c r="M1755">
        <f>_xlfn.IFNA(VLOOKUP(D1755,[2]Sheet1!$B$1:$F$65536,5,FALSE),0)</f>
        <v>6.14296129999999</v>
      </c>
    </row>
    <row r="1756" spans="1:13">
      <c r="A1756" s="1">
        <v>1755</v>
      </c>
      <c r="B1756" s="8" t="s">
        <v>163</v>
      </c>
      <c r="C1756" s="9" t="s">
        <v>164</v>
      </c>
      <c r="D1756" s="8" t="s">
        <v>165</v>
      </c>
      <c r="E1756" s="1" t="s">
        <v>376</v>
      </c>
      <c r="F1756" s="1" t="s">
        <v>25</v>
      </c>
      <c r="G1756" s="1">
        <v>1</v>
      </c>
      <c r="H1756" s="3" t="s">
        <v>386</v>
      </c>
      <c r="I1756" s="5">
        <v>43556</v>
      </c>
      <c r="J1756" s="1">
        <v>1</v>
      </c>
      <c r="K1756" s="1">
        <v>0.7</v>
      </c>
      <c r="L1756" s="1">
        <f>_xlfn.IFNA(VLOOKUP(D1756,'[2]2019物业费金额预算（含欠费）'!$B$1:$J$65536,9,FALSE),0)</f>
        <v>58.53633345</v>
      </c>
      <c r="M1756">
        <f>_xlfn.IFNA(VLOOKUP(D1756,[2]Sheet1!$B$1:$F$65536,5,FALSE),0)</f>
        <v>13.1781241666667</v>
      </c>
    </row>
    <row r="1757" spans="1:13">
      <c r="A1757" s="1">
        <v>1756</v>
      </c>
      <c r="B1757" s="8" t="s">
        <v>166</v>
      </c>
      <c r="C1757" s="9" t="s">
        <v>167</v>
      </c>
      <c r="D1757" s="8" t="s">
        <v>168</v>
      </c>
      <c r="E1757" s="1" t="s">
        <v>376</v>
      </c>
      <c r="F1757" s="1" t="s">
        <v>17</v>
      </c>
      <c r="G1757" s="1">
        <v>1</v>
      </c>
      <c r="H1757" s="3" t="s">
        <v>386</v>
      </c>
      <c r="I1757" s="5">
        <v>43556</v>
      </c>
      <c r="J1757" s="1">
        <v>1</v>
      </c>
      <c r="K1757" s="1">
        <v>0.5</v>
      </c>
      <c r="L1757" s="1">
        <f>_xlfn.IFNA(VLOOKUP(D1757,'[2]2019物业费金额预算（含欠费）'!$B$1:$J$65536,9,FALSE),0)</f>
        <v>94.46203998</v>
      </c>
      <c r="M1757">
        <f>_xlfn.IFNA(VLOOKUP(D1757,[2]Sheet1!$B$1:$F$65536,5,FALSE),0)</f>
        <v>15.695086</v>
      </c>
    </row>
    <row r="1758" ht="15" spans="1:13">
      <c r="A1758" s="1">
        <v>1757</v>
      </c>
      <c r="B1758" s="8" t="s">
        <v>379</v>
      </c>
      <c r="C1758" s="9" t="s">
        <v>182</v>
      </c>
      <c r="D1758" s="10" t="s">
        <v>183</v>
      </c>
      <c r="E1758" s="1" t="s">
        <v>376</v>
      </c>
      <c r="F1758" s="1" t="s">
        <v>25</v>
      </c>
      <c r="G1758" s="1">
        <v>1</v>
      </c>
      <c r="H1758" s="3" t="s">
        <v>386</v>
      </c>
      <c r="I1758" s="5">
        <v>43556</v>
      </c>
      <c r="J1758" s="1">
        <v>1</v>
      </c>
      <c r="K1758" s="1">
        <v>0.8</v>
      </c>
      <c r="L1758" s="1">
        <f>_xlfn.IFNA(VLOOKUP(D1758,'[2]2019物业费金额预算（含欠费）'!$B$1:$J$65536,9,FALSE),0)</f>
        <v>202.128449472</v>
      </c>
      <c r="M1758">
        <f>_xlfn.IFNA(VLOOKUP(D1758,[2]Sheet1!$B$1:$F$65536,5,FALSE),0)</f>
        <v>14.5516776166667</v>
      </c>
    </row>
    <row r="1759" spans="1:13">
      <c r="A1759" s="1">
        <v>1758</v>
      </c>
      <c r="B1759" s="8" t="s">
        <v>169</v>
      </c>
      <c r="C1759" s="9" t="s">
        <v>170</v>
      </c>
      <c r="D1759" s="8" t="s">
        <v>171</v>
      </c>
      <c r="E1759" s="1" t="s">
        <v>376</v>
      </c>
      <c r="F1759" s="1" t="s">
        <v>25</v>
      </c>
      <c r="G1759" s="1">
        <v>1</v>
      </c>
      <c r="H1759" s="3" t="s">
        <v>386</v>
      </c>
      <c r="I1759" s="5">
        <v>43556</v>
      </c>
      <c r="J1759" s="1">
        <v>1</v>
      </c>
      <c r="K1759" s="1">
        <v>0.8</v>
      </c>
      <c r="L1759" s="1">
        <f>_xlfn.IFNA(VLOOKUP(D1759,'[2]2019物业费金额预算（含欠费）'!$B$1:$J$65536,9,FALSE),0)</f>
        <v>396.418752</v>
      </c>
      <c r="M1759">
        <f>_xlfn.IFNA(VLOOKUP(D1759,[2]Sheet1!$B$1:$F$65536,5,FALSE),0)</f>
        <v>79.1720627999999</v>
      </c>
    </row>
    <row r="1760" spans="1:13">
      <c r="A1760" s="1">
        <v>1759</v>
      </c>
      <c r="B1760" s="8" t="s">
        <v>172</v>
      </c>
      <c r="C1760" s="9" t="s">
        <v>173</v>
      </c>
      <c r="D1760" s="8" t="s">
        <v>174</v>
      </c>
      <c r="E1760" s="1" t="s">
        <v>376</v>
      </c>
      <c r="F1760" s="1" t="s">
        <v>25</v>
      </c>
      <c r="G1760" s="1">
        <v>1</v>
      </c>
      <c r="H1760" s="3" t="s">
        <v>386</v>
      </c>
      <c r="I1760" s="5">
        <v>43556</v>
      </c>
      <c r="J1760" s="1">
        <v>1</v>
      </c>
      <c r="K1760" s="1">
        <v>0.65</v>
      </c>
      <c r="L1760" s="1">
        <f>_xlfn.IFNA(VLOOKUP(D1760,'[2]2019物业费金额预算（含欠费）'!$B$1:$J$65536,9,FALSE),0)</f>
        <v>240.45254796</v>
      </c>
      <c r="M1760">
        <f>_xlfn.IFNA(VLOOKUP(D1760,[2]Sheet1!$B$1:$F$65536,5,FALSE),0)</f>
        <v>41.4988465499999</v>
      </c>
    </row>
    <row r="1761" spans="1:13">
      <c r="A1761" s="1">
        <v>1760</v>
      </c>
      <c r="B1761" s="8" t="s">
        <v>175</v>
      </c>
      <c r="C1761" s="9" t="s">
        <v>176</v>
      </c>
      <c r="D1761" s="8" t="s">
        <v>177</v>
      </c>
      <c r="E1761" s="1" t="s">
        <v>376</v>
      </c>
      <c r="F1761" s="1" t="s">
        <v>25</v>
      </c>
      <c r="G1761" s="1">
        <v>1</v>
      </c>
      <c r="H1761" s="3" t="s">
        <v>386</v>
      </c>
      <c r="I1761" s="5">
        <v>43556</v>
      </c>
      <c r="J1761" s="1">
        <v>1</v>
      </c>
      <c r="K1761" s="1">
        <v>0</v>
      </c>
      <c r="L1761" s="1">
        <f>_xlfn.IFNA(VLOOKUP(D1761,'[2]2019物业费金额预算（含欠费）'!$B$1:$J$65536,9,FALSE),0)</f>
        <v>0</v>
      </c>
      <c r="M1761">
        <f>_xlfn.IFNA(VLOOKUP(D1761,[2]Sheet1!$B$1:$F$65536,5,FALSE),0)</f>
        <v>0</v>
      </c>
    </row>
    <row r="1762" spans="1:13">
      <c r="A1762" s="1">
        <v>1761</v>
      </c>
      <c r="B1762" s="8" t="s">
        <v>184</v>
      </c>
      <c r="C1762" s="9" t="s">
        <v>185</v>
      </c>
      <c r="D1762" s="8" t="s">
        <v>186</v>
      </c>
      <c r="E1762" s="1" t="s">
        <v>376</v>
      </c>
      <c r="F1762" s="1" t="s">
        <v>25</v>
      </c>
      <c r="G1762" s="1">
        <v>1</v>
      </c>
      <c r="H1762" s="3" t="s">
        <v>386</v>
      </c>
      <c r="I1762" s="5">
        <v>43556</v>
      </c>
      <c r="J1762" s="1">
        <v>1</v>
      </c>
      <c r="K1762" s="1">
        <v>0.9</v>
      </c>
      <c r="L1762" s="1">
        <f>_xlfn.IFNA(VLOOKUP(D1762,'[2]2019物业费金额预算（含欠费）'!$B$1:$J$65536,9,FALSE),0)</f>
        <v>221.965167888</v>
      </c>
      <c r="M1762">
        <f>_xlfn.IFNA(VLOOKUP(D1762,[2]Sheet1!$B$1:$F$65536,5,FALSE),0)</f>
        <v>6.44229146666667</v>
      </c>
    </row>
    <row r="1763" spans="1:13">
      <c r="A1763" s="1">
        <v>1762</v>
      </c>
      <c r="B1763" s="11" t="s">
        <v>187</v>
      </c>
      <c r="C1763" s="9" t="s">
        <v>188</v>
      </c>
      <c r="D1763" s="8" t="s">
        <v>189</v>
      </c>
      <c r="E1763" s="1" t="s">
        <v>376</v>
      </c>
      <c r="F1763" s="1" t="s">
        <v>25</v>
      </c>
      <c r="G1763" s="1">
        <v>1</v>
      </c>
      <c r="H1763" s="3" t="s">
        <v>386</v>
      </c>
      <c r="I1763" s="5">
        <v>43556</v>
      </c>
      <c r="J1763" s="1">
        <v>1</v>
      </c>
      <c r="K1763" s="1">
        <v>0.92</v>
      </c>
      <c r="L1763" s="1">
        <f>_xlfn.IFNA(VLOOKUP(D1763,'[2]2019物业费金额预算（含欠费）'!$B$1:$J$65536,9,FALSE),0)</f>
        <v>104.547923424</v>
      </c>
      <c r="M1763">
        <f>_xlfn.IFNA(VLOOKUP(D1763,[2]Sheet1!$B$1:$F$65536,5,FALSE),0)</f>
        <v>1.0859045</v>
      </c>
    </row>
    <row r="1764" spans="1:13">
      <c r="A1764" s="1">
        <v>1763</v>
      </c>
      <c r="B1764" s="8" t="s">
        <v>380</v>
      </c>
      <c r="C1764" s="9" t="s">
        <v>339</v>
      </c>
      <c r="D1764" s="8" t="s">
        <v>340</v>
      </c>
      <c r="E1764" s="1" t="s">
        <v>376</v>
      </c>
      <c r="F1764" s="1" t="s">
        <v>153</v>
      </c>
      <c r="G1764" s="1">
        <v>1</v>
      </c>
      <c r="H1764" s="3" t="s">
        <v>386</v>
      </c>
      <c r="I1764" s="5">
        <v>43556</v>
      </c>
      <c r="J1764" s="1">
        <v>1</v>
      </c>
      <c r="K1764" s="1">
        <v>0.85</v>
      </c>
      <c r="L1764" s="1">
        <f>_xlfn.IFNA(VLOOKUP(D1764,'[2]2019物业费金额预算（含欠费）'!$B$1:$J$65536,9,FALSE),0)</f>
        <v>0</v>
      </c>
      <c r="M1764">
        <f>_xlfn.IFNA(VLOOKUP(D1764,[2]Sheet1!$B$1:$F$65536,5,FALSE),0)</f>
        <v>0</v>
      </c>
    </row>
    <row r="1765" spans="1:13">
      <c r="A1765" s="1">
        <v>1764</v>
      </c>
      <c r="B1765" s="8" t="s">
        <v>196</v>
      </c>
      <c r="C1765" s="9" t="s">
        <v>197</v>
      </c>
      <c r="D1765" s="8" t="s">
        <v>198</v>
      </c>
      <c r="E1765" s="1" t="s">
        <v>376</v>
      </c>
      <c r="F1765" s="1" t="s">
        <v>25</v>
      </c>
      <c r="G1765" s="1">
        <v>1</v>
      </c>
      <c r="H1765" s="3" t="s">
        <v>386</v>
      </c>
      <c r="I1765" s="5">
        <v>43556</v>
      </c>
      <c r="J1765" s="1">
        <v>1</v>
      </c>
      <c r="K1765" s="1">
        <v>0.65</v>
      </c>
      <c r="L1765" s="1">
        <f>_xlfn.IFNA(VLOOKUP(D1765,'[2]2019物业费金额预算（含欠费）'!$B$1:$J$65536,9,FALSE),0)</f>
        <v>82.88569524</v>
      </c>
      <c r="M1765">
        <f>_xlfn.IFNA(VLOOKUP(D1765,[2]Sheet1!$B$1:$F$65536,5,FALSE),0)</f>
        <v>21.8878776666667</v>
      </c>
    </row>
    <row r="1766" spans="1:13">
      <c r="A1766" s="1">
        <v>1765</v>
      </c>
      <c r="B1766" s="8" t="s">
        <v>199</v>
      </c>
      <c r="C1766" s="9" t="s">
        <v>200</v>
      </c>
      <c r="D1766" s="8" t="s">
        <v>201</v>
      </c>
      <c r="E1766" s="1" t="s">
        <v>376</v>
      </c>
      <c r="F1766" s="1" t="s">
        <v>25</v>
      </c>
      <c r="G1766" s="1">
        <v>1</v>
      </c>
      <c r="H1766" s="3" t="s">
        <v>386</v>
      </c>
      <c r="I1766" s="5">
        <v>43556</v>
      </c>
      <c r="J1766" s="1">
        <v>1</v>
      </c>
      <c r="K1766" s="1">
        <v>0.65</v>
      </c>
      <c r="L1766" s="1">
        <f>_xlfn.IFNA(VLOOKUP(D1766,'[2]2019物业费金额预算（含欠费）'!$B$1:$J$65536,9,FALSE),0)</f>
        <v>52.88463288</v>
      </c>
      <c r="M1766">
        <f>_xlfn.IFNA(VLOOKUP(D1766,[2]Sheet1!$B$1:$F$65536,5,FALSE),0)</f>
        <v>14.8360139666667</v>
      </c>
    </row>
    <row r="1767" spans="1:13">
      <c r="A1767" s="1">
        <v>1766</v>
      </c>
      <c r="B1767" s="8" t="s">
        <v>202</v>
      </c>
      <c r="C1767" s="9" t="s">
        <v>203</v>
      </c>
      <c r="D1767" s="8" t="s">
        <v>204</v>
      </c>
      <c r="E1767" s="1" t="s">
        <v>376</v>
      </c>
      <c r="F1767" s="1" t="s">
        <v>25</v>
      </c>
      <c r="G1767" s="1">
        <v>1</v>
      </c>
      <c r="H1767" s="3" t="s">
        <v>386</v>
      </c>
      <c r="I1767" s="5">
        <v>43556</v>
      </c>
      <c r="J1767" s="1">
        <v>1</v>
      </c>
      <c r="K1767" s="1">
        <v>0.7</v>
      </c>
      <c r="L1767" s="1">
        <f>_xlfn.IFNA(VLOOKUP(D1767,'[2]2019物业费金额预算（含欠费）'!$B$1:$J$65536,9,FALSE),0)</f>
        <v>152.105402124</v>
      </c>
      <c r="M1767">
        <f>_xlfn.IFNA(VLOOKUP(D1767,[2]Sheet1!$B$1:$F$65536,5,FALSE),0)</f>
        <v>14.2451440566667</v>
      </c>
    </row>
    <row r="1768" spans="1:13">
      <c r="A1768" s="1">
        <v>1767</v>
      </c>
      <c r="B1768" s="8" t="s">
        <v>205</v>
      </c>
      <c r="C1768" s="9" t="s">
        <v>206</v>
      </c>
      <c r="D1768" s="8" t="s">
        <v>207</v>
      </c>
      <c r="E1768" s="1" t="s">
        <v>376</v>
      </c>
      <c r="F1768" s="1" t="s">
        <v>25</v>
      </c>
      <c r="G1768" s="1">
        <v>1</v>
      </c>
      <c r="H1768" s="3" t="s">
        <v>386</v>
      </c>
      <c r="I1768" s="5">
        <v>43556</v>
      </c>
      <c r="J1768" s="1">
        <v>1</v>
      </c>
      <c r="K1768" s="1">
        <v>0.7</v>
      </c>
      <c r="L1768" s="1">
        <f>_xlfn.IFNA(VLOOKUP(D1768,'[2]2019物业费金额预算（含欠费）'!$B$1:$J$65536,9,FALSE),0)</f>
        <v>78.70258035</v>
      </c>
      <c r="M1768">
        <f>_xlfn.IFNA(VLOOKUP(D1768,[2]Sheet1!$B$1:$F$65536,5,FALSE),0)</f>
        <v>2.4796186</v>
      </c>
    </row>
    <row r="1769" spans="1:13">
      <c r="A1769" s="1">
        <v>1768</v>
      </c>
      <c r="B1769" s="8" t="s">
        <v>208</v>
      </c>
      <c r="C1769" s="9" t="s">
        <v>209</v>
      </c>
      <c r="D1769" s="8" t="s">
        <v>210</v>
      </c>
      <c r="E1769" s="1" t="s">
        <v>376</v>
      </c>
      <c r="F1769" s="1" t="s">
        <v>25</v>
      </c>
      <c r="G1769" s="1">
        <v>1</v>
      </c>
      <c r="H1769" s="3" t="s">
        <v>386</v>
      </c>
      <c r="I1769" s="5">
        <v>43556</v>
      </c>
      <c r="J1769" s="1">
        <v>1</v>
      </c>
      <c r="K1769" s="1">
        <v>0.65</v>
      </c>
      <c r="L1769" s="1">
        <f>_xlfn.IFNA(VLOOKUP(D1769,'[2]2019物业费金额预算（含欠费）'!$B$1:$J$65536,9,FALSE),0)</f>
        <v>52.77954825</v>
      </c>
      <c r="M1769">
        <f>_xlfn.IFNA(VLOOKUP(D1769,[2]Sheet1!$B$1:$F$65536,5,FALSE),0)</f>
        <v>8.95170740000002</v>
      </c>
    </row>
    <row r="1770" spans="1:13">
      <c r="A1770" s="1">
        <v>1769</v>
      </c>
      <c r="B1770" s="8" t="s">
        <v>211</v>
      </c>
      <c r="C1770" s="9" t="s">
        <v>212</v>
      </c>
      <c r="D1770" s="8" t="s">
        <v>213</v>
      </c>
      <c r="E1770" s="1" t="s">
        <v>376</v>
      </c>
      <c r="F1770" s="1" t="s">
        <v>25</v>
      </c>
      <c r="G1770" s="1">
        <v>1</v>
      </c>
      <c r="H1770" s="3" t="s">
        <v>386</v>
      </c>
      <c r="I1770" s="5">
        <v>43556</v>
      </c>
      <c r="J1770" s="1">
        <v>1</v>
      </c>
      <c r="K1770" s="1">
        <v>0.7</v>
      </c>
      <c r="L1770" s="1">
        <f>_xlfn.IFNA(VLOOKUP(D1770,'[2]2019物业费金额预算（含欠费）'!$B$1:$J$65536,9,FALSE),0)</f>
        <v>67.39949706</v>
      </c>
      <c r="M1770">
        <f>_xlfn.IFNA(VLOOKUP(D1770,[2]Sheet1!$B$1:$F$65536,5,FALSE),0)</f>
        <v>9.44531466666666</v>
      </c>
    </row>
    <row r="1771" spans="1:13">
      <c r="A1771" s="1">
        <v>1770</v>
      </c>
      <c r="B1771" s="8" t="s">
        <v>214</v>
      </c>
      <c r="C1771" s="9" t="s">
        <v>215</v>
      </c>
      <c r="D1771" s="8" t="s">
        <v>216</v>
      </c>
      <c r="E1771" s="1" t="s">
        <v>376</v>
      </c>
      <c r="F1771" s="1" t="s">
        <v>25</v>
      </c>
      <c r="G1771" s="1">
        <v>1</v>
      </c>
      <c r="H1771" s="3" t="s">
        <v>386</v>
      </c>
      <c r="I1771" s="5">
        <v>43556</v>
      </c>
      <c r="J1771" s="1">
        <v>1</v>
      </c>
      <c r="K1771" s="1">
        <v>0.7</v>
      </c>
      <c r="L1771" s="1">
        <f>_xlfn.IFNA(VLOOKUP(D1771,'[2]2019物业费金额预算（含欠费）'!$B$1:$J$65536,9,FALSE),0)</f>
        <v>77.3738658</v>
      </c>
      <c r="M1771">
        <f>_xlfn.IFNA(VLOOKUP(D1771,[2]Sheet1!$B$1:$F$65536,5,FALSE),0)</f>
        <v>9.87077080000001</v>
      </c>
    </row>
    <row r="1772" spans="1:13">
      <c r="A1772" s="1">
        <v>1771</v>
      </c>
      <c r="B1772" s="8" t="s">
        <v>217</v>
      </c>
      <c r="C1772" s="9" t="s">
        <v>218</v>
      </c>
      <c r="D1772" s="8" t="s">
        <v>219</v>
      </c>
      <c r="E1772" s="1" t="s">
        <v>376</v>
      </c>
      <c r="F1772" s="1" t="s">
        <v>25</v>
      </c>
      <c r="G1772" s="1">
        <v>1</v>
      </c>
      <c r="H1772" s="3" t="s">
        <v>386</v>
      </c>
      <c r="I1772" s="5">
        <v>43556</v>
      </c>
      <c r="J1772" s="1">
        <v>1</v>
      </c>
      <c r="K1772" s="1">
        <v>0.45</v>
      </c>
      <c r="L1772" s="1">
        <f>_xlfn.IFNA(VLOOKUP(D1772,'[2]2019物业费金额预算（含欠费）'!$B$1:$J$65536,9,FALSE),0)</f>
        <v>15.607728648</v>
      </c>
      <c r="M1772">
        <f>_xlfn.IFNA(VLOOKUP(D1772,[2]Sheet1!$B$1:$F$65536,5,FALSE),0)</f>
        <v>0.3479208</v>
      </c>
    </row>
    <row r="1773" spans="1:13">
      <c r="A1773" s="1">
        <v>1772</v>
      </c>
      <c r="B1773" s="8" t="s">
        <v>222</v>
      </c>
      <c r="C1773" s="9" t="s">
        <v>223</v>
      </c>
      <c r="D1773" s="8" t="s">
        <v>224</v>
      </c>
      <c r="E1773" s="1" t="s">
        <v>376</v>
      </c>
      <c r="F1773" s="1" t="s">
        <v>25</v>
      </c>
      <c r="G1773" s="1">
        <v>1</v>
      </c>
      <c r="H1773" s="3" t="s">
        <v>386</v>
      </c>
      <c r="I1773" s="5">
        <v>43556</v>
      </c>
      <c r="J1773" s="1">
        <v>1</v>
      </c>
      <c r="K1773" s="1">
        <v>0.8</v>
      </c>
      <c r="L1773" s="1">
        <f>_xlfn.IFNA(VLOOKUP(D1773,'[2]2019物业费金额预算（含欠费）'!$B$1:$J$65536,9,FALSE),0)</f>
        <v>123.125988</v>
      </c>
      <c r="M1773">
        <f>_xlfn.IFNA(VLOOKUP(D1773,[2]Sheet1!$B$1:$F$65536,5,FALSE),0)</f>
        <v>2.8087646</v>
      </c>
    </row>
    <row r="1774" spans="1:13">
      <c r="A1774" s="1">
        <v>1773</v>
      </c>
      <c r="B1774" s="8" t="s">
        <v>225</v>
      </c>
      <c r="C1774" s="9" t="s">
        <v>226</v>
      </c>
      <c r="D1774" s="8" t="s">
        <v>227</v>
      </c>
      <c r="E1774" s="1" t="s">
        <v>376</v>
      </c>
      <c r="F1774" s="1" t="s">
        <v>25</v>
      </c>
      <c r="G1774" s="1">
        <v>1</v>
      </c>
      <c r="H1774" s="3" t="s">
        <v>386</v>
      </c>
      <c r="I1774" s="5">
        <v>43556</v>
      </c>
      <c r="J1774" s="1">
        <v>1</v>
      </c>
      <c r="K1774" s="1">
        <v>0</v>
      </c>
      <c r="L1774" s="1">
        <f>_xlfn.IFNA(VLOOKUP(D1774,'[2]2019物业费金额预算（含欠费）'!$B$1:$J$65536,9,FALSE),0)</f>
        <v>193.45918566</v>
      </c>
      <c r="M1774">
        <f>_xlfn.IFNA(VLOOKUP(D1774,[2]Sheet1!$B$1:$F$65536,5,FALSE),0)</f>
        <v>2.0819246</v>
      </c>
    </row>
    <row r="1775" spans="1:13">
      <c r="A1775" s="1">
        <v>1774</v>
      </c>
      <c r="B1775" s="8" t="s">
        <v>228</v>
      </c>
      <c r="C1775" s="9" t="s">
        <v>229</v>
      </c>
      <c r="D1775" s="8" t="s">
        <v>230</v>
      </c>
      <c r="E1775" s="1" t="s">
        <v>376</v>
      </c>
      <c r="F1775" s="1" t="s">
        <v>25</v>
      </c>
      <c r="G1775" s="1">
        <v>1</v>
      </c>
      <c r="H1775" s="3" t="s">
        <v>386</v>
      </c>
      <c r="I1775" s="5">
        <v>43556</v>
      </c>
      <c r="J1775" s="1">
        <v>1</v>
      </c>
      <c r="K1775" s="1">
        <v>0.7</v>
      </c>
      <c r="L1775" s="1">
        <f>_xlfn.IFNA(VLOOKUP(D1775,'[2]2019物业费金额预算（含欠费）'!$B$1:$J$65536,9,FALSE),0)</f>
        <v>194.94773172</v>
      </c>
      <c r="M1775">
        <f>_xlfn.IFNA(VLOOKUP(D1775,[2]Sheet1!$B$1:$F$65536,5,FALSE),0)</f>
        <v>27.3633922</v>
      </c>
    </row>
    <row r="1776" spans="1:13">
      <c r="A1776" s="1">
        <v>1775</v>
      </c>
      <c r="B1776" s="8" t="s">
        <v>231</v>
      </c>
      <c r="C1776" s="9" t="s">
        <v>232</v>
      </c>
      <c r="D1776" s="8" t="s">
        <v>233</v>
      </c>
      <c r="E1776" s="1" t="s">
        <v>376</v>
      </c>
      <c r="F1776" s="1" t="s">
        <v>25</v>
      </c>
      <c r="G1776" s="1">
        <v>1</v>
      </c>
      <c r="H1776" s="3" t="s">
        <v>386</v>
      </c>
      <c r="I1776" s="5">
        <v>43556</v>
      </c>
      <c r="J1776" s="1">
        <v>1</v>
      </c>
      <c r="K1776" s="1">
        <v>0.65</v>
      </c>
      <c r="L1776" s="1">
        <f>_xlfn.IFNA(VLOOKUP(D1776,'[2]2019物业费金额预算（含欠费）'!$B$1:$J$65536,9,FALSE),0)</f>
        <v>61.5709848</v>
      </c>
      <c r="M1776">
        <f>_xlfn.IFNA(VLOOKUP(D1776,[2]Sheet1!$B$1:$F$65536,5,FALSE),0)</f>
        <v>20.6306786</v>
      </c>
    </row>
    <row r="1777" spans="1:13">
      <c r="A1777" s="1">
        <v>1776</v>
      </c>
      <c r="B1777" s="8" t="s">
        <v>234</v>
      </c>
      <c r="C1777" s="9" t="s">
        <v>235</v>
      </c>
      <c r="D1777" s="8" t="s">
        <v>236</v>
      </c>
      <c r="E1777" s="1" t="s">
        <v>376</v>
      </c>
      <c r="F1777" s="1" t="s">
        <v>25</v>
      </c>
      <c r="G1777" s="1">
        <v>1</v>
      </c>
      <c r="H1777" s="3" t="s">
        <v>386</v>
      </c>
      <c r="I1777" s="5">
        <v>43556</v>
      </c>
      <c r="J1777" s="1">
        <v>1</v>
      </c>
      <c r="K1777" s="1">
        <v>0.7</v>
      </c>
      <c r="L1777" s="1">
        <f>_xlfn.IFNA(VLOOKUP(D1777,'[2]2019物业费金额预算（含欠费）'!$B$1:$J$65536,9,FALSE),0)</f>
        <v>19.89498966</v>
      </c>
      <c r="M1777">
        <f>_xlfn.IFNA(VLOOKUP(D1777,[2]Sheet1!$B$1:$F$65536,5,FALSE),0)</f>
        <v>5.9513476</v>
      </c>
    </row>
    <row r="1778" spans="1:13">
      <c r="A1778" s="1">
        <v>1777</v>
      </c>
      <c r="B1778" s="8" t="s">
        <v>237</v>
      </c>
      <c r="C1778" s="9" t="s">
        <v>238</v>
      </c>
      <c r="D1778" s="8" t="s">
        <v>239</v>
      </c>
      <c r="E1778" s="1" t="s">
        <v>376</v>
      </c>
      <c r="F1778" s="1" t="s">
        <v>25</v>
      </c>
      <c r="G1778" s="1">
        <v>1</v>
      </c>
      <c r="H1778" s="3" t="s">
        <v>386</v>
      </c>
      <c r="I1778" s="5">
        <v>43556</v>
      </c>
      <c r="J1778" s="1">
        <v>1</v>
      </c>
      <c r="K1778" s="1">
        <v>0.7</v>
      </c>
      <c r="L1778" s="1">
        <f>_xlfn.IFNA(VLOOKUP(D1778,'[2]2019物业费金额预算（含欠费）'!$B$1:$J$65536,9,FALSE),0)</f>
        <v>59.71895412</v>
      </c>
      <c r="M1778">
        <f>_xlfn.IFNA(VLOOKUP(D1778,[2]Sheet1!$B$1:$F$65536,5,FALSE),0)</f>
        <v>11.6989874</v>
      </c>
    </row>
    <row r="1779" spans="1:13">
      <c r="A1779" s="1">
        <v>1778</v>
      </c>
      <c r="B1779" s="8" t="s">
        <v>240</v>
      </c>
      <c r="C1779" s="9" t="s">
        <v>241</v>
      </c>
      <c r="D1779" s="8" t="s">
        <v>242</v>
      </c>
      <c r="E1779" s="1" t="s">
        <v>376</v>
      </c>
      <c r="F1779" s="1" t="s">
        <v>25</v>
      </c>
      <c r="G1779" s="1">
        <v>1</v>
      </c>
      <c r="H1779" s="3" t="s">
        <v>386</v>
      </c>
      <c r="I1779" s="5">
        <v>43556</v>
      </c>
      <c r="J1779" s="1">
        <v>1</v>
      </c>
      <c r="K1779" s="1">
        <v>0.7</v>
      </c>
      <c r="L1779" s="1">
        <f>_xlfn.IFNA(VLOOKUP(D1779,'[2]2019物业费金额预算（含欠费）'!$B$1:$J$65536,9,FALSE),0)</f>
        <v>129.727593</v>
      </c>
      <c r="M1779">
        <f>_xlfn.IFNA(VLOOKUP(D1779,[2]Sheet1!$B$1:$F$65536,5,FALSE),0)</f>
        <v>8.4027152</v>
      </c>
    </row>
    <row r="1780" spans="1:13">
      <c r="A1780" s="1">
        <v>1779</v>
      </c>
      <c r="B1780" s="8" t="s">
        <v>243</v>
      </c>
      <c r="C1780" s="9" t="s">
        <v>244</v>
      </c>
      <c r="D1780" s="8" t="s">
        <v>245</v>
      </c>
      <c r="E1780" s="1" t="s">
        <v>376</v>
      </c>
      <c r="F1780" s="1" t="s">
        <v>25</v>
      </c>
      <c r="G1780" s="1">
        <v>1</v>
      </c>
      <c r="H1780" s="3" t="s">
        <v>386</v>
      </c>
      <c r="I1780" s="5">
        <v>43556</v>
      </c>
      <c r="J1780" s="1">
        <v>1</v>
      </c>
      <c r="K1780" s="1">
        <v>0.7</v>
      </c>
      <c r="L1780" s="1">
        <f>_xlfn.IFNA(VLOOKUP(D1780,'[2]2019物业费金额预算（含欠费）'!$B$1:$J$65536,9,FALSE),0)</f>
        <v>69.5809911</v>
      </c>
      <c r="M1780">
        <f>_xlfn.IFNA(VLOOKUP(D1780,[2]Sheet1!$B$1:$F$65536,5,FALSE),0)</f>
        <v>1.8683148</v>
      </c>
    </row>
    <row r="1781" ht="15" spans="1:13">
      <c r="A1781" s="1">
        <v>1780</v>
      </c>
      <c r="B1781" s="8" t="s">
        <v>381</v>
      </c>
      <c r="C1781" s="9" t="s">
        <v>321</v>
      </c>
      <c r="D1781" s="10" t="s">
        <v>322</v>
      </c>
      <c r="E1781" s="1" t="s">
        <v>376</v>
      </c>
      <c r="F1781" s="1" t="s">
        <v>25</v>
      </c>
      <c r="G1781" s="1">
        <v>1</v>
      </c>
      <c r="H1781" s="3" t="s">
        <v>386</v>
      </c>
      <c r="I1781" s="5">
        <v>43556</v>
      </c>
      <c r="J1781" s="1">
        <v>1</v>
      </c>
      <c r="K1781" s="1">
        <v>0</v>
      </c>
      <c r="L1781" s="1">
        <f>_xlfn.IFNA(VLOOKUP(D1781,'[2]2019物业费金额预算（含欠费）'!$B$1:$J$65536,9,FALSE),0)</f>
        <v>12.555075</v>
      </c>
      <c r="M1781">
        <f>_xlfn.IFNA(VLOOKUP(D1781,[2]Sheet1!$B$1:$F$65536,5,FALSE),0)</f>
        <v>0.913060799999999</v>
      </c>
    </row>
    <row r="1782" ht="15" spans="1:13">
      <c r="A1782" s="1">
        <v>1781</v>
      </c>
      <c r="B1782" s="8" t="s">
        <v>382</v>
      </c>
      <c r="C1782" s="9" t="s">
        <v>318</v>
      </c>
      <c r="D1782" s="10" t="s">
        <v>319</v>
      </c>
      <c r="E1782" s="1" t="s">
        <v>376</v>
      </c>
      <c r="F1782" s="1" t="s">
        <v>25</v>
      </c>
      <c r="G1782" s="1">
        <v>1</v>
      </c>
      <c r="H1782" s="3" t="s">
        <v>386</v>
      </c>
      <c r="I1782" s="5">
        <v>43556</v>
      </c>
      <c r="J1782" s="1">
        <v>1</v>
      </c>
      <c r="K1782" s="1">
        <v>0</v>
      </c>
      <c r="L1782" s="1">
        <f>_xlfn.IFNA(VLOOKUP(D1782,'[2]2019物业费金额预算（含欠费）'!$B$1:$J$65536,9,FALSE),0)</f>
        <v>41.067</v>
      </c>
      <c r="M1782">
        <f>_xlfn.IFNA(VLOOKUP(D1782,[2]Sheet1!$B$1:$F$65536,5,FALSE),0)</f>
        <v>0</v>
      </c>
    </row>
    <row r="1783" spans="1:13">
      <c r="A1783" s="1">
        <v>1782</v>
      </c>
      <c r="B1783" s="8" t="s">
        <v>246</v>
      </c>
      <c r="C1783" s="9" t="s">
        <v>247</v>
      </c>
      <c r="D1783" s="8" t="s">
        <v>248</v>
      </c>
      <c r="E1783" s="1" t="s">
        <v>376</v>
      </c>
      <c r="F1783" s="1" t="s">
        <v>25</v>
      </c>
      <c r="G1783" s="1">
        <v>1</v>
      </c>
      <c r="H1783" s="3" t="s">
        <v>386</v>
      </c>
      <c r="I1783" s="5">
        <v>43556</v>
      </c>
      <c r="J1783" s="1">
        <v>1</v>
      </c>
      <c r="K1783" s="1">
        <v>0</v>
      </c>
      <c r="L1783" s="1">
        <f>_xlfn.IFNA(VLOOKUP(D1783,'[2]2019物业费金额预算（含欠费）'!$B$1:$J$65536,9,FALSE),0)</f>
        <v>0</v>
      </c>
      <c r="M1783">
        <f>_xlfn.IFNA(VLOOKUP(D1783,[2]Sheet1!$B$1:$F$65536,5,FALSE),0)</f>
        <v>0</v>
      </c>
    </row>
    <row r="1784" spans="1:13">
      <c r="A1784" s="1">
        <v>1783</v>
      </c>
      <c r="B1784" s="8" t="s">
        <v>249</v>
      </c>
      <c r="C1784" s="9" t="s">
        <v>250</v>
      </c>
      <c r="D1784" s="8" t="s">
        <v>251</v>
      </c>
      <c r="E1784" s="1" t="s">
        <v>376</v>
      </c>
      <c r="F1784" s="1" t="s">
        <v>25</v>
      </c>
      <c r="G1784" s="1">
        <v>1</v>
      </c>
      <c r="H1784" s="3" t="s">
        <v>386</v>
      </c>
      <c r="I1784" s="5">
        <v>43556</v>
      </c>
      <c r="J1784" s="1">
        <v>1</v>
      </c>
      <c r="K1784" s="1">
        <v>0.8</v>
      </c>
      <c r="L1784" s="1">
        <f>_xlfn.IFNA(VLOOKUP(D1784,'[2]2019物业费金额预算（含欠费）'!$B$1:$J$65536,9,FALSE),0)</f>
        <v>53.55194112</v>
      </c>
      <c r="M1784">
        <f>_xlfn.IFNA(VLOOKUP(D1784,[2]Sheet1!$B$1:$F$65536,5,FALSE),0)</f>
        <v>6.55441733333333</v>
      </c>
    </row>
    <row r="1785" spans="1:13">
      <c r="A1785" s="1">
        <v>1784</v>
      </c>
      <c r="B1785" s="8" t="s">
        <v>252</v>
      </c>
      <c r="C1785" s="9" t="s">
        <v>253</v>
      </c>
      <c r="D1785" s="8" t="s">
        <v>254</v>
      </c>
      <c r="E1785" s="1" t="s">
        <v>376</v>
      </c>
      <c r="F1785" s="1" t="s">
        <v>25</v>
      </c>
      <c r="G1785" s="1">
        <v>1</v>
      </c>
      <c r="H1785" s="3" t="s">
        <v>386</v>
      </c>
      <c r="I1785" s="5">
        <v>43556</v>
      </c>
      <c r="J1785" s="1">
        <v>1</v>
      </c>
      <c r="K1785" s="1">
        <v>0.8</v>
      </c>
      <c r="L1785" s="1">
        <f>_xlfn.IFNA(VLOOKUP(D1785,'[2]2019物业费金额预算（含欠费）'!$B$1:$J$65536,9,FALSE),0)</f>
        <v>19.958458944</v>
      </c>
      <c r="M1785">
        <f>_xlfn.IFNA(VLOOKUP(D1785,[2]Sheet1!$B$1:$F$65536,5,FALSE),0)</f>
        <v>2.56887703333333</v>
      </c>
    </row>
    <row r="1786" spans="1:13">
      <c r="A1786" s="1">
        <v>1785</v>
      </c>
      <c r="B1786" s="8" t="s">
        <v>255</v>
      </c>
      <c r="C1786" s="9" t="s">
        <v>256</v>
      </c>
      <c r="D1786" s="8" t="s">
        <v>257</v>
      </c>
      <c r="E1786" s="1" t="s">
        <v>376</v>
      </c>
      <c r="F1786" s="1" t="s">
        <v>25</v>
      </c>
      <c r="G1786" s="1">
        <v>1</v>
      </c>
      <c r="H1786" s="3" t="s">
        <v>386</v>
      </c>
      <c r="I1786" s="5">
        <v>43556</v>
      </c>
      <c r="J1786" s="1">
        <v>1</v>
      </c>
      <c r="K1786" s="1">
        <v>0</v>
      </c>
      <c r="L1786" s="1">
        <f>_xlfn.IFNA(VLOOKUP(D1786,'[2]2019物业费金额预算（含欠费）'!$B$1:$J$65536,9,FALSE),0)</f>
        <v>95.0625975</v>
      </c>
      <c r="M1786">
        <f>_xlfn.IFNA(VLOOKUP(D1786,[2]Sheet1!$B$1:$F$65536,5,FALSE),0)</f>
        <v>2.34836746666666</v>
      </c>
    </row>
    <row r="1787" spans="1:13">
      <c r="A1787" s="1">
        <v>1786</v>
      </c>
      <c r="B1787" s="8" t="s">
        <v>258</v>
      </c>
      <c r="C1787" s="9" t="s">
        <v>259</v>
      </c>
      <c r="D1787" s="8" t="s">
        <v>260</v>
      </c>
      <c r="E1787" s="1" t="s">
        <v>376</v>
      </c>
      <c r="F1787" s="1" t="s">
        <v>25</v>
      </c>
      <c r="G1787" s="1">
        <v>1</v>
      </c>
      <c r="H1787" s="3" t="s">
        <v>386</v>
      </c>
      <c r="I1787" s="5">
        <v>43556</v>
      </c>
      <c r="J1787" s="1">
        <v>1</v>
      </c>
      <c r="K1787" s="1">
        <v>0</v>
      </c>
      <c r="L1787" s="1">
        <f>_xlfn.IFNA(VLOOKUP(D1787,'[2]2019物业费金额预算（含欠费）'!$B$1:$J$65536,9,FALSE),0)</f>
        <v>0</v>
      </c>
      <c r="M1787">
        <f>_xlfn.IFNA(VLOOKUP(D1787,[2]Sheet1!$B$1:$F$65536,5,FALSE),0)</f>
        <v>0</v>
      </c>
    </row>
    <row r="1788" spans="1:13">
      <c r="A1788" s="1">
        <v>1787</v>
      </c>
      <c r="B1788" s="8" t="s">
        <v>261</v>
      </c>
      <c r="C1788" s="9" t="s">
        <v>262</v>
      </c>
      <c r="D1788" s="8" t="s">
        <v>263</v>
      </c>
      <c r="E1788" s="1" t="s">
        <v>376</v>
      </c>
      <c r="F1788" s="1" t="s">
        <v>25</v>
      </c>
      <c r="G1788" s="1">
        <v>1</v>
      </c>
      <c r="H1788" s="3" t="s">
        <v>386</v>
      </c>
      <c r="I1788" s="5">
        <v>43556</v>
      </c>
      <c r="J1788" s="1">
        <v>1</v>
      </c>
      <c r="K1788" s="1">
        <v>0</v>
      </c>
      <c r="L1788" s="1">
        <f>_xlfn.IFNA(VLOOKUP(D1788,'[2]2019物业费金额预算（含欠费）'!$B$1:$J$65536,9,FALSE),0)</f>
        <v>0</v>
      </c>
      <c r="M1788">
        <f>_xlfn.IFNA(VLOOKUP(D1788,[2]Sheet1!$B$1:$F$65536,5,FALSE),0)</f>
        <v>0</v>
      </c>
    </row>
    <row r="1789" spans="1:13">
      <c r="A1789" s="1">
        <v>1788</v>
      </c>
      <c r="B1789" s="8" t="s">
        <v>264</v>
      </c>
      <c r="C1789" s="9" t="s">
        <v>265</v>
      </c>
      <c r="D1789" s="8" t="s">
        <v>266</v>
      </c>
      <c r="E1789" s="1" t="s">
        <v>376</v>
      </c>
      <c r="F1789" s="1" t="s">
        <v>25</v>
      </c>
      <c r="G1789" s="1">
        <v>1</v>
      </c>
      <c r="H1789" s="3" t="s">
        <v>386</v>
      </c>
      <c r="I1789" s="5">
        <v>43556</v>
      </c>
      <c r="J1789" s="1">
        <v>1</v>
      </c>
      <c r="K1789" s="1">
        <v>0</v>
      </c>
      <c r="L1789" s="1">
        <f>_xlfn.IFNA(VLOOKUP(D1789,'[2]2019物业费金额预算（含欠费）'!$B$1:$J$65536,9,FALSE),0)</f>
        <v>0</v>
      </c>
      <c r="M1789">
        <f>_xlfn.IFNA(VLOOKUP(D1789,[2]Sheet1!$B$1:$F$65536,5,FALSE),0)</f>
        <v>0</v>
      </c>
    </row>
    <row r="1790" spans="1:13">
      <c r="A1790" s="1">
        <v>1789</v>
      </c>
      <c r="B1790" s="8" t="s">
        <v>276</v>
      </c>
      <c r="C1790" s="9" t="s">
        <v>277</v>
      </c>
      <c r="D1790" s="8" t="s">
        <v>278</v>
      </c>
      <c r="E1790" s="1" t="s">
        <v>376</v>
      </c>
      <c r="F1790" s="1" t="s">
        <v>279</v>
      </c>
      <c r="G1790" s="1">
        <v>1</v>
      </c>
      <c r="H1790" s="3" t="s">
        <v>386</v>
      </c>
      <c r="I1790" s="5">
        <v>43556</v>
      </c>
      <c r="J1790" s="1">
        <v>1</v>
      </c>
      <c r="K1790" s="1">
        <v>0.975</v>
      </c>
      <c r="L1790" s="1">
        <f>_xlfn.IFNA(VLOOKUP(D1790,'[2]2019物业费金额预算（含欠费）'!$B$1:$J$65536,9,FALSE),0)</f>
        <v>19.37446070625</v>
      </c>
      <c r="M1790">
        <f>_xlfn.IFNA(VLOOKUP(D1790,[2]Sheet1!$B$1:$F$65536,5,FALSE),0)</f>
        <v>1.93429456666667</v>
      </c>
    </row>
    <row r="1791" spans="1:13">
      <c r="A1791" s="1">
        <v>1790</v>
      </c>
      <c r="B1791" s="8" t="s">
        <v>273</v>
      </c>
      <c r="C1791" s="9" t="s">
        <v>274</v>
      </c>
      <c r="D1791" s="8" t="s">
        <v>275</v>
      </c>
      <c r="E1791" s="1" t="s">
        <v>376</v>
      </c>
      <c r="F1791" s="1" t="s">
        <v>25</v>
      </c>
      <c r="G1791" s="1">
        <v>1</v>
      </c>
      <c r="H1791" s="3" t="s">
        <v>386</v>
      </c>
      <c r="I1791" s="5">
        <v>43556</v>
      </c>
      <c r="J1791" s="1">
        <v>1</v>
      </c>
      <c r="K1791" s="1">
        <v>0.7</v>
      </c>
      <c r="L1791" s="1">
        <f>_xlfn.IFNA(VLOOKUP(D1791,'[2]2019物业费金额预算（含欠费）'!$B$1:$J$65536,9,FALSE),0)</f>
        <v>76.4265986376</v>
      </c>
      <c r="M1791">
        <f>_xlfn.IFNA(VLOOKUP(D1791,[2]Sheet1!$B$1:$F$65536,5,FALSE),0)</f>
        <v>1.22439426666667</v>
      </c>
    </row>
    <row r="1792" spans="1:13">
      <c r="A1792" s="1">
        <v>1791</v>
      </c>
      <c r="B1792" s="8" t="s">
        <v>280</v>
      </c>
      <c r="C1792" s="9" t="s">
        <v>281</v>
      </c>
      <c r="D1792" s="8" t="s">
        <v>282</v>
      </c>
      <c r="E1792" s="1" t="s">
        <v>376</v>
      </c>
      <c r="F1792" s="1" t="s">
        <v>279</v>
      </c>
      <c r="G1792" s="1">
        <v>1</v>
      </c>
      <c r="H1792" s="3" t="s">
        <v>386</v>
      </c>
      <c r="I1792" s="5">
        <v>43556</v>
      </c>
      <c r="J1792" s="1">
        <v>1</v>
      </c>
      <c r="K1792" s="1">
        <v>0.88</v>
      </c>
      <c r="L1792" s="1">
        <f>_xlfn.IFNA(VLOOKUP(D1792,'[2]2019物业费金额预算（含欠费）'!$B$1:$J$65536,9,FALSE),0)</f>
        <v>76.6870159733333</v>
      </c>
      <c r="M1792">
        <f>_xlfn.IFNA(VLOOKUP(D1792,[2]Sheet1!$B$1:$F$65536,5,FALSE),0)</f>
        <v>18.5459418666667</v>
      </c>
    </row>
    <row r="1793" spans="1:13">
      <c r="A1793" s="1">
        <v>1792</v>
      </c>
      <c r="B1793" s="8" t="s">
        <v>283</v>
      </c>
      <c r="C1793" s="9" t="s">
        <v>284</v>
      </c>
      <c r="D1793" s="8" t="s">
        <v>285</v>
      </c>
      <c r="E1793" s="1" t="s">
        <v>376</v>
      </c>
      <c r="F1793" s="1" t="s">
        <v>25</v>
      </c>
      <c r="G1793" s="1">
        <v>1</v>
      </c>
      <c r="H1793" s="3" t="s">
        <v>386</v>
      </c>
      <c r="I1793" s="5">
        <v>43556</v>
      </c>
      <c r="J1793" s="1">
        <v>1</v>
      </c>
      <c r="K1793" s="1">
        <v>0.8</v>
      </c>
      <c r="L1793" s="1">
        <f>_xlfn.IFNA(VLOOKUP(D1793,'[2]2019物业费金额预算（含欠费）'!$B$1:$J$65536,9,FALSE),0)</f>
        <v>128.25792972</v>
      </c>
      <c r="M1793">
        <f>_xlfn.IFNA(VLOOKUP(D1793,[2]Sheet1!$B$1:$F$65536,5,FALSE),0)</f>
        <v>3.98007796666667</v>
      </c>
    </row>
    <row r="1794" spans="1:13">
      <c r="A1794" s="1">
        <v>1793</v>
      </c>
      <c r="B1794" s="8" t="s">
        <v>286</v>
      </c>
      <c r="C1794" s="9" t="s">
        <v>287</v>
      </c>
      <c r="D1794" s="8" t="s">
        <v>288</v>
      </c>
      <c r="E1794" s="1" t="s">
        <v>376</v>
      </c>
      <c r="F1794" s="1" t="s">
        <v>25</v>
      </c>
      <c r="G1794" s="1">
        <v>1</v>
      </c>
      <c r="H1794" s="3" t="s">
        <v>386</v>
      </c>
      <c r="I1794" s="5">
        <v>43556</v>
      </c>
      <c r="J1794" s="1">
        <v>1</v>
      </c>
      <c r="K1794" s="1">
        <v>0</v>
      </c>
      <c r="L1794" s="1">
        <f>_xlfn.IFNA(VLOOKUP(D1794,'[2]2019物业费金额预算（含欠费）'!$B$1:$J$65536,9,FALSE),0)</f>
        <v>0</v>
      </c>
      <c r="M1794">
        <f>_xlfn.IFNA(VLOOKUP(D1794,[2]Sheet1!$B$1:$F$65536,5,FALSE),0)</f>
        <v>0</v>
      </c>
    </row>
    <row r="1795" spans="1:13">
      <c r="A1795" s="1">
        <v>1794</v>
      </c>
      <c r="B1795" s="8" t="s">
        <v>289</v>
      </c>
      <c r="C1795" s="9"/>
      <c r="D1795" s="8" t="s">
        <v>290</v>
      </c>
      <c r="E1795" s="1" t="s">
        <v>376</v>
      </c>
      <c r="F1795" s="1" t="s">
        <v>153</v>
      </c>
      <c r="G1795" s="1" t="s">
        <v>153</v>
      </c>
      <c r="H1795" s="3" t="s">
        <v>386</v>
      </c>
      <c r="I1795" s="5">
        <v>43556</v>
      </c>
      <c r="J1795" s="1">
        <v>1</v>
      </c>
      <c r="K1795" s="1">
        <v>0</v>
      </c>
      <c r="L1795" s="1">
        <f>_xlfn.IFNA(VLOOKUP(D1795,'[2]2019物业费金额预算（含欠费）'!$B$1:$J$65536,9,FALSE),0)</f>
        <v>0</v>
      </c>
      <c r="M1795">
        <f>_xlfn.IFNA(VLOOKUP(D1795,[2]Sheet1!$B$1:$F$65536,5,FALSE),0)</f>
        <v>0</v>
      </c>
    </row>
    <row r="1796" spans="1:13">
      <c r="A1796" s="1">
        <v>1795</v>
      </c>
      <c r="B1796" s="8" t="s">
        <v>291</v>
      </c>
      <c r="C1796" s="9" t="s">
        <v>292</v>
      </c>
      <c r="D1796" s="8" t="s">
        <v>293</v>
      </c>
      <c r="E1796" s="1" t="s">
        <v>376</v>
      </c>
      <c r="F1796" s="1" t="s">
        <v>25</v>
      </c>
      <c r="G1796" s="1">
        <v>1</v>
      </c>
      <c r="H1796" s="3" t="s">
        <v>386</v>
      </c>
      <c r="I1796" s="5">
        <v>43556</v>
      </c>
      <c r="J1796" s="1">
        <v>1</v>
      </c>
      <c r="K1796" s="1">
        <v>0</v>
      </c>
      <c r="L1796" s="1">
        <f>_xlfn.IFNA(VLOOKUP(D1796,'[2]2019物业费金额预算（含欠费）'!$B$1:$J$65536,9,FALSE),0)</f>
        <v>0</v>
      </c>
      <c r="M1796">
        <f>_xlfn.IFNA(VLOOKUP(D1796,[2]Sheet1!$B$1:$F$65536,5,FALSE),0)</f>
        <v>0</v>
      </c>
    </row>
    <row r="1797" ht="15" spans="1:13">
      <c r="A1797" s="1">
        <v>1796</v>
      </c>
      <c r="B1797" s="8" t="s">
        <v>383</v>
      </c>
      <c r="C1797" s="10" t="s">
        <v>268</v>
      </c>
      <c r="D1797" s="10" t="s">
        <v>269</v>
      </c>
      <c r="E1797" s="1" t="s">
        <v>376</v>
      </c>
      <c r="F1797" s="1" t="s">
        <v>25</v>
      </c>
      <c r="G1797" s="1">
        <v>1</v>
      </c>
      <c r="H1797" s="3" t="s">
        <v>386</v>
      </c>
      <c r="I1797" s="5">
        <v>43556</v>
      </c>
      <c r="J1797" s="1">
        <v>1</v>
      </c>
      <c r="K1797" s="1">
        <v>0.9</v>
      </c>
      <c r="L1797" s="1">
        <f>_xlfn.IFNA(VLOOKUP(D1797,'[2]2019物业费金额预算（含欠费）'!$B$1:$J$65536,9,FALSE),0)</f>
        <v>73.23530652</v>
      </c>
      <c r="M1797">
        <f>_xlfn.IFNA(VLOOKUP(D1797,[2]Sheet1!$B$1:$F$65536,5,FALSE),0)</f>
        <v>1.63746916666667</v>
      </c>
    </row>
    <row r="1798" spans="1:13">
      <c r="A1798" s="1">
        <v>1797</v>
      </c>
      <c r="B1798" s="8" t="s">
        <v>13</v>
      </c>
      <c r="C1798" s="9" t="s">
        <v>14</v>
      </c>
      <c r="D1798" s="8" t="s">
        <v>15</v>
      </c>
      <c r="E1798" s="1" t="s">
        <v>376</v>
      </c>
      <c r="F1798" s="1" t="s">
        <v>17</v>
      </c>
      <c r="G1798" s="1">
        <v>1</v>
      </c>
      <c r="H1798" s="3" t="s">
        <v>387</v>
      </c>
      <c r="I1798" s="5">
        <v>43586</v>
      </c>
      <c r="J1798" s="1">
        <v>1</v>
      </c>
      <c r="K1798" s="1">
        <v>0.85</v>
      </c>
      <c r="L1798" s="1">
        <f>_xlfn.IFNA(VLOOKUP(D1798,'[2]2019物业费金额预算（含欠费）'!$B$1:$L$65536,11,FALSE),0)</f>
        <v>229.5846293629</v>
      </c>
      <c r="M1798">
        <f>_xlfn.IFNA(VLOOKUP(D1798,[2]Sheet1!$B$1:$G$65536,6,FALSE),0)</f>
        <v>21.1887028666667</v>
      </c>
    </row>
    <row r="1799" spans="1:13">
      <c r="A1799" s="1">
        <v>1798</v>
      </c>
      <c r="B1799" s="8" t="s">
        <v>19</v>
      </c>
      <c r="C1799" s="9" t="s">
        <v>20</v>
      </c>
      <c r="D1799" s="8" t="s">
        <v>21</v>
      </c>
      <c r="E1799" s="1" t="s">
        <v>376</v>
      </c>
      <c r="F1799" s="1" t="s">
        <v>17</v>
      </c>
      <c r="G1799" s="1">
        <v>1</v>
      </c>
      <c r="H1799" s="3" t="s">
        <v>387</v>
      </c>
      <c r="I1799" s="5">
        <v>43586</v>
      </c>
      <c r="J1799" s="1">
        <v>1</v>
      </c>
      <c r="K1799" s="1">
        <v>0.9</v>
      </c>
      <c r="L1799" s="1">
        <f>_xlfn.IFNA(VLOOKUP(D1799,'[2]2019物业费金额预算（含欠费）'!$B$1:$L$65536,11,FALSE),0)</f>
        <v>21.354124008</v>
      </c>
      <c r="M1799">
        <f>_xlfn.IFNA(VLOOKUP(D1799,[2]Sheet1!$B$1:$G$65536,6,FALSE),0)</f>
        <v>1.2931315375</v>
      </c>
    </row>
    <row r="1800" spans="1:13">
      <c r="A1800" s="1">
        <v>1799</v>
      </c>
      <c r="B1800" s="8" t="s">
        <v>22</v>
      </c>
      <c r="C1800" s="9" t="s">
        <v>23</v>
      </c>
      <c r="D1800" s="8" t="s">
        <v>24</v>
      </c>
      <c r="E1800" s="1" t="s">
        <v>376</v>
      </c>
      <c r="F1800" s="1" t="s">
        <v>25</v>
      </c>
      <c r="G1800" s="1">
        <v>1</v>
      </c>
      <c r="H1800" s="3" t="s">
        <v>387</v>
      </c>
      <c r="I1800" s="5">
        <v>43586</v>
      </c>
      <c r="J1800" s="1">
        <v>1</v>
      </c>
      <c r="K1800" s="1">
        <v>0.95</v>
      </c>
      <c r="L1800" s="1">
        <f>_xlfn.IFNA(VLOOKUP(D1800,'[2]2019物业费金额预算（含欠费）'!$B$1:$L$65536,11,FALSE),0)</f>
        <v>75.97882146</v>
      </c>
      <c r="M1800">
        <f>_xlfn.IFNA(VLOOKUP(D1800,[2]Sheet1!$B$1:$G$65536,6,FALSE),0)</f>
        <v>2.8456748</v>
      </c>
    </row>
    <row r="1801" ht="15" spans="1:13">
      <c r="A1801" s="1">
        <v>1800</v>
      </c>
      <c r="B1801" s="4" t="s">
        <v>26</v>
      </c>
      <c r="C1801" s="9" t="s">
        <v>27</v>
      </c>
      <c r="D1801" s="10" t="s">
        <v>28</v>
      </c>
      <c r="E1801" s="1" t="s">
        <v>376</v>
      </c>
      <c r="F1801" s="1" t="s">
        <v>17</v>
      </c>
      <c r="G1801" s="1">
        <v>1</v>
      </c>
      <c r="H1801" s="3" t="s">
        <v>387</v>
      </c>
      <c r="I1801" s="5">
        <v>43586</v>
      </c>
      <c r="J1801" s="1">
        <v>1</v>
      </c>
      <c r="K1801" s="1">
        <v>0.7</v>
      </c>
      <c r="L1801" s="1">
        <f>_xlfn.IFNA(VLOOKUP(D1801,'[2]2019物业费金额预算（含欠费）'!$B$1:$L$65536,11,FALSE),0)</f>
        <v>82.11051519</v>
      </c>
      <c r="M1801">
        <f>_xlfn.IFNA(VLOOKUP(D1801,[2]Sheet1!$B$1:$G$65536,6,FALSE),0)</f>
        <v>26.5844241666667</v>
      </c>
    </row>
    <row r="1802" ht="14.25" spans="1:13">
      <c r="A1802" s="1">
        <v>1801</v>
      </c>
      <c r="B1802" s="4" t="s">
        <v>29</v>
      </c>
      <c r="C1802" s="9" t="s">
        <v>30</v>
      </c>
      <c r="D1802" s="8" t="s">
        <v>31</v>
      </c>
      <c r="E1802" s="1" t="s">
        <v>376</v>
      </c>
      <c r="F1802" s="1" t="s">
        <v>25</v>
      </c>
      <c r="G1802" s="1">
        <v>1</v>
      </c>
      <c r="H1802" s="3" t="s">
        <v>387</v>
      </c>
      <c r="I1802" s="5">
        <v>43586</v>
      </c>
      <c r="J1802" s="1">
        <v>1</v>
      </c>
      <c r="K1802" s="1">
        <v>0.8</v>
      </c>
      <c r="L1802" s="1">
        <f>_xlfn.IFNA(VLOOKUP(D1802,'[2]2019物业费金额预算（含欠费）'!$B$1:$L$65536,11,FALSE),0)</f>
        <v>176.56840896</v>
      </c>
      <c r="M1802">
        <f>_xlfn.IFNA(VLOOKUP(D1802,[2]Sheet1!$B$1:$G$65536,6,FALSE),0)</f>
        <v>76.776390625</v>
      </c>
    </row>
    <row r="1803" spans="1:13">
      <c r="A1803" s="1">
        <v>1802</v>
      </c>
      <c r="B1803" s="8" t="s">
        <v>32</v>
      </c>
      <c r="C1803" s="9" t="s">
        <v>33</v>
      </c>
      <c r="D1803" s="8" t="s">
        <v>34</v>
      </c>
      <c r="E1803" s="1" t="s">
        <v>376</v>
      </c>
      <c r="F1803" s="1" t="s">
        <v>25</v>
      </c>
      <c r="G1803" s="1">
        <v>1</v>
      </c>
      <c r="H1803" s="3" t="s">
        <v>387</v>
      </c>
      <c r="I1803" s="5">
        <v>43586</v>
      </c>
      <c r="J1803" s="1">
        <v>1</v>
      </c>
      <c r="K1803" s="1">
        <v>0.95</v>
      </c>
      <c r="L1803" s="1">
        <f>_xlfn.IFNA(VLOOKUP(D1803,'[2]2019物业费金额预算（含欠费）'!$B$1:$L$65536,11,FALSE),0)</f>
        <v>168.61752876</v>
      </c>
      <c r="M1803">
        <f>_xlfn.IFNA(VLOOKUP(D1803,[2]Sheet1!$B$1:$G$65536,6,FALSE),0)</f>
        <v>9.697483</v>
      </c>
    </row>
    <row r="1804" spans="1:13">
      <c r="A1804" s="1">
        <v>1803</v>
      </c>
      <c r="B1804" s="8" t="s">
        <v>35</v>
      </c>
      <c r="C1804" s="9"/>
      <c r="D1804" s="8" t="s">
        <v>36</v>
      </c>
      <c r="E1804" s="1" t="s">
        <v>376</v>
      </c>
      <c r="F1804" s="1" t="s">
        <v>25</v>
      </c>
      <c r="G1804" s="1">
        <v>0</v>
      </c>
      <c r="H1804" s="3" t="s">
        <v>387</v>
      </c>
      <c r="I1804" s="5">
        <v>43586</v>
      </c>
      <c r="J1804" s="1">
        <v>1</v>
      </c>
      <c r="K1804" s="1">
        <v>0.9</v>
      </c>
      <c r="L1804" s="1">
        <f>_xlfn.IFNA(VLOOKUP(D1804,'[2]2019物业费金额预算（含欠费）'!$B$1:$L$65536,11,FALSE),0)</f>
        <v>314.022360342</v>
      </c>
      <c r="M1804">
        <f>_xlfn.IFNA(VLOOKUP(D1804,[2]Sheet1!$B$1:$G$65536,6,FALSE),0)</f>
        <v>45.7645924666667</v>
      </c>
    </row>
    <row r="1805" spans="1:13">
      <c r="A1805" s="1">
        <v>1804</v>
      </c>
      <c r="B1805" s="8" t="s">
        <v>37</v>
      </c>
      <c r="C1805" s="9" t="s">
        <v>38</v>
      </c>
      <c r="D1805" s="8" t="s">
        <v>39</v>
      </c>
      <c r="E1805" s="1" t="s">
        <v>376</v>
      </c>
      <c r="F1805" s="1" t="s">
        <v>17</v>
      </c>
      <c r="G1805" s="1">
        <v>1</v>
      </c>
      <c r="H1805" s="3" t="s">
        <v>387</v>
      </c>
      <c r="I1805" s="5">
        <v>43586</v>
      </c>
      <c r="J1805" s="1">
        <v>1</v>
      </c>
      <c r="K1805" s="1">
        <v>0.9</v>
      </c>
      <c r="L1805" s="1">
        <f>_xlfn.IFNA(VLOOKUP(D1805,'[2]2019物业费金额预算（含欠费）'!$B$1:$L$65536,11,FALSE),0)</f>
        <v>26.5474840608</v>
      </c>
      <c r="M1805">
        <f>_xlfn.IFNA(VLOOKUP(D1805,[2]Sheet1!$B$1:$G$65536,6,FALSE),0)</f>
        <v>0.816676616666667</v>
      </c>
    </row>
    <row r="1806" spans="1:13">
      <c r="A1806" s="1">
        <v>1805</v>
      </c>
      <c r="B1806" s="8" t="s">
        <v>40</v>
      </c>
      <c r="C1806" s="9"/>
      <c r="D1806" s="8" t="s">
        <v>41</v>
      </c>
      <c r="E1806" s="1" t="s">
        <v>376</v>
      </c>
      <c r="F1806" s="1" t="s">
        <v>25</v>
      </c>
      <c r="G1806" s="1">
        <v>0</v>
      </c>
      <c r="H1806" s="3" t="s">
        <v>387</v>
      </c>
      <c r="I1806" s="5">
        <v>43586</v>
      </c>
      <c r="J1806" s="1">
        <v>1</v>
      </c>
      <c r="K1806" s="1">
        <v>0.85</v>
      </c>
      <c r="L1806" s="1">
        <f>_xlfn.IFNA(VLOOKUP(D1806,'[2]2019物业费金额预算（含欠费）'!$B$1:$L$65536,11,FALSE),0)</f>
        <v>241.823557</v>
      </c>
      <c r="M1806">
        <f>_xlfn.IFNA(VLOOKUP(D1806,[2]Sheet1!$B$1:$G$65536,6,FALSE),0)</f>
        <v>65.5518375833334</v>
      </c>
    </row>
    <row r="1807" spans="1:13">
      <c r="A1807" s="1">
        <v>1806</v>
      </c>
      <c r="B1807" s="8" t="s">
        <v>42</v>
      </c>
      <c r="C1807" s="9" t="s">
        <v>43</v>
      </c>
      <c r="D1807" s="8" t="s">
        <v>44</v>
      </c>
      <c r="E1807" s="1" t="s">
        <v>376</v>
      </c>
      <c r="F1807" s="1" t="s">
        <v>25</v>
      </c>
      <c r="G1807" s="1">
        <v>1</v>
      </c>
      <c r="H1807" s="3" t="s">
        <v>387</v>
      </c>
      <c r="I1807" s="5">
        <v>43586</v>
      </c>
      <c r="J1807" s="1">
        <v>1</v>
      </c>
      <c r="K1807" s="1">
        <v>0.9</v>
      </c>
      <c r="L1807" s="1">
        <f>_xlfn.IFNA(VLOOKUP(D1807,'[2]2019物业费金额预算（含欠费）'!$B$1:$L$65536,11,FALSE),0)</f>
        <v>330.543066978</v>
      </c>
      <c r="M1807">
        <f>_xlfn.IFNA(VLOOKUP(D1807,[2]Sheet1!$B$1:$G$65536,6,FALSE),0)</f>
        <v>71.3837810333333</v>
      </c>
    </row>
    <row r="1808" spans="1:13">
      <c r="A1808" s="1">
        <v>1807</v>
      </c>
      <c r="B1808" s="8" t="s">
        <v>45</v>
      </c>
      <c r="C1808" s="9" t="s">
        <v>46</v>
      </c>
      <c r="D1808" s="8" t="s">
        <v>47</v>
      </c>
      <c r="E1808" s="1" t="s">
        <v>376</v>
      </c>
      <c r="F1808" s="1" t="s">
        <v>25</v>
      </c>
      <c r="G1808" s="1">
        <v>1</v>
      </c>
      <c r="H1808" s="3" t="s">
        <v>387</v>
      </c>
      <c r="I1808" s="5">
        <v>43586</v>
      </c>
      <c r="J1808" s="1">
        <v>1</v>
      </c>
      <c r="K1808" s="1">
        <v>0.95</v>
      </c>
      <c r="L1808" s="1">
        <f>_xlfn.IFNA(VLOOKUP(D1808,'[2]2019物业费金额预算（含欠费）'!$B$1:$L$65536,11,FALSE),0)</f>
        <v>48.87974124</v>
      </c>
      <c r="M1808">
        <f>_xlfn.IFNA(VLOOKUP(D1808,[2]Sheet1!$B$1:$G$65536,6,FALSE),0)</f>
        <v>0.199369916666667</v>
      </c>
    </row>
    <row r="1809" spans="1:13">
      <c r="A1809" s="1">
        <v>1808</v>
      </c>
      <c r="B1809" s="8" t="s">
        <v>48</v>
      </c>
      <c r="C1809" s="9" t="s">
        <v>49</v>
      </c>
      <c r="D1809" s="8" t="s">
        <v>50</v>
      </c>
      <c r="E1809" s="1" t="s">
        <v>376</v>
      </c>
      <c r="F1809" s="1" t="s">
        <v>25</v>
      </c>
      <c r="G1809" s="1">
        <v>1</v>
      </c>
      <c r="H1809" s="3" t="s">
        <v>387</v>
      </c>
      <c r="I1809" s="5">
        <v>43586</v>
      </c>
      <c r="J1809" s="1">
        <v>1</v>
      </c>
      <c r="K1809" s="1">
        <v>0.95</v>
      </c>
      <c r="L1809" s="1">
        <f>_xlfn.IFNA(VLOOKUP(D1809,'[2]2019物业费金额预算（含欠费）'!$B$1:$L$65536,11,FALSE),0)</f>
        <v>35.337951753</v>
      </c>
      <c r="M1809">
        <f>_xlfn.IFNA(VLOOKUP(D1809,[2]Sheet1!$B$1:$G$65536,6,FALSE),0)</f>
        <v>2.89791654166667</v>
      </c>
    </row>
    <row r="1810" spans="1:13">
      <c r="A1810" s="1">
        <v>1809</v>
      </c>
      <c r="B1810" s="8" t="s">
        <v>51</v>
      </c>
      <c r="C1810" s="9" t="s">
        <v>52</v>
      </c>
      <c r="D1810" s="8" t="s">
        <v>53</v>
      </c>
      <c r="E1810" s="1" t="s">
        <v>376</v>
      </c>
      <c r="F1810" s="1" t="s">
        <v>17</v>
      </c>
      <c r="G1810" s="1">
        <v>1</v>
      </c>
      <c r="H1810" s="3" t="s">
        <v>387</v>
      </c>
      <c r="I1810" s="5">
        <v>43586</v>
      </c>
      <c r="J1810" s="1">
        <v>1</v>
      </c>
      <c r="K1810" s="1">
        <v>0.9</v>
      </c>
      <c r="L1810" s="1">
        <f>_xlfn.IFNA(VLOOKUP(D1810,'[2]2019物业费金额预算（含欠费）'!$B$1:$L$65536,11,FALSE),0)</f>
        <v>178.9098312</v>
      </c>
      <c r="M1810">
        <f>_xlfn.IFNA(VLOOKUP(D1810,[2]Sheet1!$B$1:$G$65536,6,FALSE),0)</f>
        <v>17.7438189583333</v>
      </c>
    </row>
    <row r="1811" spans="1:13">
      <c r="A1811" s="1">
        <v>1810</v>
      </c>
      <c r="B1811" s="8" t="s">
        <v>54</v>
      </c>
      <c r="C1811" s="9" t="s">
        <v>55</v>
      </c>
      <c r="D1811" s="8" t="s">
        <v>56</v>
      </c>
      <c r="E1811" s="1" t="s">
        <v>376</v>
      </c>
      <c r="F1811" s="1" t="s">
        <v>17</v>
      </c>
      <c r="G1811" s="1">
        <v>1</v>
      </c>
      <c r="H1811" s="3" t="s">
        <v>387</v>
      </c>
      <c r="I1811" s="5">
        <v>43586</v>
      </c>
      <c r="J1811" s="1">
        <v>1</v>
      </c>
      <c r="K1811" s="1">
        <v>0.9</v>
      </c>
      <c r="L1811" s="1">
        <f>_xlfn.IFNA(VLOOKUP(D1811,'[2]2019物业费金额预算（含欠费）'!$B$1:$L$65536,11,FALSE),0)</f>
        <v>29.7163041864</v>
      </c>
      <c r="M1811">
        <f>_xlfn.IFNA(VLOOKUP(D1811,[2]Sheet1!$B$1:$G$65536,6,FALSE),0)</f>
        <v>2.37682258333333</v>
      </c>
    </row>
    <row r="1812" spans="1:13">
      <c r="A1812" s="1">
        <v>1811</v>
      </c>
      <c r="B1812" s="8" t="s">
        <v>57</v>
      </c>
      <c r="C1812" s="9" t="s">
        <v>58</v>
      </c>
      <c r="D1812" s="8" t="s">
        <v>59</v>
      </c>
      <c r="E1812" s="1" t="s">
        <v>376</v>
      </c>
      <c r="F1812" s="1" t="s">
        <v>17</v>
      </c>
      <c r="G1812" s="1">
        <v>1</v>
      </c>
      <c r="H1812" s="3" t="s">
        <v>387</v>
      </c>
      <c r="I1812" s="5">
        <v>43586</v>
      </c>
      <c r="J1812" s="1">
        <v>1</v>
      </c>
      <c r="K1812" s="1">
        <v>0.9</v>
      </c>
      <c r="L1812" s="1">
        <f>_xlfn.IFNA(VLOOKUP(D1812,'[2]2019物业费金额预算（含欠费）'!$B$1:$L$65536,11,FALSE),0)</f>
        <v>25.9890354</v>
      </c>
      <c r="M1812">
        <f>_xlfn.IFNA(VLOOKUP(D1812,[2]Sheet1!$B$1:$G$65536,6,FALSE),0)</f>
        <v>3.8128328</v>
      </c>
    </row>
    <row r="1813" spans="1:13">
      <c r="A1813" s="1">
        <v>1812</v>
      </c>
      <c r="B1813" s="8" t="s">
        <v>60</v>
      </c>
      <c r="C1813" s="9" t="s">
        <v>61</v>
      </c>
      <c r="D1813" s="8" t="s">
        <v>62</v>
      </c>
      <c r="E1813" s="1" t="s">
        <v>376</v>
      </c>
      <c r="F1813" s="1" t="s">
        <v>17</v>
      </c>
      <c r="G1813" s="1">
        <v>1</v>
      </c>
      <c r="H1813" s="3" t="s">
        <v>387</v>
      </c>
      <c r="I1813" s="5">
        <v>43586</v>
      </c>
      <c r="J1813" s="1">
        <v>1</v>
      </c>
      <c r="K1813" s="1">
        <v>0.86</v>
      </c>
      <c r="L1813" s="1">
        <f>_xlfn.IFNA(VLOOKUP(D1813,'[2]2019物业费金额预算（含欠费）'!$B$1:$L$65536,11,FALSE),0)</f>
        <v>229.959526668</v>
      </c>
      <c r="M1813">
        <f>_xlfn.IFNA(VLOOKUP(D1813,[2]Sheet1!$B$1:$G$65536,6,FALSE),0)</f>
        <v>21.8993327333333</v>
      </c>
    </row>
    <row r="1814" spans="1:13">
      <c r="A1814" s="1">
        <v>1813</v>
      </c>
      <c r="B1814" s="8" t="s">
        <v>63</v>
      </c>
      <c r="C1814" s="9" t="s">
        <v>64</v>
      </c>
      <c r="D1814" s="8" t="s">
        <v>65</v>
      </c>
      <c r="E1814" s="1" t="s">
        <v>376</v>
      </c>
      <c r="F1814" s="1" t="s">
        <v>25</v>
      </c>
      <c r="G1814" s="1">
        <v>1</v>
      </c>
      <c r="H1814" s="3" t="s">
        <v>387</v>
      </c>
      <c r="I1814" s="5">
        <v>43586</v>
      </c>
      <c r="J1814" s="1">
        <v>1</v>
      </c>
      <c r="K1814" s="1">
        <v>0.95</v>
      </c>
      <c r="L1814" s="1">
        <f>_xlfn.IFNA(VLOOKUP(D1814,'[2]2019物业费金额预算（含欠费）'!$B$1:$L$65536,11,FALSE),0)</f>
        <v>241.88421304</v>
      </c>
      <c r="M1814">
        <f>_xlfn.IFNA(VLOOKUP(D1814,[2]Sheet1!$B$1:$G$65536,6,FALSE),0)</f>
        <v>12.5617457466667</v>
      </c>
    </row>
    <row r="1815" spans="1:13">
      <c r="A1815" s="1">
        <v>1814</v>
      </c>
      <c r="B1815" s="8" t="s">
        <v>66</v>
      </c>
      <c r="C1815" s="9" t="s">
        <v>67</v>
      </c>
      <c r="D1815" s="8" t="s">
        <v>68</v>
      </c>
      <c r="E1815" s="1" t="s">
        <v>376</v>
      </c>
      <c r="F1815" s="1" t="s">
        <v>25</v>
      </c>
      <c r="G1815" s="1">
        <v>1</v>
      </c>
      <c r="H1815" s="3" t="s">
        <v>387</v>
      </c>
      <c r="I1815" s="5">
        <v>43586</v>
      </c>
      <c r="J1815" s="1">
        <v>1</v>
      </c>
      <c r="K1815" s="1">
        <v>0.9</v>
      </c>
      <c r="L1815" s="1">
        <f>_xlfn.IFNA(VLOOKUP(D1815,'[2]2019物业费金额预算（含欠费）'!$B$1:$L$65536,11,FALSE),0)</f>
        <v>181.74244968</v>
      </c>
      <c r="M1815">
        <f>_xlfn.IFNA(VLOOKUP(D1815,[2]Sheet1!$B$1:$G$65536,6,FALSE),0)</f>
        <v>13.6612676666667</v>
      </c>
    </row>
    <row r="1816" spans="1:13">
      <c r="A1816" s="1">
        <v>1815</v>
      </c>
      <c r="B1816" s="8" t="s">
        <v>69</v>
      </c>
      <c r="C1816" s="9" t="s">
        <v>70</v>
      </c>
      <c r="D1816" s="8" t="s">
        <v>71</v>
      </c>
      <c r="E1816" s="1" t="s">
        <v>376</v>
      </c>
      <c r="F1816" s="1" t="s">
        <v>25</v>
      </c>
      <c r="G1816" s="1">
        <v>1</v>
      </c>
      <c r="H1816" s="3" t="s">
        <v>387</v>
      </c>
      <c r="I1816" s="5">
        <v>43586</v>
      </c>
      <c r="J1816" s="1">
        <v>1</v>
      </c>
      <c r="K1816" s="1">
        <v>0.85</v>
      </c>
      <c r="L1816" s="1">
        <f>_xlfn.IFNA(VLOOKUP(D1816,'[2]2019物业费金额预算（含欠费）'!$B$1:$L$65536,11,FALSE),0)</f>
        <v>135.1952874</v>
      </c>
      <c r="M1816">
        <f>_xlfn.IFNA(VLOOKUP(D1816,[2]Sheet1!$B$1:$G$65536,6,FALSE),0)</f>
        <v>19.79478025</v>
      </c>
    </row>
    <row r="1817" spans="1:13">
      <c r="A1817" s="1">
        <v>1816</v>
      </c>
      <c r="B1817" s="8" t="s">
        <v>72</v>
      </c>
      <c r="C1817" s="9" t="s">
        <v>73</v>
      </c>
      <c r="D1817" s="8" t="s">
        <v>74</v>
      </c>
      <c r="E1817" s="1" t="s">
        <v>376</v>
      </c>
      <c r="F1817" s="1" t="s">
        <v>25</v>
      </c>
      <c r="G1817" s="1">
        <v>1</v>
      </c>
      <c r="H1817" s="3" t="s">
        <v>387</v>
      </c>
      <c r="I1817" s="5">
        <v>43586</v>
      </c>
      <c r="J1817" s="1">
        <v>1</v>
      </c>
      <c r="K1817" s="1">
        <v>0.85</v>
      </c>
      <c r="L1817" s="1">
        <f>_xlfn.IFNA(VLOOKUP(D1817,'[2]2019物业费金额预算（含欠费）'!$B$1:$L$65536,11,FALSE),0)</f>
        <v>438.83100721</v>
      </c>
      <c r="M1817">
        <f>_xlfn.IFNA(VLOOKUP(D1817,[2]Sheet1!$B$1:$G$65536,6,FALSE),0)</f>
        <v>12.827327625</v>
      </c>
    </row>
    <row r="1818" spans="1:13">
      <c r="A1818" s="1">
        <v>1817</v>
      </c>
      <c r="B1818" s="8" t="s">
        <v>75</v>
      </c>
      <c r="C1818" s="9" t="s">
        <v>76</v>
      </c>
      <c r="D1818" s="8" t="s">
        <v>77</v>
      </c>
      <c r="E1818" s="1" t="s">
        <v>376</v>
      </c>
      <c r="F1818" s="1" t="s">
        <v>25</v>
      </c>
      <c r="G1818" s="1">
        <v>1</v>
      </c>
      <c r="H1818" s="3" t="s">
        <v>387</v>
      </c>
      <c r="I1818" s="5">
        <v>43586</v>
      </c>
      <c r="J1818" s="1">
        <v>1</v>
      </c>
      <c r="K1818" s="1">
        <v>0.85</v>
      </c>
      <c r="L1818" s="1">
        <f>_xlfn.IFNA(VLOOKUP(D1818,'[2]2019物业费金额预算（含欠费）'!$B$1:$L$65536,11,FALSE),0)</f>
        <v>171.04007598</v>
      </c>
      <c r="M1818">
        <f>_xlfn.IFNA(VLOOKUP(D1818,[2]Sheet1!$B$1:$G$65536,6,FALSE),0)</f>
        <v>35.21170975</v>
      </c>
    </row>
    <row r="1819" ht="14.25" spans="1:13">
      <c r="A1819" s="1">
        <v>1818</v>
      </c>
      <c r="B1819" s="2" t="s">
        <v>78</v>
      </c>
      <c r="C1819" s="9"/>
      <c r="D1819" s="8" t="s">
        <v>79</v>
      </c>
      <c r="E1819" s="1" t="s">
        <v>376</v>
      </c>
      <c r="F1819" s="1" t="s">
        <v>25</v>
      </c>
      <c r="G1819" s="1">
        <v>0</v>
      </c>
      <c r="H1819" s="3" t="s">
        <v>387</v>
      </c>
      <c r="I1819" s="5">
        <v>43586</v>
      </c>
      <c r="J1819" s="1">
        <v>1</v>
      </c>
      <c r="K1819" s="1">
        <v>0.9</v>
      </c>
      <c r="L1819" s="1">
        <f>_xlfn.IFNA(VLOOKUP(D1819,'[2]2019物业费金额预算（含欠费）'!$B$1:$L$65536,11,FALSE),0)</f>
        <v>397.890924633333</v>
      </c>
      <c r="M1819">
        <f>_xlfn.IFNA(VLOOKUP(D1819,[2]Sheet1!$B$1:$G$65536,6,FALSE),0)</f>
        <v>11.4286074583333</v>
      </c>
    </row>
    <row r="1820" spans="1:13">
      <c r="A1820" s="1">
        <v>1819</v>
      </c>
      <c r="B1820" s="8" t="s">
        <v>83</v>
      </c>
      <c r="C1820" s="9" t="s">
        <v>84</v>
      </c>
      <c r="D1820" s="8" t="s">
        <v>85</v>
      </c>
      <c r="E1820" s="1" t="s">
        <v>376</v>
      </c>
      <c r="F1820" s="1" t="s">
        <v>25</v>
      </c>
      <c r="G1820" s="1">
        <v>1</v>
      </c>
      <c r="H1820" s="3" t="s">
        <v>387</v>
      </c>
      <c r="I1820" s="5">
        <v>43586</v>
      </c>
      <c r="J1820" s="1">
        <v>1</v>
      </c>
      <c r="K1820" s="1">
        <v>0</v>
      </c>
      <c r="L1820" s="1">
        <f>_xlfn.IFNA(VLOOKUP(D1820,'[2]2019物业费金额预算（含欠费）'!$B$1:$L$65536,11,FALSE),0)</f>
        <v>524.168143488</v>
      </c>
      <c r="M1820">
        <f>_xlfn.IFNA(VLOOKUP(D1820,[2]Sheet1!$B$1:$G$65536,6,FALSE),0)</f>
        <v>0</v>
      </c>
    </row>
    <row r="1821" spans="1:13">
      <c r="A1821" s="1">
        <v>1820</v>
      </c>
      <c r="B1821" s="8" t="s">
        <v>95</v>
      </c>
      <c r="C1821" s="9" t="s">
        <v>96</v>
      </c>
      <c r="D1821" s="8" t="s">
        <v>97</v>
      </c>
      <c r="E1821" s="1" t="s">
        <v>376</v>
      </c>
      <c r="F1821" s="1" t="s">
        <v>17</v>
      </c>
      <c r="G1821" s="1">
        <v>1</v>
      </c>
      <c r="H1821" s="3" t="s">
        <v>387</v>
      </c>
      <c r="I1821" s="5">
        <v>43586</v>
      </c>
      <c r="J1821" s="1">
        <v>1</v>
      </c>
      <c r="K1821" s="1">
        <v>0.87</v>
      </c>
      <c r="L1821" s="1">
        <f>_xlfn.IFNA(VLOOKUP(D1821,'[2]2019物业费金额预算（含欠费）'!$B$1:$L$65536,11,FALSE),0)</f>
        <v>26.4221305758</v>
      </c>
      <c r="M1821">
        <f>_xlfn.IFNA(VLOOKUP(D1821,[2]Sheet1!$B$1:$G$65536,6,FALSE),0)</f>
        <v>3.79791491666667</v>
      </c>
    </row>
    <row r="1822" spans="1:13">
      <c r="A1822" s="1">
        <v>1821</v>
      </c>
      <c r="B1822" s="8" t="s">
        <v>98</v>
      </c>
      <c r="C1822" s="9" t="s">
        <v>99</v>
      </c>
      <c r="D1822" s="8" t="s">
        <v>100</v>
      </c>
      <c r="E1822" s="1" t="s">
        <v>376</v>
      </c>
      <c r="F1822" s="1" t="s">
        <v>25</v>
      </c>
      <c r="G1822" s="1">
        <v>1</v>
      </c>
      <c r="H1822" s="3" t="s">
        <v>387</v>
      </c>
      <c r="I1822" s="5">
        <v>43586</v>
      </c>
      <c r="J1822" s="1">
        <v>1</v>
      </c>
      <c r="K1822" s="1">
        <v>0.95</v>
      </c>
      <c r="L1822" s="1">
        <f>_xlfn.IFNA(VLOOKUP(D1822,'[2]2019物业费金额预算（含欠费）'!$B$1:$L$65536,11,FALSE),0)</f>
        <v>79.18260931536</v>
      </c>
      <c r="M1822">
        <f>_xlfn.IFNA(VLOOKUP(D1822,[2]Sheet1!$B$1:$G$65536,6,FALSE),0)</f>
        <v>8.72997683333333</v>
      </c>
    </row>
    <row r="1823" spans="1:13">
      <c r="A1823" s="1">
        <v>1822</v>
      </c>
      <c r="B1823" s="8" t="s">
        <v>101</v>
      </c>
      <c r="C1823" s="9" t="s">
        <v>102</v>
      </c>
      <c r="D1823" s="8" t="s">
        <v>103</v>
      </c>
      <c r="E1823" s="1" t="s">
        <v>376</v>
      </c>
      <c r="F1823" s="1" t="s">
        <v>25</v>
      </c>
      <c r="G1823" s="1">
        <v>1</v>
      </c>
      <c r="H1823" s="3" t="s">
        <v>387</v>
      </c>
      <c r="I1823" s="5">
        <v>43586</v>
      </c>
      <c r="J1823" s="1">
        <v>1</v>
      </c>
      <c r="K1823" s="1">
        <v>0.95</v>
      </c>
      <c r="L1823" s="1">
        <f>_xlfn.IFNA(VLOOKUP(D1823,'[2]2019物业费金额预算（含欠费）'!$B$1:$L$65536,11,FALSE),0)</f>
        <v>246.955807125</v>
      </c>
      <c r="M1823">
        <f>_xlfn.IFNA(VLOOKUP(D1823,[2]Sheet1!$B$1:$G$65536,6,FALSE),0)</f>
        <v>34.06695225</v>
      </c>
    </row>
    <row r="1824" spans="1:13">
      <c r="A1824" s="1">
        <v>1823</v>
      </c>
      <c r="B1824" s="8" t="s">
        <v>104</v>
      </c>
      <c r="C1824" s="9" t="s">
        <v>105</v>
      </c>
      <c r="D1824" s="8" t="s">
        <v>106</v>
      </c>
      <c r="E1824" s="1" t="s">
        <v>376</v>
      </c>
      <c r="F1824" s="1" t="s">
        <v>25</v>
      </c>
      <c r="G1824" s="1">
        <v>1</v>
      </c>
      <c r="H1824" s="3" t="s">
        <v>387</v>
      </c>
      <c r="I1824" s="5">
        <v>43586</v>
      </c>
      <c r="J1824" s="1">
        <v>1</v>
      </c>
      <c r="K1824" s="1">
        <v>0.9</v>
      </c>
      <c r="L1824" s="1">
        <f>_xlfn.IFNA(VLOOKUP(D1824,'[2]2019物业费金额预算（含欠费）'!$B$1:$L$65536,11,FALSE),0)</f>
        <v>215.1380493714</v>
      </c>
      <c r="M1824">
        <f>_xlfn.IFNA(VLOOKUP(D1824,[2]Sheet1!$B$1:$G$65536,6,FALSE),0)</f>
        <v>46.163984125</v>
      </c>
    </row>
    <row r="1825" spans="1:13">
      <c r="A1825" s="1">
        <v>1824</v>
      </c>
      <c r="B1825" s="8" t="s">
        <v>107</v>
      </c>
      <c r="C1825" s="9" t="s">
        <v>108</v>
      </c>
      <c r="D1825" s="8" t="s">
        <v>109</v>
      </c>
      <c r="E1825" s="1" t="s">
        <v>376</v>
      </c>
      <c r="F1825" s="1" t="s">
        <v>25</v>
      </c>
      <c r="G1825" s="1">
        <v>1</v>
      </c>
      <c r="H1825" s="3" t="s">
        <v>387</v>
      </c>
      <c r="I1825" s="5">
        <v>43586</v>
      </c>
      <c r="J1825" s="1">
        <v>1</v>
      </c>
      <c r="K1825" s="1">
        <v>0.9</v>
      </c>
      <c r="L1825" s="1">
        <f>_xlfn.IFNA(VLOOKUP(D1825,'[2]2019物业费金额预算（含欠费）'!$B$1:$L$65536,11,FALSE),0)</f>
        <v>107.277799518</v>
      </c>
      <c r="M1825">
        <f>_xlfn.IFNA(VLOOKUP(D1825,[2]Sheet1!$B$1:$G$65536,6,FALSE),0)</f>
        <v>20.7809090416667</v>
      </c>
    </row>
    <row r="1826" spans="1:13">
      <c r="A1826" s="1">
        <v>1825</v>
      </c>
      <c r="B1826" s="8" t="s">
        <v>110</v>
      </c>
      <c r="C1826" s="9" t="s">
        <v>111</v>
      </c>
      <c r="D1826" s="8" t="s">
        <v>112</v>
      </c>
      <c r="E1826" s="1" t="s">
        <v>376</v>
      </c>
      <c r="F1826" s="1" t="s">
        <v>25</v>
      </c>
      <c r="G1826" s="1">
        <v>1</v>
      </c>
      <c r="H1826" s="3" t="s">
        <v>387</v>
      </c>
      <c r="I1826" s="5">
        <v>43586</v>
      </c>
      <c r="J1826" s="1">
        <v>1</v>
      </c>
      <c r="K1826" s="1">
        <v>0.9</v>
      </c>
      <c r="L1826" s="1">
        <f>_xlfn.IFNA(VLOOKUP(D1826,'[2]2019物业费金额预算（含欠费）'!$B$1:$L$65536,11,FALSE),0)</f>
        <v>133.2912371706</v>
      </c>
      <c r="M1826">
        <f>_xlfn.IFNA(VLOOKUP(D1826,[2]Sheet1!$B$1:$G$65536,6,FALSE),0)</f>
        <v>16.5019362083333</v>
      </c>
    </row>
    <row r="1827" spans="1:13">
      <c r="A1827" s="1">
        <v>1826</v>
      </c>
      <c r="B1827" s="11" t="s">
        <v>113</v>
      </c>
      <c r="C1827" s="9"/>
      <c r="D1827" s="8" t="s">
        <v>114</v>
      </c>
      <c r="E1827" s="1" t="s">
        <v>376</v>
      </c>
      <c r="F1827" s="1" t="s">
        <v>25</v>
      </c>
      <c r="G1827" s="1">
        <v>0</v>
      </c>
      <c r="H1827" s="3" t="s">
        <v>387</v>
      </c>
      <c r="I1827" s="5">
        <v>43586</v>
      </c>
      <c r="J1827" s="1">
        <v>1</v>
      </c>
      <c r="K1827" s="1">
        <v>0.88</v>
      </c>
      <c r="L1827" s="1">
        <f>_xlfn.IFNA(VLOOKUP(D1827,'[2]2019物业费金额预算（含欠费）'!$B$1:$L$65536,11,FALSE),0)</f>
        <v>307.23436283136</v>
      </c>
      <c r="M1827">
        <f>_xlfn.IFNA(VLOOKUP(D1827,[2]Sheet1!$B$1:$G$65536,6,FALSE),0)</f>
        <v>6.92253391666667</v>
      </c>
    </row>
    <row r="1828" spans="1:13">
      <c r="A1828" s="1">
        <v>1827</v>
      </c>
      <c r="B1828" s="8" t="s">
        <v>115</v>
      </c>
      <c r="C1828" s="9" t="s">
        <v>116</v>
      </c>
      <c r="D1828" s="8" t="s">
        <v>117</v>
      </c>
      <c r="E1828" s="1" t="s">
        <v>376</v>
      </c>
      <c r="F1828" s="1" t="s">
        <v>25</v>
      </c>
      <c r="G1828" s="1">
        <v>1</v>
      </c>
      <c r="H1828" s="3" t="s">
        <v>387</v>
      </c>
      <c r="I1828" s="5">
        <v>43586</v>
      </c>
      <c r="J1828" s="1">
        <v>1</v>
      </c>
      <c r="K1828" s="1">
        <v>0.95</v>
      </c>
      <c r="L1828" s="1">
        <f>_xlfn.IFNA(VLOOKUP(D1828,'[2]2019物业费金额预算（含欠费）'!$B$1:$L$65536,11,FALSE),0)</f>
        <v>310.4398755306</v>
      </c>
      <c r="M1828">
        <f>_xlfn.IFNA(VLOOKUP(D1828,[2]Sheet1!$B$1:$G$65536,6,FALSE),0)</f>
        <v>19.98231025</v>
      </c>
    </row>
    <row r="1829" ht="15" spans="1:13">
      <c r="A1829" s="1">
        <v>1828</v>
      </c>
      <c r="B1829" s="8" t="s">
        <v>378</v>
      </c>
      <c r="C1829" s="9" t="s">
        <v>304</v>
      </c>
      <c r="D1829" s="10" t="s">
        <v>305</v>
      </c>
      <c r="E1829" s="1" t="s">
        <v>376</v>
      </c>
      <c r="F1829" s="1" t="s">
        <v>17</v>
      </c>
      <c r="G1829" s="1">
        <v>1</v>
      </c>
      <c r="H1829" s="3" t="s">
        <v>387</v>
      </c>
      <c r="I1829" s="5">
        <v>43586</v>
      </c>
      <c r="J1829" s="1">
        <v>1</v>
      </c>
      <c r="K1829" s="1">
        <v>0.73</v>
      </c>
      <c r="L1829" s="1">
        <f>_xlfn.IFNA(VLOOKUP(D1829,'[2]2019物业费金额预算（含欠费）'!$B$1:$L$65536,11,FALSE),0)</f>
        <v>67.573992499008</v>
      </c>
      <c r="M1829">
        <f>_xlfn.IFNA(VLOOKUP(D1829,[2]Sheet1!$B$1:$G$65536,6,FALSE),0)</f>
        <v>8.19875145833333</v>
      </c>
    </row>
    <row r="1830" spans="1:13">
      <c r="A1830" s="1">
        <v>1829</v>
      </c>
      <c r="B1830" s="8" t="s">
        <v>118</v>
      </c>
      <c r="C1830" s="9" t="s">
        <v>119</v>
      </c>
      <c r="D1830" s="8" t="s">
        <v>120</v>
      </c>
      <c r="E1830" s="1" t="s">
        <v>376</v>
      </c>
      <c r="F1830" s="1" t="s">
        <v>25</v>
      </c>
      <c r="G1830" s="1">
        <v>1</v>
      </c>
      <c r="H1830" s="3" t="s">
        <v>387</v>
      </c>
      <c r="I1830" s="5">
        <v>43586</v>
      </c>
      <c r="J1830" s="1">
        <v>1</v>
      </c>
      <c r="K1830" s="1">
        <v>0.8</v>
      </c>
      <c r="L1830" s="1">
        <f>_xlfn.IFNA(VLOOKUP(D1830,'[2]2019物业费金额预算（含欠费）'!$B$1:$L$65536,11,FALSE),0)</f>
        <v>94.082115744</v>
      </c>
      <c r="M1830">
        <f>_xlfn.IFNA(VLOOKUP(D1830,[2]Sheet1!$B$1:$G$65536,6,FALSE),0)</f>
        <v>44.114302625</v>
      </c>
    </row>
    <row r="1831" spans="1:13">
      <c r="A1831" s="1">
        <v>1830</v>
      </c>
      <c r="B1831" s="8" t="s">
        <v>121</v>
      </c>
      <c r="C1831" s="9" t="s">
        <v>122</v>
      </c>
      <c r="D1831" s="8" t="s">
        <v>123</v>
      </c>
      <c r="E1831" s="1" t="s">
        <v>376</v>
      </c>
      <c r="F1831" s="1" t="s">
        <v>25</v>
      </c>
      <c r="G1831" s="1">
        <v>1</v>
      </c>
      <c r="H1831" s="3" t="s">
        <v>387</v>
      </c>
      <c r="I1831" s="5">
        <v>43586</v>
      </c>
      <c r="J1831" s="1">
        <v>1</v>
      </c>
      <c r="K1831" s="1">
        <v>0.8</v>
      </c>
      <c r="L1831" s="1">
        <f>_xlfn.IFNA(VLOOKUP(D1831,'[2]2019物业费金额预算（含欠费）'!$B$1:$L$65536,11,FALSE),0)</f>
        <v>177.36604688</v>
      </c>
      <c r="M1831">
        <f>_xlfn.IFNA(VLOOKUP(D1831,[2]Sheet1!$B$1:$G$65536,6,FALSE),0)</f>
        <v>18.6819170416667</v>
      </c>
    </row>
    <row r="1832" spans="1:13">
      <c r="A1832" s="1">
        <v>1831</v>
      </c>
      <c r="B1832" s="8" t="s">
        <v>124</v>
      </c>
      <c r="C1832" s="9" t="s">
        <v>125</v>
      </c>
      <c r="D1832" s="8" t="s">
        <v>126</v>
      </c>
      <c r="E1832" s="1" t="s">
        <v>376</v>
      </c>
      <c r="F1832" s="1" t="s">
        <v>25</v>
      </c>
      <c r="G1832" s="1">
        <v>1</v>
      </c>
      <c r="H1832" s="3" t="s">
        <v>387</v>
      </c>
      <c r="I1832" s="5">
        <v>43586</v>
      </c>
      <c r="J1832" s="1">
        <v>1</v>
      </c>
      <c r="K1832" s="1">
        <v>0.8</v>
      </c>
      <c r="L1832" s="1">
        <f>_xlfn.IFNA(VLOOKUP(D1832,'[2]2019物业费金额预算（含欠费）'!$B$1:$L$65536,11,FALSE),0)</f>
        <v>59.03561808</v>
      </c>
      <c r="M1832">
        <f>_xlfn.IFNA(VLOOKUP(D1832,[2]Sheet1!$B$1:$G$65536,6,FALSE),0)</f>
        <v>34.788275</v>
      </c>
    </row>
    <row r="1833" spans="1:13">
      <c r="A1833" s="1">
        <v>1832</v>
      </c>
      <c r="B1833" s="8" t="s">
        <v>127</v>
      </c>
      <c r="C1833" s="9" t="s">
        <v>128</v>
      </c>
      <c r="D1833" s="8" t="s">
        <v>129</v>
      </c>
      <c r="E1833" s="1" t="s">
        <v>376</v>
      </c>
      <c r="F1833" s="1" t="s">
        <v>25</v>
      </c>
      <c r="G1833" s="1">
        <v>1</v>
      </c>
      <c r="H1833" s="3" t="s">
        <v>387</v>
      </c>
      <c r="I1833" s="5">
        <v>43586</v>
      </c>
      <c r="J1833" s="1">
        <v>1</v>
      </c>
      <c r="K1833" s="1">
        <v>0.85</v>
      </c>
      <c r="L1833" s="1">
        <f>_xlfn.IFNA(VLOOKUP(D1833,'[2]2019物业费金额预算（含欠费）'!$B$1:$L$65536,11,FALSE),0)</f>
        <v>56.4910774758</v>
      </c>
      <c r="M1833">
        <f>_xlfn.IFNA(VLOOKUP(D1833,[2]Sheet1!$B$1:$G$65536,6,FALSE),0)</f>
        <v>12.65748</v>
      </c>
    </row>
    <row r="1834" spans="1:13">
      <c r="A1834" s="1">
        <v>1833</v>
      </c>
      <c r="B1834" s="8" t="s">
        <v>130</v>
      </c>
      <c r="C1834" s="9"/>
      <c r="D1834" s="8" t="s">
        <v>131</v>
      </c>
      <c r="E1834" s="1" t="s">
        <v>376</v>
      </c>
      <c r="F1834" s="1" t="s">
        <v>25</v>
      </c>
      <c r="G1834" s="1">
        <v>0</v>
      </c>
      <c r="H1834" s="3" t="s">
        <v>387</v>
      </c>
      <c r="I1834" s="5">
        <v>43586</v>
      </c>
      <c r="J1834" s="1">
        <v>1</v>
      </c>
      <c r="K1834" s="1">
        <v>0.9</v>
      </c>
      <c r="L1834" s="1">
        <f>_xlfn.IFNA(VLOOKUP(D1834,'[2]2019物业费金额预算（含欠费）'!$B$1:$L$65536,11,FALSE),0)</f>
        <v>437.05367208</v>
      </c>
      <c r="M1834">
        <f>_xlfn.IFNA(VLOOKUP(D1834,[2]Sheet1!$B$1:$G$65536,6,FALSE),0)</f>
        <v>70.9735366666667</v>
      </c>
    </row>
    <row r="1835" spans="1:13">
      <c r="A1835" s="1">
        <v>1834</v>
      </c>
      <c r="B1835" s="8" t="s">
        <v>132</v>
      </c>
      <c r="C1835" s="9" t="s">
        <v>133</v>
      </c>
      <c r="D1835" s="8" t="s">
        <v>134</v>
      </c>
      <c r="E1835" s="1" t="s">
        <v>376</v>
      </c>
      <c r="F1835" s="1" t="s">
        <v>25</v>
      </c>
      <c r="G1835" s="1">
        <v>1</v>
      </c>
      <c r="H1835" s="3" t="s">
        <v>387</v>
      </c>
      <c r="I1835" s="5">
        <v>43586</v>
      </c>
      <c r="J1835" s="1">
        <v>1</v>
      </c>
      <c r="K1835" s="1">
        <v>0.9</v>
      </c>
      <c r="L1835" s="1">
        <f>_xlfn.IFNA(VLOOKUP(D1835,'[2]2019物业费金额预算（含欠费）'!$B$1:$L$65536,11,FALSE),0)</f>
        <v>255.392001</v>
      </c>
      <c r="M1835">
        <f>_xlfn.IFNA(VLOOKUP(D1835,[2]Sheet1!$B$1:$G$65536,6,FALSE),0)</f>
        <v>11.0067755</v>
      </c>
    </row>
    <row r="1836" spans="1:13">
      <c r="A1836" s="1">
        <v>1835</v>
      </c>
      <c r="B1836" s="8" t="s">
        <v>135</v>
      </c>
      <c r="C1836" s="9" t="s">
        <v>136</v>
      </c>
      <c r="D1836" s="8" t="s">
        <v>137</v>
      </c>
      <c r="E1836" s="1" t="s">
        <v>376</v>
      </c>
      <c r="F1836" s="1" t="s">
        <v>25</v>
      </c>
      <c r="G1836" s="1">
        <v>1</v>
      </c>
      <c r="H1836" s="3" t="s">
        <v>387</v>
      </c>
      <c r="I1836" s="5">
        <v>43586</v>
      </c>
      <c r="J1836" s="1">
        <v>1</v>
      </c>
      <c r="K1836" s="1">
        <v>0.9</v>
      </c>
      <c r="L1836" s="1">
        <f>_xlfn.IFNA(VLOOKUP(D1836,'[2]2019物业费金额预算（含欠费）'!$B$1:$L$65536,11,FALSE),0)</f>
        <v>115.855226087999</v>
      </c>
      <c r="M1836">
        <f>_xlfn.IFNA(VLOOKUP(D1836,[2]Sheet1!$B$1:$G$65536,6,FALSE),0)</f>
        <v>30</v>
      </c>
    </row>
    <row r="1837" spans="1:13">
      <c r="A1837" s="1">
        <v>1836</v>
      </c>
      <c r="B1837" s="8" t="s">
        <v>138</v>
      </c>
      <c r="C1837" s="9" t="s">
        <v>139</v>
      </c>
      <c r="D1837" s="8" t="s">
        <v>140</v>
      </c>
      <c r="E1837" s="1" t="s">
        <v>376</v>
      </c>
      <c r="F1837" s="1" t="s">
        <v>25</v>
      </c>
      <c r="G1837" s="1">
        <v>1</v>
      </c>
      <c r="H1837" s="3" t="s">
        <v>387</v>
      </c>
      <c r="I1837" s="5">
        <v>43586</v>
      </c>
      <c r="J1837" s="1">
        <v>1</v>
      </c>
      <c r="K1837" s="1">
        <v>0.9</v>
      </c>
      <c r="L1837" s="1">
        <f>_xlfn.IFNA(VLOOKUP(D1837,'[2]2019物业费金额预算（含欠费）'!$B$1:$L$65536,11,FALSE),0)</f>
        <v>48.119832</v>
      </c>
      <c r="M1837">
        <f>_xlfn.IFNA(VLOOKUP(D1837,[2]Sheet1!$B$1:$G$65536,6,FALSE),0)</f>
        <v>7.5</v>
      </c>
    </row>
    <row r="1838" spans="1:13">
      <c r="A1838" s="1">
        <v>1837</v>
      </c>
      <c r="B1838" s="8" t="s">
        <v>141</v>
      </c>
      <c r="C1838" s="9" t="s">
        <v>142</v>
      </c>
      <c r="D1838" s="8" t="s">
        <v>143</v>
      </c>
      <c r="E1838" s="1" t="s">
        <v>376</v>
      </c>
      <c r="F1838" s="1" t="s">
        <v>25</v>
      </c>
      <c r="G1838" s="1">
        <v>1</v>
      </c>
      <c r="H1838" s="3" t="s">
        <v>387</v>
      </c>
      <c r="I1838" s="5">
        <v>43586</v>
      </c>
      <c r="J1838" s="1">
        <v>1</v>
      </c>
      <c r="K1838" s="1">
        <v>0.9</v>
      </c>
      <c r="L1838" s="1">
        <f>_xlfn.IFNA(VLOOKUP(D1838,'[2]2019物业费金额预算（含欠费）'!$B$1:$L$65536,11,FALSE),0)</f>
        <v>231.6209742</v>
      </c>
      <c r="M1838">
        <f>_xlfn.IFNA(VLOOKUP(D1838,[2]Sheet1!$B$1:$G$65536,6,FALSE),0)</f>
        <v>28.60512325</v>
      </c>
    </row>
    <row r="1839" spans="1:13">
      <c r="A1839" s="1">
        <v>1838</v>
      </c>
      <c r="B1839" s="8" t="s">
        <v>144</v>
      </c>
      <c r="C1839" s="9" t="s">
        <v>145</v>
      </c>
      <c r="D1839" s="8" t="s">
        <v>146</v>
      </c>
      <c r="E1839" s="1" t="s">
        <v>376</v>
      </c>
      <c r="F1839" s="1" t="s">
        <v>25</v>
      </c>
      <c r="G1839" s="1">
        <v>1</v>
      </c>
      <c r="H1839" s="3" t="s">
        <v>387</v>
      </c>
      <c r="I1839" s="5">
        <v>43586</v>
      </c>
      <c r="J1839" s="1">
        <v>1</v>
      </c>
      <c r="K1839" s="1">
        <v>0.85</v>
      </c>
      <c r="L1839" s="1">
        <f>_xlfn.IFNA(VLOOKUP(D1839,'[2]2019物业费金额预算（含欠费）'!$B$1:$L$65536,11,FALSE),0)</f>
        <v>132.119141604</v>
      </c>
      <c r="M1839">
        <f>_xlfn.IFNA(VLOOKUP(D1839,[2]Sheet1!$B$1:$G$65536,6,FALSE),0)</f>
        <v>30.5</v>
      </c>
    </row>
    <row r="1840" spans="1:13">
      <c r="A1840" s="1">
        <v>1839</v>
      </c>
      <c r="B1840" s="8" t="s">
        <v>147</v>
      </c>
      <c r="C1840" s="9" t="s">
        <v>148</v>
      </c>
      <c r="D1840" s="8" t="s">
        <v>149</v>
      </c>
      <c r="E1840" s="1" t="s">
        <v>376</v>
      </c>
      <c r="F1840" s="1" t="s">
        <v>25</v>
      </c>
      <c r="G1840" s="1">
        <v>1</v>
      </c>
      <c r="H1840" s="3" t="s">
        <v>387</v>
      </c>
      <c r="I1840" s="5">
        <v>43586</v>
      </c>
      <c r="J1840" s="1">
        <v>1</v>
      </c>
      <c r="K1840" s="1">
        <v>0.9</v>
      </c>
      <c r="L1840" s="1">
        <f>_xlfn.IFNA(VLOOKUP(D1840,'[2]2019物业费金额预算（含欠费）'!$B$1:$L$65536,11,FALSE),0)</f>
        <v>194.4149607</v>
      </c>
      <c r="M1840">
        <f>_xlfn.IFNA(VLOOKUP(D1840,[2]Sheet1!$B$1:$G$65536,6,FALSE),0)</f>
        <v>25</v>
      </c>
    </row>
    <row r="1841" spans="1:13">
      <c r="A1841" s="1">
        <v>1840</v>
      </c>
      <c r="B1841" s="8" t="s">
        <v>150</v>
      </c>
      <c r="C1841" s="9" t="s">
        <v>151</v>
      </c>
      <c r="D1841" s="8" t="s">
        <v>152</v>
      </c>
      <c r="E1841" s="1" t="s">
        <v>376</v>
      </c>
      <c r="F1841" s="1" t="s">
        <v>153</v>
      </c>
      <c r="G1841" s="1">
        <v>1</v>
      </c>
      <c r="H1841" s="3" t="s">
        <v>387</v>
      </c>
      <c r="I1841" s="5">
        <v>43586</v>
      </c>
      <c r="J1841" s="1">
        <v>1</v>
      </c>
      <c r="K1841" s="1">
        <v>0</v>
      </c>
      <c r="L1841" s="1">
        <f>_xlfn.IFNA(VLOOKUP(D1841,'[2]2019物业费金额预算（含欠费）'!$B$1:$L$65536,11,FALSE),0)</f>
        <v>0</v>
      </c>
      <c r="M1841">
        <f>_xlfn.IFNA(VLOOKUP(D1841,[2]Sheet1!$B$1:$G$65536,6,FALSE),0)</f>
        <v>0</v>
      </c>
    </row>
    <row r="1842" spans="1:13">
      <c r="A1842" s="1">
        <v>1841</v>
      </c>
      <c r="B1842" s="8" t="s">
        <v>154</v>
      </c>
      <c r="C1842" s="9" t="s">
        <v>155</v>
      </c>
      <c r="D1842" s="8" t="s">
        <v>156</v>
      </c>
      <c r="E1842" s="1" t="s">
        <v>376</v>
      </c>
      <c r="F1842" s="1" t="s">
        <v>25</v>
      </c>
      <c r="G1842" s="1">
        <v>1</v>
      </c>
      <c r="H1842" s="3" t="s">
        <v>387</v>
      </c>
      <c r="I1842" s="5">
        <v>43586</v>
      </c>
      <c r="J1842" s="1">
        <v>1</v>
      </c>
      <c r="K1842" s="1">
        <v>0.9</v>
      </c>
      <c r="L1842" s="1">
        <f>_xlfn.IFNA(VLOOKUP(D1842,'[2]2019物业费金额预算（含欠费）'!$B$1:$L$65536,11,FALSE),0)</f>
        <v>412.478607312</v>
      </c>
      <c r="M1842">
        <f>_xlfn.IFNA(VLOOKUP(D1842,[2]Sheet1!$B$1:$G$65536,6,FALSE),0)</f>
        <v>46.1256309166667</v>
      </c>
    </row>
    <row r="1843" spans="1:13">
      <c r="A1843" s="1">
        <v>1842</v>
      </c>
      <c r="B1843" s="8" t="s">
        <v>157</v>
      </c>
      <c r="C1843" s="9" t="s">
        <v>158</v>
      </c>
      <c r="D1843" s="8" t="s">
        <v>159</v>
      </c>
      <c r="E1843" s="1" t="s">
        <v>376</v>
      </c>
      <c r="F1843" s="1" t="s">
        <v>25</v>
      </c>
      <c r="G1843" s="1">
        <v>1</v>
      </c>
      <c r="H1843" s="3" t="s">
        <v>387</v>
      </c>
      <c r="I1843" s="5">
        <v>43586</v>
      </c>
      <c r="J1843" s="1">
        <v>1</v>
      </c>
      <c r="K1843" s="1">
        <v>0.9</v>
      </c>
      <c r="L1843" s="1">
        <f>_xlfn.IFNA(VLOOKUP(D1843,'[2]2019物业费金额预算（含欠费）'!$B$1:$L$65536,11,FALSE),0)</f>
        <v>315.026627328</v>
      </c>
      <c r="M1843">
        <f>_xlfn.IFNA(VLOOKUP(D1843,[2]Sheet1!$B$1:$G$65536,6,FALSE),0)</f>
        <v>37.4964834999999</v>
      </c>
    </row>
    <row r="1844" spans="1:13">
      <c r="A1844" s="1">
        <v>1843</v>
      </c>
      <c r="B1844" s="8" t="s">
        <v>160</v>
      </c>
      <c r="C1844" s="9" t="s">
        <v>161</v>
      </c>
      <c r="D1844" s="8" t="s">
        <v>162</v>
      </c>
      <c r="E1844" s="1" t="s">
        <v>376</v>
      </c>
      <c r="F1844" s="1" t="s">
        <v>25</v>
      </c>
      <c r="G1844" s="1">
        <v>1</v>
      </c>
      <c r="H1844" s="3" t="s">
        <v>387</v>
      </c>
      <c r="I1844" s="5">
        <v>43586</v>
      </c>
      <c r="J1844" s="1">
        <v>1</v>
      </c>
      <c r="K1844" s="1">
        <v>0.9</v>
      </c>
      <c r="L1844" s="1">
        <f>_xlfn.IFNA(VLOOKUP(D1844,'[2]2019物业费金额预算（含欠费）'!$B$1:$L$65536,11,FALSE),0)</f>
        <v>127.399727448</v>
      </c>
      <c r="M1844">
        <f>_xlfn.IFNA(VLOOKUP(D1844,[2]Sheet1!$B$1:$G$65536,6,FALSE),0)</f>
        <v>7.67870162499999</v>
      </c>
    </row>
    <row r="1845" spans="1:13">
      <c r="A1845" s="1">
        <v>1844</v>
      </c>
      <c r="B1845" s="8" t="s">
        <v>163</v>
      </c>
      <c r="C1845" s="9" t="s">
        <v>164</v>
      </c>
      <c r="D1845" s="8" t="s">
        <v>165</v>
      </c>
      <c r="E1845" s="1" t="s">
        <v>376</v>
      </c>
      <c r="F1845" s="1" t="s">
        <v>25</v>
      </c>
      <c r="G1845" s="1">
        <v>1</v>
      </c>
      <c r="H1845" s="3" t="s">
        <v>387</v>
      </c>
      <c r="I1845" s="5">
        <v>43586</v>
      </c>
      <c r="J1845" s="1">
        <v>1</v>
      </c>
      <c r="K1845" s="1">
        <v>0.8</v>
      </c>
      <c r="L1845" s="1">
        <f>_xlfn.IFNA(VLOOKUP(D1845,'[2]2019物业费金额预算（含欠费）'!$B$1:$L$65536,11,FALSE),0)</f>
        <v>66.8986668</v>
      </c>
      <c r="M1845">
        <f>_xlfn.IFNA(VLOOKUP(D1845,[2]Sheet1!$B$1:$G$65536,6,FALSE),0)</f>
        <v>16.4726552083334</v>
      </c>
    </row>
    <row r="1846" spans="1:13">
      <c r="A1846" s="1">
        <v>1845</v>
      </c>
      <c r="B1846" s="8" t="s">
        <v>166</v>
      </c>
      <c r="C1846" s="9" t="s">
        <v>167</v>
      </c>
      <c r="D1846" s="8" t="s">
        <v>168</v>
      </c>
      <c r="E1846" s="1" t="s">
        <v>376</v>
      </c>
      <c r="F1846" s="1" t="s">
        <v>17</v>
      </c>
      <c r="G1846" s="1">
        <v>1</v>
      </c>
      <c r="H1846" s="3" t="s">
        <v>387</v>
      </c>
      <c r="I1846" s="5">
        <v>43586</v>
      </c>
      <c r="J1846" s="1">
        <v>1</v>
      </c>
      <c r="K1846" s="1">
        <v>0.7</v>
      </c>
      <c r="L1846" s="1">
        <f>_xlfn.IFNA(VLOOKUP(D1846,'[2]2019物业费金额预算（含欠费）'!$B$1:$L$65536,11,FALSE),0)</f>
        <v>107.95661712</v>
      </c>
      <c r="M1846">
        <f>_xlfn.IFNA(VLOOKUP(D1846,[2]Sheet1!$B$1:$G$65536,6,FALSE),0)</f>
        <v>19.6188575</v>
      </c>
    </row>
    <row r="1847" ht="15" spans="1:13">
      <c r="A1847" s="1">
        <v>1846</v>
      </c>
      <c r="B1847" s="8" t="s">
        <v>379</v>
      </c>
      <c r="C1847" s="9" t="s">
        <v>182</v>
      </c>
      <c r="D1847" s="10" t="s">
        <v>183</v>
      </c>
      <c r="E1847" s="1" t="s">
        <v>376</v>
      </c>
      <c r="F1847" s="1" t="s">
        <v>25</v>
      </c>
      <c r="G1847" s="1">
        <v>1</v>
      </c>
      <c r="H1847" s="3" t="s">
        <v>387</v>
      </c>
      <c r="I1847" s="5">
        <v>43586</v>
      </c>
      <c r="J1847" s="1">
        <v>1</v>
      </c>
      <c r="K1847" s="1">
        <v>0.9</v>
      </c>
      <c r="L1847" s="1">
        <f>_xlfn.IFNA(VLOOKUP(D1847,'[2]2019物业费金额预算（含欠费）'!$B$1:$L$65536,11,FALSE),0)</f>
        <v>227.394505656</v>
      </c>
      <c r="M1847">
        <f>_xlfn.IFNA(VLOOKUP(D1847,[2]Sheet1!$B$1:$G$65536,6,FALSE),0)</f>
        <v>18.1895970208333</v>
      </c>
    </row>
    <row r="1848" spans="1:13">
      <c r="A1848" s="1">
        <v>1847</v>
      </c>
      <c r="B1848" s="8" t="s">
        <v>169</v>
      </c>
      <c r="C1848" s="9" t="s">
        <v>170</v>
      </c>
      <c r="D1848" s="8" t="s">
        <v>171</v>
      </c>
      <c r="E1848" s="1" t="s">
        <v>376</v>
      </c>
      <c r="F1848" s="1" t="s">
        <v>25</v>
      </c>
      <c r="G1848" s="1">
        <v>1</v>
      </c>
      <c r="H1848" s="3" t="s">
        <v>387</v>
      </c>
      <c r="I1848" s="5">
        <v>43586</v>
      </c>
      <c r="J1848" s="1">
        <v>1</v>
      </c>
      <c r="K1848" s="1">
        <v>0.9</v>
      </c>
      <c r="L1848" s="1">
        <f>_xlfn.IFNA(VLOOKUP(D1848,'[2]2019物业费金额预算（含欠费）'!$B$1:$L$65536,11,FALSE),0)</f>
        <v>445.971096</v>
      </c>
      <c r="M1848">
        <f>_xlfn.IFNA(VLOOKUP(D1848,[2]Sheet1!$B$1:$G$65536,6,FALSE),0)</f>
        <v>98.9650784999999</v>
      </c>
    </row>
    <row r="1849" spans="1:13">
      <c r="A1849" s="1">
        <v>1848</v>
      </c>
      <c r="B1849" s="8" t="s">
        <v>172</v>
      </c>
      <c r="C1849" s="9" t="s">
        <v>173</v>
      </c>
      <c r="D1849" s="8" t="s">
        <v>174</v>
      </c>
      <c r="E1849" s="1" t="s">
        <v>376</v>
      </c>
      <c r="F1849" s="1" t="s">
        <v>25</v>
      </c>
      <c r="G1849" s="1">
        <v>1</v>
      </c>
      <c r="H1849" s="3" t="s">
        <v>387</v>
      </c>
      <c r="I1849" s="5">
        <v>43586</v>
      </c>
      <c r="J1849" s="1">
        <v>1</v>
      </c>
      <c r="K1849" s="1">
        <v>0.75</v>
      </c>
      <c r="L1849" s="1">
        <f>_xlfn.IFNA(VLOOKUP(D1849,'[2]2019物业费金额预算（含欠费）'!$B$1:$L$65536,11,FALSE),0)</f>
        <v>277.4452538</v>
      </c>
      <c r="M1849">
        <f>_xlfn.IFNA(VLOOKUP(D1849,[2]Sheet1!$B$1:$G$65536,6,FALSE),0)</f>
        <v>51.8735581874999</v>
      </c>
    </row>
    <row r="1850" spans="1:13">
      <c r="A1850" s="1">
        <v>1849</v>
      </c>
      <c r="B1850" s="8" t="s">
        <v>175</v>
      </c>
      <c r="C1850" s="9" t="s">
        <v>176</v>
      </c>
      <c r="D1850" s="8" t="s">
        <v>177</v>
      </c>
      <c r="E1850" s="1" t="s">
        <v>376</v>
      </c>
      <c r="F1850" s="1" t="s">
        <v>25</v>
      </c>
      <c r="G1850" s="1">
        <v>1</v>
      </c>
      <c r="H1850" s="3" t="s">
        <v>387</v>
      </c>
      <c r="I1850" s="5">
        <v>43586</v>
      </c>
      <c r="J1850" s="1">
        <v>1</v>
      </c>
      <c r="K1850" s="1">
        <v>0</v>
      </c>
      <c r="L1850" s="1">
        <f>_xlfn.IFNA(VLOOKUP(D1850,'[2]2019物业费金额预算（含欠费）'!$B$1:$L$65536,11,FALSE),0)</f>
        <v>0</v>
      </c>
      <c r="M1850">
        <f>_xlfn.IFNA(VLOOKUP(D1850,[2]Sheet1!$B$1:$G$65536,6,FALSE),0)</f>
        <v>0</v>
      </c>
    </row>
    <row r="1851" spans="1:13">
      <c r="A1851" s="1">
        <v>1850</v>
      </c>
      <c r="B1851" s="8" t="s">
        <v>184</v>
      </c>
      <c r="C1851" s="9" t="s">
        <v>185</v>
      </c>
      <c r="D1851" s="8" t="s">
        <v>186</v>
      </c>
      <c r="E1851" s="1" t="s">
        <v>376</v>
      </c>
      <c r="F1851" s="1" t="s">
        <v>25</v>
      </c>
      <c r="G1851" s="1">
        <v>1</v>
      </c>
      <c r="H1851" s="3" t="s">
        <v>387</v>
      </c>
      <c r="I1851" s="5">
        <v>43586</v>
      </c>
      <c r="J1851" s="1">
        <v>1</v>
      </c>
      <c r="K1851" s="1">
        <v>0.95</v>
      </c>
      <c r="L1851" s="1">
        <f>_xlfn.IFNA(VLOOKUP(D1851,'[2]2019物业费金额预算（含欠费）'!$B$1:$L$65536,11,FALSE),0)</f>
        <v>234.296566104</v>
      </c>
      <c r="M1851">
        <f>_xlfn.IFNA(VLOOKUP(D1851,[2]Sheet1!$B$1:$G$65536,6,FALSE),0)</f>
        <v>8.05286433333333</v>
      </c>
    </row>
    <row r="1852" spans="1:13">
      <c r="A1852" s="1">
        <v>1851</v>
      </c>
      <c r="B1852" s="11" t="s">
        <v>187</v>
      </c>
      <c r="C1852" s="9" t="s">
        <v>188</v>
      </c>
      <c r="D1852" s="8" t="s">
        <v>189</v>
      </c>
      <c r="E1852" s="1" t="s">
        <v>376</v>
      </c>
      <c r="F1852" s="1" t="s">
        <v>25</v>
      </c>
      <c r="G1852" s="1">
        <v>1</v>
      </c>
      <c r="H1852" s="3" t="s">
        <v>387</v>
      </c>
      <c r="I1852" s="5">
        <v>43586</v>
      </c>
      <c r="J1852" s="1">
        <v>1</v>
      </c>
      <c r="K1852" s="1">
        <v>0.92</v>
      </c>
      <c r="L1852" s="1">
        <f>_xlfn.IFNA(VLOOKUP(D1852,'[2]2019物业费金额预算（含欠费）'!$B$1:$L$65536,11,FALSE),0)</f>
        <v>104.547923424</v>
      </c>
      <c r="M1852">
        <f>_xlfn.IFNA(VLOOKUP(D1852,[2]Sheet1!$B$1:$G$65536,6,FALSE),0)</f>
        <v>1.357380625</v>
      </c>
    </row>
    <row r="1853" spans="1:13">
      <c r="A1853" s="1">
        <v>1852</v>
      </c>
      <c r="B1853" s="8" t="s">
        <v>380</v>
      </c>
      <c r="C1853" s="9" t="s">
        <v>339</v>
      </c>
      <c r="D1853" s="8" t="s">
        <v>340</v>
      </c>
      <c r="E1853" s="1" t="s">
        <v>376</v>
      </c>
      <c r="F1853" s="1" t="s">
        <v>153</v>
      </c>
      <c r="G1853" s="1">
        <v>1</v>
      </c>
      <c r="H1853" s="3" t="s">
        <v>387</v>
      </c>
      <c r="I1853" s="5">
        <v>43586</v>
      </c>
      <c r="J1853" s="1">
        <v>1</v>
      </c>
      <c r="K1853" s="1">
        <v>0.9</v>
      </c>
      <c r="L1853" s="1">
        <f>_xlfn.IFNA(VLOOKUP(D1853,'[2]2019物业费金额预算（含欠费）'!$B$1:$L$65536,11,FALSE),0)</f>
        <v>0</v>
      </c>
      <c r="M1853">
        <f>_xlfn.IFNA(VLOOKUP(D1853,[2]Sheet1!$B$1:$G$65536,6,FALSE),0)</f>
        <v>0</v>
      </c>
    </row>
    <row r="1854" spans="1:13">
      <c r="A1854" s="1">
        <v>1853</v>
      </c>
      <c r="B1854" s="8" t="s">
        <v>196</v>
      </c>
      <c r="C1854" s="9" t="s">
        <v>197</v>
      </c>
      <c r="D1854" s="8" t="s">
        <v>198</v>
      </c>
      <c r="E1854" s="1" t="s">
        <v>376</v>
      </c>
      <c r="F1854" s="1" t="s">
        <v>25</v>
      </c>
      <c r="G1854" s="1">
        <v>1</v>
      </c>
      <c r="H1854" s="3" t="s">
        <v>387</v>
      </c>
      <c r="I1854" s="5">
        <v>43586</v>
      </c>
      <c r="J1854" s="1">
        <v>1</v>
      </c>
      <c r="K1854" s="1">
        <v>0.75</v>
      </c>
      <c r="L1854" s="1">
        <f>_xlfn.IFNA(VLOOKUP(D1854,'[2]2019物业费金额预算（含欠费）'!$B$1:$L$65536,11,FALSE),0)</f>
        <v>98.66883564</v>
      </c>
      <c r="M1854">
        <f>_xlfn.IFNA(VLOOKUP(D1854,[2]Sheet1!$B$1:$G$65536,6,FALSE),0)</f>
        <v>27.3598470833333</v>
      </c>
    </row>
    <row r="1855" spans="1:13">
      <c r="A1855" s="1">
        <v>1854</v>
      </c>
      <c r="B1855" s="8" t="s">
        <v>199</v>
      </c>
      <c r="C1855" s="9" t="s">
        <v>200</v>
      </c>
      <c r="D1855" s="8" t="s">
        <v>201</v>
      </c>
      <c r="E1855" s="1" t="s">
        <v>376</v>
      </c>
      <c r="F1855" s="1" t="s">
        <v>25</v>
      </c>
      <c r="G1855" s="1">
        <v>1</v>
      </c>
      <c r="H1855" s="3" t="s">
        <v>387</v>
      </c>
      <c r="I1855" s="5">
        <v>43586</v>
      </c>
      <c r="J1855" s="1">
        <v>1</v>
      </c>
      <c r="K1855" s="1">
        <v>0.75</v>
      </c>
      <c r="L1855" s="1">
        <f>_xlfn.IFNA(VLOOKUP(D1855,'[2]2019物业费金额预算（含欠费）'!$B$1:$L$65536,11,FALSE),0)</f>
        <v>59.31788022</v>
      </c>
      <c r="M1855">
        <f>_xlfn.IFNA(VLOOKUP(D1855,[2]Sheet1!$B$1:$G$65536,6,FALSE),0)</f>
        <v>18.5450174583334</v>
      </c>
    </row>
    <row r="1856" spans="1:13">
      <c r="A1856" s="1">
        <v>1855</v>
      </c>
      <c r="B1856" s="8" t="s">
        <v>202</v>
      </c>
      <c r="C1856" s="9" t="s">
        <v>203</v>
      </c>
      <c r="D1856" s="8" t="s">
        <v>204</v>
      </c>
      <c r="E1856" s="1" t="s">
        <v>376</v>
      </c>
      <c r="F1856" s="1" t="s">
        <v>25</v>
      </c>
      <c r="G1856" s="1">
        <v>1</v>
      </c>
      <c r="H1856" s="3" t="s">
        <v>387</v>
      </c>
      <c r="I1856" s="5">
        <v>43586</v>
      </c>
      <c r="J1856" s="1">
        <v>1</v>
      </c>
      <c r="K1856" s="1">
        <v>0.8</v>
      </c>
      <c r="L1856" s="1">
        <f>_xlfn.IFNA(VLOOKUP(D1856,'[2]2019物业费金额预算（含欠费）'!$B$1:$L$65536,11,FALSE),0)</f>
        <v>163.784806956</v>
      </c>
      <c r="M1856">
        <f>_xlfn.IFNA(VLOOKUP(D1856,[2]Sheet1!$B$1:$G$65536,6,FALSE),0)</f>
        <v>17.8064300708333</v>
      </c>
    </row>
    <row r="1857" spans="1:13">
      <c r="A1857" s="1">
        <v>1856</v>
      </c>
      <c r="B1857" s="8" t="s">
        <v>205</v>
      </c>
      <c r="C1857" s="9" t="s">
        <v>206</v>
      </c>
      <c r="D1857" s="8" t="s">
        <v>207</v>
      </c>
      <c r="E1857" s="1" t="s">
        <v>376</v>
      </c>
      <c r="F1857" s="1" t="s">
        <v>25</v>
      </c>
      <c r="G1857" s="1">
        <v>1</v>
      </c>
      <c r="H1857" s="3" t="s">
        <v>387</v>
      </c>
      <c r="I1857" s="5">
        <v>43586</v>
      </c>
      <c r="J1857" s="1">
        <v>1</v>
      </c>
      <c r="K1857" s="1">
        <v>0.8</v>
      </c>
      <c r="L1857" s="1">
        <f>_xlfn.IFNA(VLOOKUP(D1857,'[2]2019物业费金额预算（含欠费）'!$B$1:$L$65536,11,FALSE),0)</f>
        <v>90.62370576</v>
      </c>
      <c r="M1857">
        <f>_xlfn.IFNA(VLOOKUP(D1857,[2]Sheet1!$B$1:$G$65536,6,FALSE),0)</f>
        <v>3.09952325</v>
      </c>
    </row>
    <row r="1858" spans="1:13">
      <c r="A1858" s="1">
        <v>1857</v>
      </c>
      <c r="B1858" s="8" t="s">
        <v>208</v>
      </c>
      <c r="C1858" s="9" t="s">
        <v>209</v>
      </c>
      <c r="D1858" s="8" t="s">
        <v>210</v>
      </c>
      <c r="E1858" s="1" t="s">
        <v>376</v>
      </c>
      <c r="F1858" s="1" t="s">
        <v>25</v>
      </c>
      <c r="G1858" s="1">
        <v>1</v>
      </c>
      <c r="H1858" s="3" t="s">
        <v>387</v>
      </c>
      <c r="I1858" s="5">
        <v>43586</v>
      </c>
      <c r="J1858" s="1">
        <v>1</v>
      </c>
      <c r="K1858" s="1">
        <v>0.75</v>
      </c>
      <c r="L1858" s="1">
        <f>_xlfn.IFNA(VLOOKUP(D1858,'[2]2019物业费金额预算（含欠费）'!$B$1:$L$65536,11,FALSE),0)</f>
        <v>60.89947875</v>
      </c>
      <c r="M1858">
        <f>_xlfn.IFNA(VLOOKUP(D1858,[2]Sheet1!$B$1:$G$65536,6,FALSE),0)</f>
        <v>11.18963425</v>
      </c>
    </row>
    <row r="1859" spans="1:13">
      <c r="A1859" s="1">
        <v>1858</v>
      </c>
      <c r="B1859" s="8" t="s">
        <v>211</v>
      </c>
      <c r="C1859" s="9" t="s">
        <v>212</v>
      </c>
      <c r="D1859" s="8" t="s">
        <v>213</v>
      </c>
      <c r="E1859" s="1" t="s">
        <v>376</v>
      </c>
      <c r="F1859" s="1" t="s">
        <v>25</v>
      </c>
      <c r="G1859" s="1">
        <v>1</v>
      </c>
      <c r="H1859" s="3" t="s">
        <v>387</v>
      </c>
      <c r="I1859" s="5">
        <v>43586</v>
      </c>
      <c r="J1859" s="1">
        <v>1</v>
      </c>
      <c r="K1859" s="1">
        <v>0.8</v>
      </c>
      <c r="L1859" s="1">
        <f>_xlfn.IFNA(VLOOKUP(D1859,'[2]2019物业费金额预算（含欠费）'!$B$1:$L$65536,11,FALSE),0)</f>
        <v>77.02799664</v>
      </c>
      <c r="M1859">
        <f>_xlfn.IFNA(VLOOKUP(D1859,[2]Sheet1!$B$1:$G$65536,6,FALSE),0)</f>
        <v>11.8066433333333</v>
      </c>
    </row>
    <row r="1860" spans="1:13">
      <c r="A1860" s="1">
        <v>1859</v>
      </c>
      <c r="B1860" s="8" t="s">
        <v>214</v>
      </c>
      <c r="C1860" s="9" t="s">
        <v>215</v>
      </c>
      <c r="D1860" s="8" t="s">
        <v>216</v>
      </c>
      <c r="E1860" s="1" t="s">
        <v>376</v>
      </c>
      <c r="F1860" s="1" t="s">
        <v>25</v>
      </c>
      <c r="G1860" s="1">
        <v>1</v>
      </c>
      <c r="H1860" s="3" t="s">
        <v>387</v>
      </c>
      <c r="I1860" s="5">
        <v>43586</v>
      </c>
      <c r="J1860" s="1">
        <v>1</v>
      </c>
      <c r="K1860" s="1">
        <v>0.8</v>
      </c>
      <c r="L1860" s="1">
        <f>_xlfn.IFNA(VLOOKUP(D1860,'[2]2019物业费金额预算（含欠费）'!$B$1:$L$65536,11,FALSE),0)</f>
        <v>88.4272752</v>
      </c>
      <c r="M1860">
        <f>_xlfn.IFNA(VLOOKUP(D1860,[2]Sheet1!$B$1:$G$65536,6,FALSE),0)</f>
        <v>12.3384635</v>
      </c>
    </row>
    <row r="1861" spans="1:13">
      <c r="A1861" s="1">
        <v>1860</v>
      </c>
      <c r="B1861" s="8" t="s">
        <v>217</v>
      </c>
      <c r="C1861" s="9" t="s">
        <v>218</v>
      </c>
      <c r="D1861" s="8" t="s">
        <v>219</v>
      </c>
      <c r="E1861" s="1" t="s">
        <v>376</v>
      </c>
      <c r="F1861" s="1" t="s">
        <v>25</v>
      </c>
      <c r="G1861" s="1">
        <v>1</v>
      </c>
      <c r="H1861" s="3" t="s">
        <v>387</v>
      </c>
      <c r="I1861" s="5">
        <v>43586</v>
      </c>
      <c r="J1861" s="1">
        <v>1</v>
      </c>
      <c r="K1861" s="1">
        <v>0.5</v>
      </c>
      <c r="L1861" s="1">
        <f>_xlfn.IFNA(VLOOKUP(D1861,'[2]2019物业费金额预算（含欠费）'!$B$1:$L$65536,11,FALSE),0)</f>
        <v>18.14822622</v>
      </c>
      <c r="M1861">
        <f>_xlfn.IFNA(VLOOKUP(D1861,[2]Sheet1!$B$1:$G$65536,6,FALSE),0)</f>
        <v>0.434901</v>
      </c>
    </row>
    <row r="1862" spans="1:13">
      <c r="A1862" s="1">
        <v>1861</v>
      </c>
      <c r="B1862" s="8" t="s">
        <v>222</v>
      </c>
      <c r="C1862" s="9" t="s">
        <v>223</v>
      </c>
      <c r="D1862" s="8" t="s">
        <v>224</v>
      </c>
      <c r="E1862" s="1" t="s">
        <v>376</v>
      </c>
      <c r="F1862" s="1" t="s">
        <v>25</v>
      </c>
      <c r="G1862" s="1">
        <v>1</v>
      </c>
      <c r="H1862" s="3" t="s">
        <v>387</v>
      </c>
      <c r="I1862" s="5">
        <v>43586</v>
      </c>
      <c r="J1862" s="1">
        <v>1</v>
      </c>
      <c r="K1862" s="1">
        <v>0.85</v>
      </c>
      <c r="L1862" s="1">
        <f>_xlfn.IFNA(VLOOKUP(D1862,'[2]2019物业费金额预算（含欠费）'!$B$1:$L$65536,11,FALSE),0)</f>
        <v>130.82136225</v>
      </c>
      <c r="M1862">
        <f>_xlfn.IFNA(VLOOKUP(D1862,[2]Sheet1!$B$1:$G$65536,6,FALSE),0)</f>
        <v>3.51095575</v>
      </c>
    </row>
    <row r="1863" spans="1:13">
      <c r="A1863" s="1">
        <v>1862</v>
      </c>
      <c r="B1863" s="8" t="s">
        <v>225</v>
      </c>
      <c r="C1863" s="9" t="s">
        <v>226</v>
      </c>
      <c r="D1863" s="8" t="s">
        <v>227</v>
      </c>
      <c r="E1863" s="1" t="s">
        <v>376</v>
      </c>
      <c r="F1863" s="1" t="s">
        <v>25</v>
      </c>
      <c r="G1863" s="1">
        <v>1</v>
      </c>
      <c r="H1863" s="3" t="s">
        <v>387</v>
      </c>
      <c r="I1863" s="5">
        <v>43586</v>
      </c>
      <c r="J1863" s="1">
        <v>1</v>
      </c>
      <c r="K1863" s="1">
        <v>0</v>
      </c>
      <c r="L1863" s="1">
        <f>_xlfn.IFNA(VLOOKUP(D1863,'[2]2019物业费金额预算（含欠费）'!$B$1:$L$65536,11,FALSE),0)</f>
        <v>193.45918566</v>
      </c>
      <c r="M1863">
        <f>_xlfn.IFNA(VLOOKUP(D1863,[2]Sheet1!$B$1:$G$65536,6,FALSE),0)</f>
        <v>2.60240575</v>
      </c>
    </row>
    <row r="1864" spans="1:13">
      <c r="A1864" s="1">
        <v>1863</v>
      </c>
      <c r="B1864" s="8" t="s">
        <v>228</v>
      </c>
      <c r="C1864" s="9" t="s">
        <v>229</v>
      </c>
      <c r="D1864" s="8" t="s">
        <v>230</v>
      </c>
      <c r="E1864" s="1" t="s">
        <v>376</v>
      </c>
      <c r="F1864" s="1" t="s">
        <v>25</v>
      </c>
      <c r="G1864" s="1">
        <v>1</v>
      </c>
      <c r="H1864" s="3" t="s">
        <v>387</v>
      </c>
      <c r="I1864" s="5">
        <v>43586</v>
      </c>
      <c r="J1864" s="1">
        <v>1</v>
      </c>
      <c r="K1864" s="1">
        <v>0.8</v>
      </c>
      <c r="L1864" s="1">
        <f>_xlfn.IFNA(VLOOKUP(D1864,'[2]2019物业费金额预算（含欠费）'!$B$1:$L$65536,11,FALSE),0)</f>
        <v>222.79740768</v>
      </c>
      <c r="M1864">
        <f>_xlfn.IFNA(VLOOKUP(D1864,[2]Sheet1!$B$1:$G$65536,6,FALSE),0)</f>
        <v>34.20424025</v>
      </c>
    </row>
    <row r="1865" spans="1:13">
      <c r="A1865" s="1">
        <v>1864</v>
      </c>
      <c r="B1865" s="8" t="s">
        <v>231</v>
      </c>
      <c r="C1865" s="9" t="s">
        <v>232</v>
      </c>
      <c r="D1865" s="8" t="s">
        <v>233</v>
      </c>
      <c r="E1865" s="1" t="s">
        <v>376</v>
      </c>
      <c r="F1865" s="1" t="s">
        <v>25</v>
      </c>
      <c r="G1865" s="1">
        <v>1</v>
      </c>
      <c r="H1865" s="3" t="s">
        <v>387</v>
      </c>
      <c r="I1865" s="5">
        <v>43586</v>
      </c>
      <c r="J1865" s="1">
        <v>1</v>
      </c>
      <c r="K1865" s="1">
        <v>0.75</v>
      </c>
      <c r="L1865" s="1">
        <f>_xlfn.IFNA(VLOOKUP(D1865,'[2]2019物业费金额预算（含欠费）'!$B$1:$L$65536,11,FALSE),0)</f>
        <v>118.97739984</v>
      </c>
      <c r="M1865">
        <f>_xlfn.IFNA(VLOOKUP(D1865,[2]Sheet1!$B$1:$G$65536,6,FALSE),0)</f>
        <v>25.78834825</v>
      </c>
    </row>
    <row r="1866" spans="1:13">
      <c r="A1866" s="1">
        <v>1865</v>
      </c>
      <c r="B1866" s="8" t="s">
        <v>234</v>
      </c>
      <c r="C1866" s="9" t="s">
        <v>235</v>
      </c>
      <c r="D1866" s="8" t="s">
        <v>236</v>
      </c>
      <c r="E1866" s="1" t="s">
        <v>376</v>
      </c>
      <c r="F1866" s="1" t="s">
        <v>25</v>
      </c>
      <c r="G1866" s="1">
        <v>1</v>
      </c>
      <c r="H1866" s="3" t="s">
        <v>387</v>
      </c>
      <c r="I1866" s="5">
        <v>43586</v>
      </c>
      <c r="J1866" s="1">
        <v>1</v>
      </c>
      <c r="K1866" s="1">
        <v>0.8</v>
      </c>
      <c r="L1866" s="1">
        <f>_xlfn.IFNA(VLOOKUP(D1866,'[2]2019物业费金额预算（含欠费）'!$B$1:$L$65536,11,FALSE),0)</f>
        <v>22.73713104</v>
      </c>
      <c r="M1866">
        <f>_xlfn.IFNA(VLOOKUP(D1866,[2]Sheet1!$B$1:$G$65536,6,FALSE),0)</f>
        <v>7.4391845</v>
      </c>
    </row>
    <row r="1867" spans="1:13">
      <c r="A1867" s="1">
        <v>1866</v>
      </c>
      <c r="B1867" s="8" t="s">
        <v>237</v>
      </c>
      <c r="C1867" s="9" t="s">
        <v>238</v>
      </c>
      <c r="D1867" s="8" t="s">
        <v>239</v>
      </c>
      <c r="E1867" s="1" t="s">
        <v>376</v>
      </c>
      <c r="F1867" s="1" t="s">
        <v>25</v>
      </c>
      <c r="G1867" s="1">
        <v>1</v>
      </c>
      <c r="H1867" s="3" t="s">
        <v>387</v>
      </c>
      <c r="I1867" s="5">
        <v>43586</v>
      </c>
      <c r="J1867" s="1">
        <v>1</v>
      </c>
      <c r="K1867" s="1">
        <v>0.8</v>
      </c>
      <c r="L1867" s="1">
        <f>_xlfn.IFNA(VLOOKUP(D1867,'[2]2019物业费金额预算（含欠费）'!$B$1:$L$65536,11,FALSE),0)</f>
        <v>68.98103328</v>
      </c>
      <c r="M1867">
        <f>_xlfn.IFNA(VLOOKUP(D1867,[2]Sheet1!$B$1:$G$65536,6,FALSE),0)</f>
        <v>14.62373425</v>
      </c>
    </row>
    <row r="1868" spans="1:13">
      <c r="A1868" s="1">
        <v>1867</v>
      </c>
      <c r="B1868" s="8" t="s">
        <v>240</v>
      </c>
      <c r="C1868" s="9" t="s">
        <v>241</v>
      </c>
      <c r="D1868" s="8" t="s">
        <v>242</v>
      </c>
      <c r="E1868" s="1" t="s">
        <v>376</v>
      </c>
      <c r="F1868" s="1" t="s">
        <v>25</v>
      </c>
      <c r="G1868" s="1">
        <v>1</v>
      </c>
      <c r="H1868" s="3" t="s">
        <v>387</v>
      </c>
      <c r="I1868" s="5">
        <v>43586</v>
      </c>
      <c r="J1868" s="1">
        <v>1</v>
      </c>
      <c r="K1868" s="1">
        <v>0.8</v>
      </c>
      <c r="L1868" s="1">
        <f>_xlfn.IFNA(VLOOKUP(D1868,'[2]2019物业费金额预算（含欠费）'!$B$1:$L$65536,11,FALSE),0)</f>
        <v>170.919297</v>
      </c>
      <c r="M1868">
        <f>_xlfn.IFNA(VLOOKUP(D1868,[2]Sheet1!$B$1:$G$65536,6,FALSE),0)</f>
        <v>10.503394</v>
      </c>
    </row>
    <row r="1869" spans="1:13">
      <c r="A1869" s="1">
        <v>1868</v>
      </c>
      <c r="B1869" s="8" t="s">
        <v>243</v>
      </c>
      <c r="C1869" s="9" t="s">
        <v>244</v>
      </c>
      <c r="D1869" s="8" t="s">
        <v>245</v>
      </c>
      <c r="E1869" s="1" t="s">
        <v>376</v>
      </c>
      <c r="F1869" s="1" t="s">
        <v>25</v>
      </c>
      <c r="G1869" s="1">
        <v>1</v>
      </c>
      <c r="H1869" s="3" t="s">
        <v>387</v>
      </c>
      <c r="I1869" s="5">
        <v>43586</v>
      </c>
      <c r="J1869" s="1">
        <v>1</v>
      </c>
      <c r="K1869" s="1">
        <v>0.8</v>
      </c>
      <c r="L1869" s="1">
        <f>_xlfn.IFNA(VLOOKUP(D1869,'[2]2019物业费金额预算（含欠费）'!$B$1:$L$65536,11,FALSE),0)</f>
        <v>78.2521344</v>
      </c>
      <c r="M1869">
        <f>_xlfn.IFNA(VLOOKUP(D1869,[2]Sheet1!$B$1:$G$65536,6,FALSE),0)</f>
        <v>2.3353935</v>
      </c>
    </row>
    <row r="1870" ht="15" spans="1:13">
      <c r="A1870" s="1">
        <v>1869</v>
      </c>
      <c r="B1870" s="8" t="s">
        <v>381</v>
      </c>
      <c r="C1870" s="9" t="s">
        <v>321</v>
      </c>
      <c r="D1870" s="10" t="s">
        <v>322</v>
      </c>
      <c r="E1870" s="1" t="s">
        <v>376</v>
      </c>
      <c r="F1870" s="1" t="s">
        <v>25</v>
      </c>
      <c r="G1870" s="1">
        <v>1</v>
      </c>
      <c r="H1870" s="3" t="s">
        <v>387</v>
      </c>
      <c r="I1870" s="5">
        <v>43586</v>
      </c>
      <c r="J1870" s="1">
        <v>1</v>
      </c>
      <c r="K1870" s="1">
        <v>0</v>
      </c>
      <c r="L1870" s="1">
        <f>_xlfn.IFNA(VLOOKUP(D1870,'[2]2019物业费金额预算（含欠费）'!$B$1:$L$65536,11,FALSE),0)</f>
        <v>21.590625</v>
      </c>
      <c r="M1870">
        <f>_xlfn.IFNA(VLOOKUP(D1870,[2]Sheet1!$B$1:$G$65536,6,FALSE),0)</f>
        <v>1.141326</v>
      </c>
    </row>
    <row r="1871" ht="15" spans="1:13">
      <c r="A1871" s="1">
        <v>1870</v>
      </c>
      <c r="B1871" s="8" t="s">
        <v>382</v>
      </c>
      <c r="C1871" s="9" t="s">
        <v>318</v>
      </c>
      <c r="D1871" s="10" t="s">
        <v>319</v>
      </c>
      <c r="E1871" s="1" t="s">
        <v>376</v>
      </c>
      <c r="F1871" s="1" t="s">
        <v>25</v>
      </c>
      <c r="G1871" s="1">
        <v>1</v>
      </c>
      <c r="H1871" s="3" t="s">
        <v>387</v>
      </c>
      <c r="I1871" s="5">
        <v>43586</v>
      </c>
      <c r="J1871" s="1">
        <v>1</v>
      </c>
      <c r="K1871" s="1">
        <v>0</v>
      </c>
      <c r="L1871" s="1">
        <f>_xlfn.IFNA(VLOOKUP(D1871,'[2]2019物业费金额预算（含欠费）'!$B$1:$L$65536,11,FALSE),0)</f>
        <v>44.226</v>
      </c>
      <c r="M1871">
        <f>_xlfn.IFNA(VLOOKUP(D1871,[2]Sheet1!$B$1:$G$65536,6,FALSE),0)</f>
        <v>0</v>
      </c>
    </row>
    <row r="1872" spans="1:13">
      <c r="A1872" s="1">
        <v>1871</v>
      </c>
      <c r="B1872" s="8" t="s">
        <v>246</v>
      </c>
      <c r="C1872" s="9" t="s">
        <v>247</v>
      </c>
      <c r="D1872" s="8" t="s">
        <v>248</v>
      </c>
      <c r="E1872" s="1" t="s">
        <v>376</v>
      </c>
      <c r="F1872" s="1" t="s">
        <v>25</v>
      </c>
      <c r="G1872" s="1">
        <v>1</v>
      </c>
      <c r="H1872" s="3" t="s">
        <v>387</v>
      </c>
      <c r="I1872" s="5">
        <v>43586</v>
      </c>
      <c r="J1872" s="1">
        <v>1</v>
      </c>
      <c r="K1872" s="1">
        <v>0</v>
      </c>
      <c r="L1872" s="1">
        <f>_xlfn.IFNA(VLOOKUP(D1872,'[2]2019物业费金额预算（含欠费）'!$B$1:$L$65536,11,FALSE),0)</f>
        <v>0</v>
      </c>
      <c r="M1872">
        <f>_xlfn.IFNA(VLOOKUP(D1872,[2]Sheet1!$B$1:$G$65536,6,FALSE),0)</f>
        <v>0</v>
      </c>
    </row>
    <row r="1873" spans="1:13">
      <c r="A1873" s="1">
        <v>1872</v>
      </c>
      <c r="B1873" s="8" t="s">
        <v>249</v>
      </c>
      <c r="C1873" s="9" t="s">
        <v>250</v>
      </c>
      <c r="D1873" s="8" t="s">
        <v>251</v>
      </c>
      <c r="E1873" s="1" t="s">
        <v>376</v>
      </c>
      <c r="F1873" s="1" t="s">
        <v>25</v>
      </c>
      <c r="G1873" s="1">
        <v>1</v>
      </c>
      <c r="H1873" s="3" t="s">
        <v>387</v>
      </c>
      <c r="I1873" s="5">
        <v>43586</v>
      </c>
      <c r="J1873" s="1">
        <v>1</v>
      </c>
      <c r="K1873" s="1">
        <v>0.9</v>
      </c>
      <c r="L1873" s="1">
        <f>_xlfn.IFNA(VLOOKUP(D1873,'[2]2019物业费金额预算（含欠费）'!$B$1:$L$65536,11,FALSE),0)</f>
        <v>60.24593376</v>
      </c>
      <c r="M1873">
        <f>_xlfn.IFNA(VLOOKUP(D1873,[2]Sheet1!$B$1:$G$65536,6,FALSE),0)</f>
        <v>8.19302166666666</v>
      </c>
    </row>
    <row r="1874" spans="1:13">
      <c r="A1874" s="1">
        <v>1873</v>
      </c>
      <c r="B1874" s="8" t="s">
        <v>252</v>
      </c>
      <c r="C1874" s="9" t="s">
        <v>253</v>
      </c>
      <c r="D1874" s="8" t="s">
        <v>254</v>
      </c>
      <c r="E1874" s="1" t="s">
        <v>376</v>
      </c>
      <c r="F1874" s="1" t="s">
        <v>25</v>
      </c>
      <c r="G1874" s="1">
        <v>1</v>
      </c>
      <c r="H1874" s="3" t="s">
        <v>387</v>
      </c>
      <c r="I1874" s="5">
        <v>43586</v>
      </c>
      <c r="J1874" s="1">
        <v>1</v>
      </c>
      <c r="K1874" s="1">
        <v>0.85</v>
      </c>
      <c r="L1874" s="1">
        <f>_xlfn.IFNA(VLOOKUP(D1874,'[2]2019物业费金额预算（含欠费）'!$B$1:$L$65536,11,FALSE),0)</f>
        <v>21.205862628</v>
      </c>
      <c r="M1874">
        <f>_xlfn.IFNA(VLOOKUP(D1874,[2]Sheet1!$B$1:$G$65536,6,FALSE),0)</f>
        <v>3.21109629166666</v>
      </c>
    </row>
    <row r="1875" spans="1:13">
      <c r="A1875" s="1">
        <v>1874</v>
      </c>
      <c r="B1875" s="8" t="s">
        <v>255</v>
      </c>
      <c r="C1875" s="9" t="s">
        <v>256</v>
      </c>
      <c r="D1875" s="8" t="s">
        <v>257</v>
      </c>
      <c r="E1875" s="1" t="s">
        <v>376</v>
      </c>
      <c r="F1875" s="1" t="s">
        <v>25</v>
      </c>
      <c r="G1875" s="1">
        <v>1</v>
      </c>
      <c r="H1875" s="3" t="s">
        <v>387</v>
      </c>
      <c r="I1875" s="5">
        <v>43586</v>
      </c>
      <c r="J1875" s="1">
        <v>1</v>
      </c>
      <c r="K1875" s="1">
        <v>0</v>
      </c>
      <c r="L1875" s="1">
        <f>_xlfn.IFNA(VLOOKUP(D1875,'[2]2019物业费金额预算（含欠费）'!$B$1:$L$65536,11,FALSE),0)</f>
        <v>102.375105</v>
      </c>
      <c r="M1875">
        <f>_xlfn.IFNA(VLOOKUP(D1875,[2]Sheet1!$B$1:$G$65536,6,FALSE),0)</f>
        <v>2.93545933333333</v>
      </c>
    </row>
    <row r="1876" spans="1:13">
      <c r="A1876" s="1">
        <v>1875</v>
      </c>
      <c r="B1876" s="8" t="s">
        <v>258</v>
      </c>
      <c r="C1876" s="9" t="s">
        <v>259</v>
      </c>
      <c r="D1876" s="8" t="s">
        <v>260</v>
      </c>
      <c r="E1876" s="1" t="s">
        <v>376</v>
      </c>
      <c r="F1876" s="1" t="s">
        <v>25</v>
      </c>
      <c r="G1876" s="1">
        <v>1</v>
      </c>
      <c r="H1876" s="3" t="s">
        <v>387</v>
      </c>
      <c r="I1876" s="5">
        <v>43586</v>
      </c>
      <c r="J1876" s="1">
        <v>1</v>
      </c>
      <c r="K1876" s="1">
        <v>0</v>
      </c>
      <c r="L1876" s="1">
        <f>_xlfn.IFNA(VLOOKUP(D1876,'[2]2019物业费金额预算（含欠费）'!$B$1:$L$65536,11,FALSE),0)</f>
        <v>0</v>
      </c>
      <c r="M1876">
        <f>_xlfn.IFNA(VLOOKUP(D1876,[2]Sheet1!$B$1:$G$65536,6,FALSE),0)</f>
        <v>0</v>
      </c>
    </row>
    <row r="1877" spans="1:13">
      <c r="A1877" s="1">
        <v>1876</v>
      </c>
      <c r="B1877" s="8" t="s">
        <v>261</v>
      </c>
      <c r="C1877" s="9" t="s">
        <v>262</v>
      </c>
      <c r="D1877" s="8" t="s">
        <v>263</v>
      </c>
      <c r="E1877" s="1" t="s">
        <v>376</v>
      </c>
      <c r="F1877" s="1" t="s">
        <v>25</v>
      </c>
      <c r="G1877" s="1">
        <v>1</v>
      </c>
      <c r="H1877" s="3" t="s">
        <v>387</v>
      </c>
      <c r="I1877" s="5">
        <v>43586</v>
      </c>
      <c r="J1877" s="1">
        <v>1</v>
      </c>
      <c r="K1877" s="1">
        <v>0</v>
      </c>
      <c r="L1877" s="1">
        <f>_xlfn.IFNA(VLOOKUP(D1877,'[2]2019物业费金额预算（含欠费）'!$B$1:$L$65536,11,FALSE),0)</f>
        <v>0</v>
      </c>
      <c r="M1877">
        <f>_xlfn.IFNA(VLOOKUP(D1877,[2]Sheet1!$B$1:$G$65536,6,FALSE),0)</f>
        <v>0</v>
      </c>
    </row>
    <row r="1878" spans="1:13">
      <c r="A1878" s="1">
        <v>1877</v>
      </c>
      <c r="B1878" s="8" t="s">
        <v>264</v>
      </c>
      <c r="C1878" s="9" t="s">
        <v>265</v>
      </c>
      <c r="D1878" s="8" t="s">
        <v>266</v>
      </c>
      <c r="E1878" s="1" t="s">
        <v>376</v>
      </c>
      <c r="F1878" s="1" t="s">
        <v>25</v>
      </c>
      <c r="G1878" s="1">
        <v>1</v>
      </c>
      <c r="H1878" s="3" t="s">
        <v>387</v>
      </c>
      <c r="I1878" s="5">
        <v>43586</v>
      </c>
      <c r="J1878" s="1">
        <v>1</v>
      </c>
      <c r="K1878" s="1">
        <v>0</v>
      </c>
      <c r="L1878" s="1">
        <f>_xlfn.IFNA(VLOOKUP(D1878,'[2]2019物业费金额预算（含欠费）'!$B$1:$L$65536,11,FALSE),0)</f>
        <v>0</v>
      </c>
      <c r="M1878">
        <f>_xlfn.IFNA(VLOOKUP(D1878,[2]Sheet1!$B$1:$G$65536,6,FALSE),0)</f>
        <v>0</v>
      </c>
    </row>
    <row r="1879" spans="1:13">
      <c r="A1879" s="1">
        <v>1878</v>
      </c>
      <c r="B1879" s="8" t="s">
        <v>276</v>
      </c>
      <c r="C1879" s="9" t="s">
        <v>277</v>
      </c>
      <c r="D1879" s="8" t="s">
        <v>278</v>
      </c>
      <c r="E1879" s="1" t="s">
        <v>376</v>
      </c>
      <c r="F1879" s="1" t="s">
        <v>279</v>
      </c>
      <c r="G1879" s="1">
        <v>1</v>
      </c>
      <c r="H1879" s="3" t="s">
        <v>387</v>
      </c>
      <c r="I1879" s="5">
        <v>43586</v>
      </c>
      <c r="J1879" s="1">
        <v>1</v>
      </c>
      <c r="K1879" s="1">
        <v>0.98</v>
      </c>
      <c r="L1879" s="1">
        <f>_xlfn.IFNA(VLOOKUP(D1879,'[2]2019物业费金额预算（含欠费）'!$B$1:$L$65536,11,FALSE),0)</f>
        <v>19.473816915</v>
      </c>
      <c r="M1879">
        <f>_xlfn.IFNA(VLOOKUP(D1879,[2]Sheet1!$B$1:$G$65536,6,FALSE),0)</f>
        <v>2.41786820833333</v>
      </c>
    </row>
    <row r="1880" spans="1:13">
      <c r="A1880" s="1">
        <v>1879</v>
      </c>
      <c r="B1880" s="8" t="s">
        <v>273</v>
      </c>
      <c r="C1880" s="9" t="s">
        <v>274</v>
      </c>
      <c r="D1880" s="8" t="s">
        <v>275</v>
      </c>
      <c r="E1880" s="1" t="s">
        <v>376</v>
      </c>
      <c r="F1880" s="1" t="s">
        <v>25</v>
      </c>
      <c r="G1880" s="1">
        <v>1</v>
      </c>
      <c r="H1880" s="3" t="s">
        <v>387</v>
      </c>
      <c r="I1880" s="5">
        <v>43586</v>
      </c>
      <c r="J1880" s="1">
        <v>1</v>
      </c>
      <c r="K1880" s="1">
        <v>0.8</v>
      </c>
      <c r="L1880" s="1">
        <f>_xlfn.IFNA(VLOOKUP(D1880,'[2]2019物业费金额预算（含欠费）'!$B$1:$L$65536,11,FALSE),0)</f>
        <v>80.2101689364</v>
      </c>
      <c r="M1880">
        <f>_xlfn.IFNA(VLOOKUP(D1880,[2]Sheet1!$B$1:$G$65536,6,FALSE),0)</f>
        <v>1.53049283333333</v>
      </c>
    </row>
    <row r="1881" spans="1:13">
      <c r="A1881" s="1">
        <v>1880</v>
      </c>
      <c r="B1881" s="8" t="s">
        <v>280</v>
      </c>
      <c r="C1881" s="9" t="s">
        <v>281</v>
      </c>
      <c r="D1881" s="8" t="s">
        <v>282</v>
      </c>
      <c r="E1881" s="1" t="s">
        <v>376</v>
      </c>
      <c r="F1881" s="1" t="s">
        <v>279</v>
      </c>
      <c r="G1881" s="1">
        <v>1</v>
      </c>
      <c r="H1881" s="3" t="s">
        <v>387</v>
      </c>
      <c r="I1881" s="5">
        <v>43586</v>
      </c>
      <c r="J1881" s="1">
        <v>1</v>
      </c>
      <c r="K1881" s="1">
        <v>0.9</v>
      </c>
      <c r="L1881" s="1">
        <f>_xlfn.IFNA(VLOOKUP(D1881,'[2]2019物业费金额预算（含欠费）'!$B$1:$L$65536,11,FALSE),0)</f>
        <v>78.4299027</v>
      </c>
      <c r="M1881">
        <f>_xlfn.IFNA(VLOOKUP(D1881,[2]Sheet1!$B$1:$G$65536,6,FALSE),0)</f>
        <v>23.1824273333334</v>
      </c>
    </row>
    <row r="1882" spans="1:13">
      <c r="A1882" s="1">
        <v>1881</v>
      </c>
      <c r="B1882" s="8" t="s">
        <v>283</v>
      </c>
      <c r="C1882" s="9" t="s">
        <v>284</v>
      </c>
      <c r="D1882" s="8" t="s">
        <v>285</v>
      </c>
      <c r="E1882" s="1" t="s">
        <v>376</v>
      </c>
      <c r="F1882" s="1" t="s">
        <v>25</v>
      </c>
      <c r="G1882" s="1">
        <v>1</v>
      </c>
      <c r="H1882" s="3" t="s">
        <v>387</v>
      </c>
      <c r="I1882" s="5">
        <v>43586</v>
      </c>
      <c r="J1882" s="1">
        <v>1</v>
      </c>
      <c r="K1882" s="1">
        <v>0.8</v>
      </c>
      <c r="L1882" s="1">
        <f>_xlfn.IFNA(VLOOKUP(D1882,'[2]2019物业费金额预算（含欠费）'!$B$1:$L$65536,11,FALSE),0)</f>
        <v>133.49562306</v>
      </c>
      <c r="M1882">
        <f>_xlfn.IFNA(VLOOKUP(D1882,[2]Sheet1!$B$1:$G$65536,6,FALSE),0)</f>
        <v>4.97509745833333</v>
      </c>
    </row>
    <row r="1883" spans="1:13">
      <c r="A1883" s="1">
        <v>1882</v>
      </c>
      <c r="B1883" s="8" t="s">
        <v>286</v>
      </c>
      <c r="C1883" s="9" t="s">
        <v>287</v>
      </c>
      <c r="D1883" s="8" t="s">
        <v>288</v>
      </c>
      <c r="E1883" s="1" t="s">
        <v>376</v>
      </c>
      <c r="F1883" s="1" t="s">
        <v>25</v>
      </c>
      <c r="G1883" s="1">
        <v>1</v>
      </c>
      <c r="H1883" s="3" t="s">
        <v>387</v>
      </c>
      <c r="I1883" s="5">
        <v>43586</v>
      </c>
      <c r="J1883" s="1">
        <v>1</v>
      </c>
      <c r="K1883" s="1">
        <v>0</v>
      </c>
      <c r="L1883" s="1">
        <f>_xlfn.IFNA(VLOOKUP(D1883,'[2]2019物业费金额预算（含欠费）'!$B$1:$L$65536,11,FALSE),0)</f>
        <v>0</v>
      </c>
      <c r="M1883">
        <f>_xlfn.IFNA(VLOOKUP(D1883,[2]Sheet1!$B$1:$G$65536,6,FALSE),0)</f>
        <v>0</v>
      </c>
    </row>
    <row r="1884" spans="1:13">
      <c r="A1884" s="1">
        <v>1883</v>
      </c>
      <c r="B1884" s="8" t="s">
        <v>289</v>
      </c>
      <c r="C1884" s="9"/>
      <c r="D1884" s="8" t="s">
        <v>290</v>
      </c>
      <c r="E1884" s="1" t="s">
        <v>376</v>
      </c>
      <c r="F1884" s="1" t="s">
        <v>153</v>
      </c>
      <c r="G1884" s="1" t="s">
        <v>153</v>
      </c>
      <c r="H1884" s="3" t="s">
        <v>387</v>
      </c>
      <c r="I1884" s="5">
        <v>43586</v>
      </c>
      <c r="J1884" s="1">
        <v>1</v>
      </c>
      <c r="K1884" s="1">
        <v>0</v>
      </c>
      <c r="L1884" s="1">
        <f>_xlfn.IFNA(VLOOKUP(D1884,'[2]2019物业费金额预算（含欠费）'!$B$1:$L$65536,11,FALSE),0)</f>
        <v>0</v>
      </c>
      <c r="M1884">
        <f>_xlfn.IFNA(VLOOKUP(D1884,[2]Sheet1!$B$1:$G$65536,6,FALSE),0)</f>
        <v>0</v>
      </c>
    </row>
    <row r="1885" spans="1:13">
      <c r="A1885" s="1">
        <v>1884</v>
      </c>
      <c r="B1885" s="8" t="s">
        <v>291</v>
      </c>
      <c r="C1885" s="9" t="s">
        <v>292</v>
      </c>
      <c r="D1885" s="8" t="s">
        <v>293</v>
      </c>
      <c r="E1885" s="1" t="s">
        <v>376</v>
      </c>
      <c r="F1885" s="1" t="s">
        <v>25</v>
      </c>
      <c r="G1885" s="1">
        <v>1</v>
      </c>
      <c r="H1885" s="3" t="s">
        <v>387</v>
      </c>
      <c r="I1885" s="5">
        <v>43586</v>
      </c>
      <c r="J1885" s="1">
        <v>1</v>
      </c>
      <c r="K1885" s="1">
        <v>0</v>
      </c>
      <c r="L1885" s="1">
        <f>_xlfn.IFNA(VLOOKUP(D1885,'[2]2019物业费金额预算（含欠费）'!$B$1:$L$65536,11,FALSE),0)</f>
        <v>0</v>
      </c>
      <c r="M1885">
        <f>_xlfn.IFNA(VLOOKUP(D1885,[2]Sheet1!$B$1:$G$65536,6,FALSE),0)</f>
        <v>0</v>
      </c>
    </row>
    <row r="1886" ht="15" spans="1:13">
      <c r="A1886" s="1">
        <v>1885</v>
      </c>
      <c r="B1886" s="8" t="s">
        <v>383</v>
      </c>
      <c r="C1886" s="10" t="s">
        <v>268</v>
      </c>
      <c r="D1886" s="10" t="s">
        <v>269</v>
      </c>
      <c r="E1886" s="1" t="s">
        <v>376</v>
      </c>
      <c r="F1886" s="1" t="s">
        <v>25</v>
      </c>
      <c r="G1886" s="1">
        <v>1</v>
      </c>
      <c r="H1886" s="3" t="s">
        <v>387</v>
      </c>
      <c r="I1886" s="5">
        <v>43586</v>
      </c>
      <c r="J1886" s="1">
        <v>1</v>
      </c>
      <c r="K1886" s="1">
        <v>0.93</v>
      </c>
      <c r="L1886" s="1">
        <f>_xlfn.IFNA(VLOOKUP(D1886,'[2]2019物业费金额预算（含欠费）'!$B$1:$L$65536,11,FALSE),0)</f>
        <v>75.676483404</v>
      </c>
      <c r="M1886">
        <f>_xlfn.IFNA(VLOOKUP(D1886,[2]Sheet1!$B$1:$G$65536,6,FALSE),0)</f>
        <v>2.04683645833333</v>
      </c>
    </row>
    <row r="1887" spans="1:13">
      <c r="A1887" s="1">
        <v>1886</v>
      </c>
      <c r="B1887" s="8" t="s">
        <v>13</v>
      </c>
      <c r="C1887" s="9" t="s">
        <v>14</v>
      </c>
      <c r="D1887" s="8" t="s">
        <v>15</v>
      </c>
      <c r="E1887" s="1" t="s">
        <v>376</v>
      </c>
      <c r="F1887" s="1" t="s">
        <v>17</v>
      </c>
      <c r="G1887" s="1">
        <v>1</v>
      </c>
      <c r="H1887" s="3" t="s">
        <v>388</v>
      </c>
      <c r="I1887" s="5">
        <v>43617</v>
      </c>
      <c r="J1887" s="1">
        <v>1</v>
      </c>
      <c r="K1887" s="1">
        <v>0.95</v>
      </c>
      <c r="L1887" s="1">
        <f>_xlfn.IFNA(VLOOKUP(D1887,'[2]2019物业费金额预算（含欠费）'!$B$1:$N$65536,13,FALSE),0)</f>
        <v>242.339328365575</v>
      </c>
      <c r="M1887">
        <f>_xlfn.IFNA(VLOOKUP(D1887,[2]Sheet1!$B$1:$H$65536,7,FALSE),0)</f>
        <v>25.42644344</v>
      </c>
    </row>
    <row r="1888" spans="1:13">
      <c r="A1888" s="1">
        <v>1887</v>
      </c>
      <c r="B1888" s="8" t="s">
        <v>19</v>
      </c>
      <c r="C1888" s="9" t="s">
        <v>20</v>
      </c>
      <c r="D1888" s="8" t="s">
        <v>21</v>
      </c>
      <c r="E1888" s="1" t="s">
        <v>376</v>
      </c>
      <c r="F1888" s="1" t="s">
        <v>17</v>
      </c>
      <c r="G1888" s="1">
        <v>1</v>
      </c>
      <c r="H1888" s="3" t="s">
        <v>388</v>
      </c>
      <c r="I1888" s="5">
        <v>43617</v>
      </c>
      <c r="J1888" s="1">
        <v>1</v>
      </c>
      <c r="K1888" s="1">
        <v>0.98</v>
      </c>
      <c r="L1888" s="1">
        <f>_xlfn.IFNA(VLOOKUP(D1888,'[2]2019物业费金额预算（含欠费）'!$B$1:$N$65536,13,FALSE),0)</f>
        <v>22.262810136</v>
      </c>
      <c r="M1888">
        <f>_xlfn.IFNA(VLOOKUP(D1888,[2]Sheet1!$B$1:$H$65536,7,FALSE),0)</f>
        <v>1.551757845</v>
      </c>
    </row>
    <row r="1889" spans="1:13">
      <c r="A1889" s="1">
        <v>1888</v>
      </c>
      <c r="B1889" s="8" t="s">
        <v>22</v>
      </c>
      <c r="C1889" s="9" t="s">
        <v>23</v>
      </c>
      <c r="D1889" s="8" t="s">
        <v>24</v>
      </c>
      <c r="E1889" s="1" t="s">
        <v>376</v>
      </c>
      <c r="F1889" s="1" t="s">
        <v>25</v>
      </c>
      <c r="G1889" s="1">
        <v>1</v>
      </c>
      <c r="H1889" s="3" t="s">
        <v>388</v>
      </c>
      <c r="I1889" s="5">
        <v>43617</v>
      </c>
      <c r="J1889" s="1">
        <v>1</v>
      </c>
      <c r="K1889" s="1">
        <v>0.98</v>
      </c>
      <c r="L1889" s="1">
        <f>_xlfn.IFNA(VLOOKUP(D1889,'[2]2019物业费金额预算（含欠费）'!$B$1:$N$65536,13,FALSE),0)</f>
        <v>78.378152664</v>
      </c>
      <c r="M1889">
        <f>_xlfn.IFNA(VLOOKUP(D1889,[2]Sheet1!$B$1:$H$65536,7,FALSE),0)</f>
        <v>3.41480976</v>
      </c>
    </row>
    <row r="1890" ht="15" spans="1:13">
      <c r="A1890" s="1">
        <v>1889</v>
      </c>
      <c r="B1890" s="4" t="s">
        <v>26</v>
      </c>
      <c r="C1890" s="9" t="s">
        <v>27</v>
      </c>
      <c r="D1890" s="10" t="s">
        <v>28</v>
      </c>
      <c r="E1890" s="1" t="s">
        <v>376</v>
      </c>
      <c r="F1890" s="1" t="s">
        <v>17</v>
      </c>
      <c r="G1890" s="1">
        <v>1</v>
      </c>
      <c r="H1890" s="3" t="s">
        <v>388</v>
      </c>
      <c r="I1890" s="5">
        <v>43617</v>
      </c>
      <c r="J1890" s="1">
        <v>1</v>
      </c>
      <c r="K1890" s="1">
        <v>0.88</v>
      </c>
      <c r="L1890" s="1">
        <f>_xlfn.IFNA(VLOOKUP(D1890,'[2]2019物业费金额预算（含欠费）'!$B$1:$N$65536,13,FALSE),0)</f>
        <v>91.46487768</v>
      </c>
      <c r="M1890">
        <f>_xlfn.IFNA(VLOOKUP(D1890,[2]Sheet1!$B$1:$H$65536,7,FALSE),0)</f>
        <v>31.901309</v>
      </c>
    </row>
    <row r="1891" ht="14.25" spans="1:13">
      <c r="A1891" s="1">
        <v>1890</v>
      </c>
      <c r="B1891" s="4" t="s">
        <v>29</v>
      </c>
      <c r="C1891" s="9" t="s">
        <v>30</v>
      </c>
      <c r="D1891" s="8" t="s">
        <v>31</v>
      </c>
      <c r="E1891" s="1" t="s">
        <v>376</v>
      </c>
      <c r="F1891" s="1" t="s">
        <v>25</v>
      </c>
      <c r="G1891" s="1">
        <v>1</v>
      </c>
      <c r="H1891" s="3" t="s">
        <v>388</v>
      </c>
      <c r="I1891" s="5">
        <v>43617</v>
      </c>
      <c r="J1891" s="1">
        <v>1</v>
      </c>
      <c r="K1891" s="1">
        <v>0.85</v>
      </c>
      <c r="L1891" s="1">
        <f>_xlfn.IFNA(VLOOKUP(D1891,'[2]2019物业费金额预算（含欠费）'!$B$1:$N$65536,13,FALSE),0)</f>
        <v>187.39920852</v>
      </c>
      <c r="M1891">
        <f>_xlfn.IFNA(VLOOKUP(D1891,[2]Sheet1!$B$1:$H$65536,7,FALSE),0)</f>
        <v>92.13166875</v>
      </c>
    </row>
    <row r="1892" spans="1:13">
      <c r="A1892" s="1">
        <v>1891</v>
      </c>
      <c r="B1892" s="8" t="s">
        <v>32</v>
      </c>
      <c r="C1892" s="9" t="s">
        <v>33</v>
      </c>
      <c r="D1892" s="8" t="s">
        <v>34</v>
      </c>
      <c r="E1892" s="1" t="s">
        <v>376</v>
      </c>
      <c r="F1892" s="1" t="s">
        <v>25</v>
      </c>
      <c r="G1892" s="1">
        <v>1</v>
      </c>
      <c r="H1892" s="3" t="s">
        <v>388</v>
      </c>
      <c r="I1892" s="5">
        <v>43617</v>
      </c>
      <c r="J1892" s="1">
        <v>1</v>
      </c>
      <c r="K1892" s="1">
        <v>0.98</v>
      </c>
      <c r="L1892" s="1">
        <f>_xlfn.IFNA(VLOOKUP(D1892,'[2]2019物业费金额预算（含欠费）'!$B$1:$N$65536,13,FALSE),0)</f>
        <v>173.876247984</v>
      </c>
      <c r="M1892">
        <f>_xlfn.IFNA(VLOOKUP(D1892,[2]Sheet1!$B$1:$H$65536,7,FALSE),0)</f>
        <v>11.6369796</v>
      </c>
    </row>
    <row r="1893" spans="1:13">
      <c r="A1893" s="1">
        <v>1892</v>
      </c>
      <c r="B1893" s="8" t="s">
        <v>35</v>
      </c>
      <c r="C1893" s="9"/>
      <c r="D1893" s="8" t="s">
        <v>36</v>
      </c>
      <c r="E1893" s="1" t="s">
        <v>376</v>
      </c>
      <c r="F1893" s="1" t="s">
        <v>25</v>
      </c>
      <c r="G1893" s="1">
        <v>0</v>
      </c>
      <c r="H1893" s="3" t="s">
        <v>388</v>
      </c>
      <c r="I1893" s="5">
        <v>43617</v>
      </c>
      <c r="J1893" s="1">
        <v>1</v>
      </c>
      <c r="K1893" s="1">
        <v>0.95</v>
      </c>
      <c r="L1893" s="1">
        <f>_xlfn.IFNA(VLOOKUP(D1893,'[2]2019物业费金额预算（含欠费）'!$B$1:$N$65536,13,FALSE),0)</f>
        <v>331.797380361</v>
      </c>
      <c r="M1893">
        <f>_xlfn.IFNA(VLOOKUP(D1893,[2]Sheet1!$B$1:$H$65536,7,FALSE),0)</f>
        <v>54.91751096</v>
      </c>
    </row>
    <row r="1894" spans="1:13">
      <c r="A1894" s="1">
        <v>1893</v>
      </c>
      <c r="B1894" s="8" t="s">
        <v>37</v>
      </c>
      <c r="C1894" s="9" t="s">
        <v>38</v>
      </c>
      <c r="D1894" s="8" t="s">
        <v>39</v>
      </c>
      <c r="E1894" s="1" t="s">
        <v>376</v>
      </c>
      <c r="F1894" s="1" t="s">
        <v>17</v>
      </c>
      <c r="G1894" s="1">
        <v>1</v>
      </c>
      <c r="H1894" s="3" t="s">
        <v>388</v>
      </c>
      <c r="I1894" s="5">
        <v>43617</v>
      </c>
      <c r="J1894" s="1">
        <v>1</v>
      </c>
      <c r="K1894" s="1">
        <v>0.98</v>
      </c>
      <c r="L1894" s="1">
        <f>_xlfn.IFNA(VLOOKUP(D1894,'[2]2019物业费金额预算（含欠费）'!$B$1:$N$65536,13,FALSE),0)</f>
        <v>36.3485642336</v>
      </c>
      <c r="M1894">
        <f>_xlfn.IFNA(VLOOKUP(D1894,[2]Sheet1!$B$1:$H$65536,7,FALSE),0)</f>
        <v>0.98001194</v>
      </c>
    </row>
    <row r="1895" spans="1:13">
      <c r="A1895" s="1">
        <v>1894</v>
      </c>
      <c r="B1895" s="8" t="s">
        <v>40</v>
      </c>
      <c r="C1895" s="9"/>
      <c r="D1895" s="8" t="s">
        <v>41</v>
      </c>
      <c r="E1895" s="1" t="s">
        <v>376</v>
      </c>
      <c r="F1895" s="1" t="s">
        <v>25</v>
      </c>
      <c r="G1895" s="1">
        <v>0</v>
      </c>
      <c r="H1895" s="3" t="s">
        <v>388</v>
      </c>
      <c r="I1895" s="5">
        <v>43617</v>
      </c>
      <c r="J1895" s="1">
        <v>1</v>
      </c>
      <c r="K1895" s="1">
        <v>0.88</v>
      </c>
      <c r="L1895" s="1">
        <f>_xlfn.IFNA(VLOOKUP(D1895,'[2]2019物业费金额预算（含欠费）'!$B$1:$N$65536,13,FALSE),0)</f>
        <v>250.97799408</v>
      </c>
      <c r="M1895">
        <f>_xlfn.IFNA(VLOOKUP(D1895,[2]Sheet1!$B$1:$H$65536,7,FALSE),0)</f>
        <v>78.6622051</v>
      </c>
    </row>
    <row r="1896" spans="1:13">
      <c r="A1896" s="1">
        <v>1895</v>
      </c>
      <c r="B1896" s="8" t="s">
        <v>42</v>
      </c>
      <c r="C1896" s="9" t="s">
        <v>43</v>
      </c>
      <c r="D1896" s="8" t="s">
        <v>44</v>
      </c>
      <c r="E1896" s="1" t="s">
        <v>376</v>
      </c>
      <c r="F1896" s="1" t="s">
        <v>25</v>
      </c>
      <c r="G1896" s="1">
        <v>1</v>
      </c>
      <c r="H1896" s="3" t="s">
        <v>388</v>
      </c>
      <c r="I1896" s="5">
        <v>43617</v>
      </c>
      <c r="J1896" s="1">
        <v>1</v>
      </c>
      <c r="K1896" s="1">
        <v>0.95</v>
      </c>
      <c r="L1896" s="1">
        <f>_xlfn.IFNA(VLOOKUP(D1896,'[2]2019物业费金额预算（含欠费）'!$B$1:$N$65536,13,FALSE),0)</f>
        <v>349.106570699</v>
      </c>
      <c r="M1896">
        <f>_xlfn.IFNA(VLOOKUP(D1896,[2]Sheet1!$B$1:$H$65536,7,FALSE),0)</f>
        <v>85.66053724</v>
      </c>
    </row>
    <row r="1897" spans="1:13">
      <c r="A1897" s="1">
        <v>1896</v>
      </c>
      <c r="B1897" s="8" t="s">
        <v>45</v>
      </c>
      <c r="C1897" s="9" t="s">
        <v>46</v>
      </c>
      <c r="D1897" s="8" t="s">
        <v>47</v>
      </c>
      <c r="E1897" s="1" t="s">
        <v>376</v>
      </c>
      <c r="F1897" s="1" t="s">
        <v>25</v>
      </c>
      <c r="G1897" s="1">
        <v>1</v>
      </c>
      <c r="H1897" s="3" t="s">
        <v>388</v>
      </c>
      <c r="I1897" s="5">
        <v>43617</v>
      </c>
      <c r="J1897" s="1">
        <v>1</v>
      </c>
      <c r="K1897" s="1">
        <v>0.98</v>
      </c>
      <c r="L1897" s="1">
        <f>_xlfn.IFNA(VLOOKUP(D1897,'[2]2019物业费金额预算（含欠费）'!$B$1:$N$65536,13,FALSE),0)</f>
        <v>50.423312016</v>
      </c>
      <c r="M1897">
        <f>_xlfn.IFNA(VLOOKUP(D1897,[2]Sheet1!$B$1:$H$65536,7,FALSE),0)</f>
        <v>0.2392439</v>
      </c>
    </row>
    <row r="1898" spans="1:13">
      <c r="A1898" s="1">
        <v>1897</v>
      </c>
      <c r="B1898" s="8" t="s">
        <v>48</v>
      </c>
      <c r="C1898" s="9" t="s">
        <v>49</v>
      </c>
      <c r="D1898" s="8" t="s">
        <v>50</v>
      </c>
      <c r="E1898" s="1" t="s">
        <v>376</v>
      </c>
      <c r="F1898" s="1" t="s">
        <v>25</v>
      </c>
      <c r="G1898" s="1">
        <v>1</v>
      </c>
      <c r="H1898" s="3" t="s">
        <v>388</v>
      </c>
      <c r="I1898" s="5">
        <v>43617</v>
      </c>
      <c r="J1898" s="1">
        <v>1</v>
      </c>
      <c r="K1898" s="1">
        <v>0.98</v>
      </c>
      <c r="L1898" s="1">
        <f>_xlfn.IFNA(VLOOKUP(D1898,'[2]2019物业费金额预算（含欠费）'!$B$1:$N$65536,13,FALSE),0)</f>
        <v>36.6232765452</v>
      </c>
      <c r="M1898">
        <f>_xlfn.IFNA(VLOOKUP(D1898,[2]Sheet1!$B$1:$H$65536,7,FALSE),0)</f>
        <v>3.47749985</v>
      </c>
    </row>
    <row r="1899" spans="1:13">
      <c r="A1899" s="1">
        <v>1898</v>
      </c>
      <c r="B1899" s="8" t="s">
        <v>51</v>
      </c>
      <c r="C1899" s="9" t="s">
        <v>52</v>
      </c>
      <c r="D1899" s="8" t="s">
        <v>53</v>
      </c>
      <c r="E1899" s="1" t="s">
        <v>376</v>
      </c>
      <c r="F1899" s="1" t="s">
        <v>17</v>
      </c>
      <c r="G1899" s="1">
        <v>1</v>
      </c>
      <c r="H1899" s="3" t="s">
        <v>388</v>
      </c>
      <c r="I1899" s="5">
        <v>43617</v>
      </c>
      <c r="J1899" s="1">
        <v>1</v>
      </c>
      <c r="K1899" s="1">
        <v>0.96</v>
      </c>
      <c r="L1899" s="1">
        <f>_xlfn.IFNA(VLOOKUP(D1899,'[2]2019物业费金额预算（含欠费）'!$B$1:$N$65536,13,FALSE),0)</f>
        <v>184.5569064</v>
      </c>
      <c r="M1899">
        <f>_xlfn.IFNA(VLOOKUP(D1899,[2]Sheet1!$B$1:$H$65536,7,FALSE),0)</f>
        <v>21.29258275</v>
      </c>
    </row>
    <row r="1900" spans="1:13">
      <c r="A1900" s="1">
        <v>1899</v>
      </c>
      <c r="B1900" s="8" t="s">
        <v>54</v>
      </c>
      <c r="C1900" s="9" t="s">
        <v>55</v>
      </c>
      <c r="D1900" s="8" t="s">
        <v>56</v>
      </c>
      <c r="E1900" s="1" t="s">
        <v>376</v>
      </c>
      <c r="F1900" s="1" t="s">
        <v>17</v>
      </c>
      <c r="G1900" s="1">
        <v>1</v>
      </c>
      <c r="H1900" s="3" t="s">
        <v>388</v>
      </c>
      <c r="I1900" s="5">
        <v>43617</v>
      </c>
      <c r="J1900" s="1">
        <v>1</v>
      </c>
      <c r="K1900" s="1">
        <v>0.98</v>
      </c>
      <c r="L1900" s="1">
        <f>_xlfn.IFNA(VLOOKUP(D1900,'[2]2019物业费金额预算（含欠费）'!$B$1:$N$65536,13,FALSE),0)</f>
        <v>30.9808277688</v>
      </c>
      <c r="M1900">
        <f>_xlfn.IFNA(VLOOKUP(D1900,[2]Sheet1!$B$1:$H$65536,7,FALSE),0)</f>
        <v>2.8521871</v>
      </c>
    </row>
    <row r="1901" spans="1:13">
      <c r="A1901" s="1">
        <v>1900</v>
      </c>
      <c r="B1901" s="8" t="s">
        <v>57</v>
      </c>
      <c r="C1901" s="9" t="s">
        <v>58</v>
      </c>
      <c r="D1901" s="8" t="s">
        <v>59</v>
      </c>
      <c r="E1901" s="1" t="s">
        <v>376</v>
      </c>
      <c r="F1901" s="1" t="s">
        <v>17</v>
      </c>
      <c r="G1901" s="1">
        <v>1</v>
      </c>
      <c r="H1901" s="3" t="s">
        <v>388</v>
      </c>
      <c r="I1901" s="5">
        <v>43617</v>
      </c>
      <c r="J1901" s="1">
        <v>1</v>
      </c>
      <c r="K1901" s="1">
        <v>0.98</v>
      </c>
      <c r="L1901" s="1">
        <f>_xlfn.IFNA(VLOOKUP(D1901,'[2]2019物业费金额预算（含欠费）'!$B$1:$N$65536,13,FALSE),0)</f>
        <v>27.0949518</v>
      </c>
      <c r="M1901">
        <f>_xlfn.IFNA(VLOOKUP(D1901,[2]Sheet1!$B$1:$H$65536,7,FALSE),0)</f>
        <v>4.57539936</v>
      </c>
    </row>
    <row r="1902" spans="1:13">
      <c r="A1902" s="1">
        <v>1901</v>
      </c>
      <c r="B1902" s="8" t="s">
        <v>60</v>
      </c>
      <c r="C1902" s="9" t="s">
        <v>61</v>
      </c>
      <c r="D1902" s="8" t="s">
        <v>62</v>
      </c>
      <c r="E1902" s="1" t="s">
        <v>376</v>
      </c>
      <c r="F1902" s="1" t="s">
        <v>17</v>
      </c>
      <c r="G1902" s="1">
        <v>1</v>
      </c>
      <c r="H1902" s="3" t="s">
        <v>388</v>
      </c>
      <c r="I1902" s="5">
        <v>43617</v>
      </c>
      <c r="J1902" s="1">
        <v>1</v>
      </c>
      <c r="K1902" s="1">
        <v>0.96</v>
      </c>
      <c r="L1902" s="1">
        <f>_xlfn.IFNA(VLOOKUP(D1902,'[2]2019物业费金额预算（含欠费）'!$B$1:$N$65536,13,FALSE),0)</f>
        <v>242.501253408</v>
      </c>
      <c r="M1902">
        <f>_xlfn.IFNA(VLOOKUP(D1902,[2]Sheet1!$B$1:$H$65536,7,FALSE),0)</f>
        <v>26.27919928</v>
      </c>
    </row>
    <row r="1903" spans="1:13">
      <c r="A1903" s="1">
        <v>1902</v>
      </c>
      <c r="B1903" s="8" t="s">
        <v>63</v>
      </c>
      <c r="C1903" s="9" t="s">
        <v>64</v>
      </c>
      <c r="D1903" s="8" t="s">
        <v>65</v>
      </c>
      <c r="E1903" s="1" t="s">
        <v>376</v>
      </c>
      <c r="F1903" s="1" t="s">
        <v>25</v>
      </c>
      <c r="G1903" s="1">
        <v>1</v>
      </c>
      <c r="H1903" s="3" t="s">
        <v>388</v>
      </c>
      <c r="I1903" s="5">
        <v>43617</v>
      </c>
      <c r="J1903" s="1">
        <v>1</v>
      </c>
      <c r="K1903" s="1">
        <v>0.96</v>
      </c>
      <c r="L1903" s="1">
        <f>_xlfn.IFNA(VLOOKUP(D1903,'[2]2019物业费金额预算（含欠费）'!$B$1:$N$65536,13,FALSE),0)</f>
        <v>244.965351072</v>
      </c>
      <c r="M1903">
        <f>_xlfn.IFNA(VLOOKUP(D1903,[2]Sheet1!$B$1:$H$65536,7,FALSE),0)</f>
        <v>15.074094896</v>
      </c>
    </row>
    <row r="1904" spans="1:13">
      <c r="A1904" s="1">
        <v>1903</v>
      </c>
      <c r="B1904" s="8" t="s">
        <v>66</v>
      </c>
      <c r="C1904" s="9" t="s">
        <v>67</v>
      </c>
      <c r="D1904" s="8" t="s">
        <v>68</v>
      </c>
      <c r="E1904" s="1" t="s">
        <v>376</v>
      </c>
      <c r="F1904" s="1" t="s">
        <v>25</v>
      </c>
      <c r="G1904" s="1">
        <v>1</v>
      </c>
      <c r="H1904" s="3" t="s">
        <v>388</v>
      </c>
      <c r="I1904" s="5">
        <v>43617</v>
      </c>
      <c r="J1904" s="1">
        <v>1</v>
      </c>
      <c r="K1904" s="1">
        <v>0.95</v>
      </c>
      <c r="L1904" s="1">
        <f>_xlfn.IFNA(VLOOKUP(D1904,'[2]2019物业费金额预算（含欠费）'!$B$1:$N$65536,13,FALSE),0)</f>
        <v>191.83925244</v>
      </c>
      <c r="M1904">
        <f>_xlfn.IFNA(VLOOKUP(D1904,[2]Sheet1!$B$1:$H$65536,7,FALSE),0)</f>
        <v>16.3935212</v>
      </c>
    </row>
    <row r="1905" spans="1:13">
      <c r="A1905" s="1">
        <v>1904</v>
      </c>
      <c r="B1905" s="8" t="s">
        <v>69</v>
      </c>
      <c r="C1905" s="9" t="s">
        <v>70</v>
      </c>
      <c r="D1905" s="8" t="s">
        <v>71</v>
      </c>
      <c r="E1905" s="1" t="s">
        <v>376</v>
      </c>
      <c r="F1905" s="1" t="s">
        <v>25</v>
      </c>
      <c r="G1905" s="1">
        <v>1</v>
      </c>
      <c r="H1905" s="3" t="s">
        <v>388</v>
      </c>
      <c r="I1905" s="5">
        <v>43617</v>
      </c>
      <c r="J1905" s="1">
        <v>1</v>
      </c>
      <c r="K1905" s="1">
        <v>0.9</v>
      </c>
      <c r="L1905" s="1">
        <f>_xlfn.IFNA(VLOOKUP(D1905,'[2]2019物业费金额预算（含欠费）'!$B$1:$N$65536,13,FALSE),0)</f>
        <v>142.87216176</v>
      </c>
      <c r="M1905">
        <f>_xlfn.IFNA(VLOOKUP(D1905,[2]Sheet1!$B$1:$H$65536,7,FALSE),0)</f>
        <v>23.7537363</v>
      </c>
    </row>
    <row r="1906" spans="1:13">
      <c r="A1906" s="1">
        <v>1905</v>
      </c>
      <c r="B1906" s="8" t="s">
        <v>72</v>
      </c>
      <c r="C1906" s="9" t="s">
        <v>73</v>
      </c>
      <c r="D1906" s="8" t="s">
        <v>74</v>
      </c>
      <c r="E1906" s="1" t="s">
        <v>376</v>
      </c>
      <c r="F1906" s="1" t="s">
        <v>25</v>
      </c>
      <c r="G1906" s="1">
        <v>1</v>
      </c>
      <c r="H1906" s="3" t="s">
        <v>388</v>
      </c>
      <c r="I1906" s="5">
        <v>43617</v>
      </c>
      <c r="J1906" s="1">
        <v>1</v>
      </c>
      <c r="K1906" s="1">
        <v>0.9</v>
      </c>
      <c r="L1906" s="1">
        <f>_xlfn.IFNA(VLOOKUP(D1906,'[2]2019物业费金额预算（含欠费）'!$B$1:$N$65536,13,FALSE),0)</f>
        <v>472.06480143</v>
      </c>
      <c r="M1906">
        <f>_xlfn.IFNA(VLOOKUP(D1906,[2]Sheet1!$B$1:$H$65536,7,FALSE),0)</f>
        <v>15.39279315</v>
      </c>
    </row>
    <row r="1907" spans="1:13">
      <c r="A1907" s="1">
        <v>1906</v>
      </c>
      <c r="B1907" s="8" t="s">
        <v>75</v>
      </c>
      <c r="C1907" s="9" t="s">
        <v>76</v>
      </c>
      <c r="D1907" s="8" t="s">
        <v>77</v>
      </c>
      <c r="E1907" s="1" t="s">
        <v>376</v>
      </c>
      <c r="F1907" s="1" t="s">
        <v>25</v>
      </c>
      <c r="G1907" s="1">
        <v>1</v>
      </c>
      <c r="H1907" s="3" t="s">
        <v>388</v>
      </c>
      <c r="I1907" s="5">
        <v>43617</v>
      </c>
      <c r="J1907" s="1">
        <v>1</v>
      </c>
      <c r="K1907" s="1">
        <v>0.9</v>
      </c>
      <c r="L1907" s="1">
        <f>_xlfn.IFNA(VLOOKUP(D1907,'[2]2019物业费金额预算（含欠费）'!$B$1:$N$65536,13,FALSE),0)</f>
        <v>181.10125692</v>
      </c>
      <c r="M1907">
        <f>_xlfn.IFNA(VLOOKUP(D1907,[2]Sheet1!$B$1:$H$65536,7,FALSE),0)</f>
        <v>42.2540517</v>
      </c>
    </row>
    <row r="1908" ht="14.25" spans="1:13">
      <c r="A1908" s="1">
        <v>1907</v>
      </c>
      <c r="B1908" s="2" t="s">
        <v>78</v>
      </c>
      <c r="C1908" s="9"/>
      <c r="D1908" s="8" t="s">
        <v>79</v>
      </c>
      <c r="E1908" s="1" t="s">
        <v>376</v>
      </c>
      <c r="F1908" s="1" t="s">
        <v>25</v>
      </c>
      <c r="G1908" s="1">
        <v>0</v>
      </c>
      <c r="H1908" s="3" t="s">
        <v>388</v>
      </c>
      <c r="I1908" s="5">
        <v>43617</v>
      </c>
      <c r="J1908" s="1">
        <v>1</v>
      </c>
      <c r="K1908" s="1">
        <v>0.95</v>
      </c>
      <c r="L1908" s="1">
        <f>_xlfn.IFNA(VLOOKUP(D1908,'[2]2019物业费金额预算（含欠费）'!$B$1:$N$65536,13,FALSE),0)</f>
        <v>407.3448823</v>
      </c>
      <c r="M1908">
        <f>_xlfn.IFNA(VLOOKUP(D1908,[2]Sheet1!$B$1:$H$65536,7,FALSE),0)</f>
        <v>13.71432895</v>
      </c>
    </row>
    <row r="1909" spans="1:13">
      <c r="A1909" s="1">
        <v>1908</v>
      </c>
      <c r="B1909" s="8" t="s">
        <v>83</v>
      </c>
      <c r="C1909" s="9" t="s">
        <v>84</v>
      </c>
      <c r="D1909" s="8" t="s">
        <v>85</v>
      </c>
      <c r="E1909" s="1" t="s">
        <v>376</v>
      </c>
      <c r="F1909" s="1" t="s">
        <v>25</v>
      </c>
      <c r="G1909" s="1">
        <v>1</v>
      </c>
      <c r="H1909" s="3" t="s">
        <v>388</v>
      </c>
      <c r="I1909" s="5">
        <v>43617</v>
      </c>
      <c r="J1909" s="1">
        <v>1</v>
      </c>
      <c r="K1909" s="1">
        <v>0</v>
      </c>
      <c r="L1909" s="1">
        <f>_xlfn.IFNA(VLOOKUP(D1909,'[2]2019物业费金额预算（含欠费）'!$B$1:$N$65536,13,FALSE),0)</f>
        <v>536.08105584</v>
      </c>
      <c r="M1909">
        <f>_xlfn.IFNA(VLOOKUP(D1909,[2]Sheet1!$B$1:$H$65536,7,FALSE),0)</f>
        <v>0</v>
      </c>
    </row>
    <row r="1910" spans="1:13">
      <c r="A1910" s="1">
        <v>1909</v>
      </c>
      <c r="B1910" s="8" t="s">
        <v>95</v>
      </c>
      <c r="C1910" s="9" t="s">
        <v>96</v>
      </c>
      <c r="D1910" s="8" t="s">
        <v>97</v>
      </c>
      <c r="E1910" s="1" t="s">
        <v>376</v>
      </c>
      <c r="F1910" s="1" t="s">
        <v>17</v>
      </c>
      <c r="G1910" s="1">
        <v>1</v>
      </c>
      <c r="H1910" s="3" t="s">
        <v>388</v>
      </c>
      <c r="I1910" s="5">
        <v>43617</v>
      </c>
      <c r="J1910" s="1">
        <v>1</v>
      </c>
      <c r="K1910" s="1">
        <v>0.97</v>
      </c>
      <c r="L1910" s="1">
        <f>_xlfn.IFNA(VLOOKUP(D1910,'[2]2019物业费金额预算（含欠费）'!$B$1:$N$65536,13,FALSE),0)</f>
        <v>27.81409419405</v>
      </c>
      <c r="M1910">
        <f>_xlfn.IFNA(VLOOKUP(D1910,[2]Sheet1!$B$1:$H$65536,7,FALSE),0)</f>
        <v>4.5574979</v>
      </c>
    </row>
    <row r="1911" spans="1:13">
      <c r="A1911" s="1">
        <v>1910</v>
      </c>
      <c r="B1911" s="8" t="s">
        <v>98</v>
      </c>
      <c r="C1911" s="9" t="s">
        <v>99</v>
      </c>
      <c r="D1911" s="8" t="s">
        <v>100</v>
      </c>
      <c r="E1911" s="1" t="s">
        <v>376</v>
      </c>
      <c r="F1911" s="1" t="s">
        <v>25</v>
      </c>
      <c r="G1911" s="1">
        <v>1</v>
      </c>
      <c r="H1911" s="3" t="s">
        <v>388</v>
      </c>
      <c r="I1911" s="5">
        <v>43617</v>
      </c>
      <c r="J1911" s="1">
        <v>1</v>
      </c>
      <c r="K1911" s="1">
        <v>0.96</v>
      </c>
      <c r="L1911" s="1">
        <f>_xlfn.IFNA(VLOOKUP(D1911,'[2]2019物业费金额预算（含欠费）'!$B$1:$N$65536,13,FALSE),0)</f>
        <v>80.008999746048</v>
      </c>
      <c r="M1911">
        <f>_xlfn.IFNA(VLOOKUP(D1911,[2]Sheet1!$B$1:$H$65536,7,FALSE),0)</f>
        <v>10.4759722</v>
      </c>
    </row>
    <row r="1912" spans="1:13">
      <c r="A1912" s="1">
        <v>1911</v>
      </c>
      <c r="B1912" s="8" t="s">
        <v>101</v>
      </c>
      <c r="C1912" s="9" t="s">
        <v>102</v>
      </c>
      <c r="D1912" s="8" t="s">
        <v>103</v>
      </c>
      <c r="E1912" s="1" t="s">
        <v>376</v>
      </c>
      <c r="F1912" s="1" t="s">
        <v>25</v>
      </c>
      <c r="G1912" s="1">
        <v>1</v>
      </c>
      <c r="H1912" s="3" t="s">
        <v>388</v>
      </c>
      <c r="I1912" s="5">
        <v>43617</v>
      </c>
      <c r="J1912" s="1">
        <v>1</v>
      </c>
      <c r="K1912" s="1">
        <v>0.97</v>
      </c>
      <c r="L1912" s="1">
        <f>_xlfn.IFNA(VLOOKUP(D1912,'[2]2019物业费金额预算（含欠费）'!$B$1:$N$65536,13,FALSE),0)</f>
        <v>252.113555475</v>
      </c>
      <c r="M1912">
        <f>_xlfn.IFNA(VLOOKUP(D1912,[2]Sheet1!$B$1:$H$65536,7,FALSE),0)</f>
        <v>40.8803427</v>
      </c>
    </row>
    <row r="1913" spans="1:13">
      <c r="A1913" s="1">
        <v>1912</v>
      </c>
      <c r="B1913" s="8" t="s">
        <v>104</v>
      </c>
      <c r="C1913" s="9" t="s">
        <v>105</v>
      </c>
      <c r="D1913" s="8" t="s">
        <v>106</v>
      </c>
      <c r="E1913" s="1" t="s">
        <v>376</v>
      </c>
      <c r="F1913" s="1" t="s">
        <v>25</v>
      </c>
      <c r="G1913" s="1">
        <v>1</v>
      </c>
      <c r="H1913" s="3" t="s">
        <v>388</v>
      </c>
      <c r="I1913" s="5">
        <v>43617</v>
      </c>
      <c r="J1913" s="1">
        <v>1</v>
      </c>
      <c r="K1913" s="1">
        <v>0.94</v>
      </c>
      <c r="L1913" s="1">
        <f>_xlfn.IFNA(VLOOKUP(D1913,'[2]2019物业费金额预算（含欠费）'!$B$1:$N$65536,13,FALSE),0)</f>
        <v>224.61072872124</v>
      </c>
      <c r="M1913">
        <f>_xlfn.IFNA(VLOOKUP(D1913,[2]Sheet1!$B$1:$H$65536,7,FALSE),0)</f>
        <v>55.39678095</v>
      </c>
    </row>
    <row r="1914" spans="1:13">
      <c r="A1914" s="1">
        <v>1913</v>
      </c>
      <c r="B1914" s="8" t="s">
        <v>107</v>
      </c>
      <c r="C1914" s="9" t="s">
        <v>108</v>
      </c>
      <c r="D1914" s="8" t="s">
        <v>109</v>
      </c>
      <c r="E1914" s="1" t="s">
        <v>376</v>
      </c>
      <c r="F1914" s="1" t="s">
        <v>25</v>
      </c>
      <c r="G1914" s="1">
        <v>1</v>
      </c>
      <c r="H1914" s="3" t="s">
        <v>388</v>
      </c>
      <c r="I1914" s="5">
        <v>43617</v>
      </c>
      <c r="J1914" s="1">
        <v>1</v>
      </c>
      <c r="K1914" s="1">
        <v>0.94</v>
      </c>
      <c r="L1914" s="1">
        <f>_xlfn.IFNA(VLOOKUP(D1914,'[2]2019物业费金额预算（含欠费）'!$B$1:$N$65536,13,FALSE),0)</f>
        <v>112.0457017188</v>
      </c>
      <c r="M1914">
        <f>_xlfn.IFNA(VLOOKUP(D1914,[2]Sheet1!$B$1:$H$65536,7,FALSE),0)</f>
        <v>24.93709085</v>
      </c>
    </row>
    <row r="1915" spans="1:13">
      <c r="A1915" s="1">
        <v>1914</v>
      </c>
      <c r="B1915" s="8" t="s">
        <v>110</v>
      </c>
      <c r="C1915" s="9" t="s">
        <v>111</v>
      </c>
      <c r="D1915" s="8" t="s">
        <v>112</v>
      </c>
      <c r="E1915" s="1" t="s">
        <v>376</v>
      </c>
      <c r="F1915" s="1" t="s">
        <v>25</v>
      </c>
      <c r="G1915" s="1">
        <v>1</v>
      </c>
      <c r="H1915" s="3" t="s">
        <v>388</v>
      </c>
      <c r="I1915" s="5">
        <v>43617</v>
      </c>
      <c r="J1915" s="1">
        <v>1</v>
      </c>
      <c r="K1915" s="1">
        <v>0.94</v>
      </c>
      <c r="L1915" s="1">
        <f>_xlfn.IFNA(VLOOKUP(D1915,'[2]2019物业费金额预算（含欠费）'!$B$1:$N$65536,13,FALSE),0)</f>
        <v>139.21529215596</v>
      </c>
      <c r="M1915">
        <f>_xlfn.IFNA(VLOOKUP(D1915,[2]Sheet1!$B$1:$H$65536,7,FALSE),0)</f>
        <v>19.80232345</v>
      </c>
    </row>
    <row r="1916" spans="1:13">
      <c r="A1916" s="1">
        <v>1915</v>
      </c>
      <c r="B1916" s="11" t="s">
        <v>113</v>
      </c>
      <c r="C1916" s="9"/>
      <c r="D1916" s="8" t="s">
        <v>114</v>
      </c>
      <c r="E1916" s="1" t="s">
        <v>376</v>
      </c>
      <c r="F1916" s="1" t="s">
        <v>25</v>
      </c>
      <c r="G1916" s="1">
        <v>0</v>
      </c>
      <c r="H1916" s="3" t="s">
        <v>388</v>
      </c>
      <c r="I1916" s="5">
        <v>43617</v>
      </c>
      <c r="J1916" s="1">
        <v>1</v>
      </c>
      <c r="K1916" s="1">
        <v>0.95</v>
      </c>
      <c r="L1916" s="1">
        <f>_xlfn.IFNA(VLOOKUP(D1916,'[2]2019物业费金额预算（含欠费）'!$B$1:$N$65536,13,FALSE),0)</f>
        <v>340.8612462384</v>
      </c>
      <c r="M1916">
        <f>_xlfn.IFNA(VLOOKUP(D1916,[2]Sheet1!$B$1:$H$65536,7,FALSE),0)</f>
        <v>8.3070407</v>
      </c>
    </row>
    <row r="1917" spans="1:13">
      <c r="A1917" s="1">
        <v>1916</v>
      </c>
      <c r="B1917" s="8" t="s">
        <v>115</v>
      </c>
      <c r="C1917" s="9" t="s">
        <v>116</v>
      </c>
      <c r="D1917" s="8" t="s">
        <v>117</v>
      </c>
      <c r="E1917" s="1" t="s">
        <v>376</v>
      </c>
      <c r="F1917" s="1" t="s">
        <v>25</v>
      </c>
      <c r="G1917" s="1">
        <v>1</v>
      </c>
      <c r="H1917" s="3" t="s">
        <v>388</v>
      </c>
      <c r="I1917" s="5">
        <v>43617</v>
      </c>
      <c r="J1917" s="1">
        <v>1</v>
      </c>
      <c r="K1917" s="1">
        <v>0.96</v>
      </c>
      <c r="L1917" s="1">
        <f>_xlfn.IFNA(VLOOKUP(D1917,'[2]2019物业费金额预算（含欠费）'!$B$1:$N$65536,13,FALSE),0)</f>
        <v>313.68433737408</v>
      </c>
      <c r="M1917">
        <f>_xlfn.IFNA(VLOOKUP(D1917,[2]Sheet1!$B$1:$H$65536,7,FALSE),0)</f>
        <v>23.9787723</v>
      </c>
    </row>
    <row r="1918" ht="15" spans="1:13">
      <c r="A1918" s="1">
        <v>1917</v>
      </c>
      <c r="B1918" s="8" t="s">
        <v>378</v>
      </c>
      <c r="C1918" s="9" t="s">
        <v>304</v>
      </c>
      <c r="D1918" s="10" t="s">
        <v>305</v>
      </c>
      <c r="E1918" s="1" t="s">
        <v>376</v>
      </c>
      <c r="F1918" s="1" t="s">
        <v>17</v>
      </c>
      <c r="G1918" s="1">
        <v>1</v>
      </c>
      <c r="H1918" s="3" t="s">
        <v>388</v>
      </c>
      <c r="I1918" s="5">
        <v>43617</v>
      </c>
      <c r="J1918" s="1">
        <v>1</v>
      </c>
      <c r="K1918" s="1">
        <v>0.93</v>
      </c>
      <c r="L1918" s="1">
        <f>_xlfn.IFNA(VLOOKUP(D1918,'[2]2019物业费金额预算（含欠费）'!$B$1:$N$65536,13,FALSE),0)</f>
        <v>75.522964488768</v>
      </c>
      <c r="M1918">
        <f>_xlfn.IFNA(VLOOKUP(D1918,[2]Sheet1!$B$1:$H$65536,7,FALSE),0)</f>
        <v>9.83850175</v>
      </c>
    </row>
    <row r="1919" spans="1:13">
      <c r="A1919" s="1">
        <v>1918</v>
      </c>
      <c r="B1919" s="8" t="s">
        <v>118</v>
      </c>
      <c r="C1919" s="9" t="s">
        <v>119</v>
      </c>
      <c r="D1919" s="8" t="s">
        <v>120</v>
      </c>
      <c r="E1919" s="1" t="s">
        <v>376</v>
      </c>
      <c r="F1919" s="1" t="s">
        <v>25</v>
      </c>
      <c r="G1919" s="1">
        <v>1</v>
      </c>
      <c r="H1919" s="3" t="s">
        <v>388</v>
      </c>
      <c r="I1919" s="5">
        <v>43617</v>
      </c>
      <c r="J1919" s="1">
        <v>1</v>
      </c>
      <c r="K1919" s="1">
        <v>0.85</v>
      </c>
      <c r="L1919" s="1">
        <f>_xlfn.IFNA(VLOOKUP(D1919,'[2]2019物业费金额预算（含欠费）'!$B$1:$N$65536,13,FALSE),0)</f>
        <v>99.962247978</v>
      </c>
      <c r="M1919">
        <f>_xlfn.IFNA(VLOOKUP(D1919,[2]Sheet1!$B$1:$H$65536,7,FALSE),0)</f>
        <v>52.93716315</v>
      </c>
    </row>
    <row r="1920" spans="1:13">
      <c r="A1920" s="1">
        <v>1919</v>
      </c>
      <c r="B1920" s="8" t="s">
        <v>121</v>
      </c>
      <c r="C1920" s="9" t="s">
        <v>122</v>
      </c>
      <c r="D1920" s="8" t="s">
        <v>123</v>
      </c>
      <c r="E1920" s="1" t="s">
        <v>376</v>
      </c>
      <c r="F1920" s="1" t="s">
        <v>25</v>
      </c>
      <c r="G1920" s="1">
        <v>1</v>
      </c>
      <c r="H1920" s="3" t="s">
        <v>388</v>
      </c>
      <c r="I1920" s="5">
        <v>43617</v>
      </c>
      <c r="J1920" s="1">
        <v>1</v>
      </c>
      <c r="K1920" s="1">
        <v>0.85</v>
      </c>
      <c r="L1920" s="1">
        <f>_xlfn.IFNA(VLOOKUP(D1920,'[2]2019物业费金额预算（含欠费）'!$B$1:$N$65536,13,FALSE),0)</f>
        <v>192.13756881</v>
      </c>
      <c r="M1920">
        <f>_xlfn.IFNA(VLOOKUP(D1920,[2]Sheet1!$B$1:$H$65536,7,FALSE),0)</f>
        <v>22.41830045</v>
      </c>
    </row>
    <row r="1921" spans="1:13">
      <c r="A1921" s="1">
        <v>1920</v>
      </c>
      <c r="B1921" s="8" t="s">
        <v>124</v>
      </c>
      <c r="C1921" s="9" t="s">
        <v>125</v>
      </c>
      <c r="D1921" s="8" t="s">
        <v>126</v>
      </c>
      <c r="E1921" s="1" t="s">
        <v>376</v>
      </c>
      <c r="F1921" s="1" t="s">
        <v>25</v>
      </c>
      <c r="G1921" s="1">
        <v>1</v>
      </c>
      <c r="H1921" s="3" t="s">
        <v>388</v>
      </c>
      <c r="I1921" s="5">
        <v>43617</v>
      </c>
      <c r="J1921" s="1">
        <v>1</v>
      </c>
      <c r="K1921" s="1">
        <v>0.85</v>
      </c>
      <c r="L1921" s="1">
        <f>_xlfn.IFNA(VLOOKUP(D1921,'[2]2019物业费金额预算（含欠费）'!$B$1:$N$65536,13,FALSE),0)</f>
        <v>62.72534421</v>
      </c>
      <c r="M1921">
        <f>_xlfn.IFNA(VLOOKUP(D1921,[2]Sheet1!$B$1:$H$65536,7,FALSE),0)</f>
        <v>41.74593</v>
      </c>
    </row>
    <row r="1922" spans="1:13">
      <c r="A1922" s="1">
        <v>1921</v>
      </c>
      <c r="B1922" s="8" t="s">
        <v>127</v>
      </c>
      <c r="C1922" s="9" t="s">
        <v>128</v>
      </c>
      <c r="D1922" s="8" t="s">
        <v>129</v>
      </c>
      <c r="E1922" s="1" t="s">
        <v>376</v>
      </c>
      <c r="F1922" s="1" t="s">
        <v>25</v>
      </c>
      <c r="G1922" s="1">
        <v>1</v>
      </c>
      <c r="H1922" s="3" t="s">
        <v>388</v>
      </c>
      <c r="I1922" s="5">
        <v>43617</v>
      </c>
      <c r="J1922" s="1">
        <v>1</v>
      </c>
      <c r="K1922" s="1">
        <v>0.9</v>
      </c>
      <c r="L1922" s="1">
        <f>_xlfn.IFNA(VLOOKUP(D1922,'[2]2019物业费金额预算（含欠费）'!$B$1:$N$65536,13,FALSE),0)</f>
        <v>80.3515603332</v>
      </c>
      <c r="M1922">
        <f>_xlfn.IFNA(VLOOKUP(D1922,[2]Sheet1!$B$1:$H$65536,7,FALSE),0)</f>
        <v>15.188976</v>
      </c>
    </row>
    <row r="1923" spans="1:13">
      <c r="A1923" s="1">
        <v>1922</v>
      </c>
      <c r="B1923" s="8" t="s">
        <v>130</v>
      </c>
      <c r="C1923" s="9"/>
      <c r="D1923" s="8" t="s">
        <v>131</v>
      </c>
      <c r="E1923" s="1" t="s">
        <v>376</v>
      </c>
      <c r="F1923" s="1" t="s">
        <v>25</v>
      </c>
      <c r="G1923" s="1">
        <v>0</v>
      </c>
      <c r="H1923" s="3" t="s">
        <v>388</v>
      </c>
      <c r="I1923" s="5">
        <v>43617</v>
      </c>
      <c r="J1923" s="1">
        <v>1</v>
      </c>
      <c r="K1923" s="1">
        <v>0.92</v>
      </c>
      <c r="L1923" s="1">
        <f>_xlfn.IFNA(VLOOKUP(D1923,'[2]2019物业费金额预算（含欠费）'!$B$1:$N$65536,13,FALSE),0)</f>
        <v>446.765975904</v>
      </c>
      <c r="M1923">
        <f>_xlfn.IFNA(VLOOKUP(D1923,[2]Sheet1!$B$1:$H$65536,7,FALSE),0)</f>
        <v>85.168244</v>
      </c>
    </row>
    <row r="1924" spans="1:13">
      <c r="A1924" s="1">
        <v>1923</v>
      </c>
      <c r="B1924" s="8" t="s">
        <v>132</v>
      </c>
      <c r="C1924" s="9" t="s">
        <v>133</v>
      </c>
      <c r="D1924" s="8" t="s">
        <v>134</v>
      </c>
      <c r="E1924" s="1" t="s">
        <v>376</v>
      </c>
      <c r="F1924" s="1" t="s">
        <v>25</v>
      </c>
      <c r="G1924" s="1">
        <v>1</v>
      </c>
      <c r="H1924" s="3" t="s">
        <v>388</v>
      </c>
      <c r="I1924" s="5">
        <v>43617</v>
      </c>
      <c r="J1924" s="1">
        <v>1</v>
      </c>
      <c r="K1924" s="1">
        <v>0.95</v>
      </c>
      <c r="L1924" s="1">
        <f>_xlfn.IFNA(VLOOKUP(D1924,'[2]2019物业费金额预算（含欠费）'!$B$1:$N$65536,13,FALSE),0)</f>
        <v>269.5804455</v>
      </c>
      <c r="M1924">
        <f>_xlfn.IFNA(VLOOKUP(D1924,[2]Sheet1!$B$1:$H$65536,7,FALSE),0)</f>
        <v>13.2081306</v>
      </c>
    </row>
    <row r="1925" spans="1:13">
      <c r="A1925" s="1">
        <v>1924</v>
      </c>
      <c r="B1925" s="8" t="s">
        <v>135</v>
      </c>
      <c r="C1925" s="9" t="s">
        <v>136</v>
      </c>
      <c r="D1925" s="8" t="s">
        <v>137</v>
      </c>
      <c r="E1925" s="1" t="s">
        <v>376</v>
      </c>
      <c r="F1925" s="1" t="s">
        <v>25</v>
      </c>
      <c r="G1925" s="1">
        <v>1</v>
      </c>
      <c r="H1925" s="3" t="s">
        <v>388</v>
      </c>
      <c r="I1925" s="5">
        <v>43617</v>
      </c>
      <c r="J1925" s="1">
        <v>1</v>
      </c>
      <c r="K1925" s="1">
        <v>0.95</v>
      </c>
      <c r="L1925" s="1">
        <f>_xlfn.IFNA(VLOOKUP(D1925,'[2]2019物业费金额预算（含欠费）'!$B$1:$N$65536,13,FALSE),0)</f>
        <v>122.196294203999</v>
      </c>
      <c r="M1925">
        <f>_xlfn.IFNA(VLOOKUP(D1925,[2]Sheet1!$B$1:$H$65536,7,FALSE),0)</f>
        <v>36</v>
      </c>
    </row>
    <row r="1926" spans="1:13">
      <c r="A1926" s="1">
        <v>1925</v>
      </c>
      <c r="B1926" s="8" t="s">
        <v>138</v>
      </c>
      <c r="C1926" s="9" t="s">
        <v>139</v>
      </c>
      <c r="D1926" s="8" t="s">
        <v>140</v>
      </c>
      <c r="E1926" s="1" t="s">
        <v>376</v>
      </c>
      <c r="F1926" s="1" t="s">
        <v>25</v>
      </c>
      <c r="G1926" s="1">
        <v>1</v>
      </c>
      <c r="H1926" s="3" t="s">
        <v>388</v>
      </c>
      <c r="I1926" s="5">
        <v>43617</v>
      </c>
      <c r="J1926" s="1">
        <v>1</v>
      </c>
      <c r="K1926" s="1">
        <v>0.95</v>
      </c>
      <c r="L1926" s="1">
        <f>_xlfn.IFNA(VLOOKUP(D1926,'[2]2019物业费金额预算（含欠费）'!$B$1:$N$65536,13,FALSE),0)</f>
        <v>50.793156</v>
      </c>
      <c r="M1926">
        <f>_xlfn.IFNA(VLOOKUP(D1926,[2]Sheet1!$B$1:$H$65536,7,FALSE),0)</f>
        <v>9</v>
      </c>
    </row>
    <row r="1927" spans="1:13">
      <c r="A1927" s="1">
        <v>1926</v>
      </c>
      <c r="B1927" s="8" t="s">
        <v>141</v>
      </c>
      <c r="C1927" s="9" t="s">
        <v>142</v>
      </c>
      <c r="D1927" s="8" t="s">
        <v>143</v>
      </c>
      <c r="E1927" s="1" t="s">
        <v>376</v>
      </c>
      <c r="F1927" s="1" t="s">
        <v>25</v>
      </c>
      <c r="G1927" s="1">
        <v>1</v>
      </c>
      <c r="H1927" s="3" t="s">
        <v>388</v>
      </c>
      <c r="I1927" s="5">
        <v>43617</v>
      </c>
      <c r="J1927" s="1">
        <v>1</v>
      </c>
      <c r="K1927" s="1">
        <v>0.95</v>
      </c>
      <c r="L1927" s="1">
        <f>_xlfn.IFNA(VLOOKUP(D1927,'[2]2019物业费金额预算（含欠费）'!$B$1:$N$65536,13,FALSE),0)</f>
        <v>244.4888061</v>
      </c>
      <c r="M1927">
        <f>_xlfn.IFNA(VLOOKUP(D1927,[2]Sheet1!$B$1:$H$65536,7,FALSE),0)</f>
        <v>34.3261479</v>
      </c>
    </row>
    <row r="1928" spans="1:13">
      <c r="A1928" s="1">
        <v>1927</v>
      </c>
      <c r="B1928" s="8" t="s">
        <v>144</v>
      </c>
      <c r="C1928" s="9" t="s">
        <v>145</v>
      </c>
      <c r="D1928" s="8" t="s">
        <v>146</v>
      </c>
      <c r="E1928" s="1" t="s">
        <v>376</v>
      </c>
      <c r="F1928" s="1" t="s">
        <v>25</v>
      </c>
      <c r="G1928" s="1">
        <v>1</v>
      </c>
      <c r="H1928" s="3" t="s">
        <v>388</v>
      </c>
      <c r="I1928" s="5">
        <v>43617</v>
      </c>
      <c r="J1928" s="1">
        <v>1</v>
      </c>
      <c r="K1928" s="1">
        <v>0.88</v>
      </c>
      <c r="L1928" s="1">
        <f>_xlfn.IFNA(VLOOKUP(D1928,'[2]2019物业费金额预算（含欠费）'!$B$1:$N$65536,13,FALSE),0)</f>
        <v>136.7821701312</v>
      </c>
      <c r="M1928">
        <f>_xlfn.IFNA(VLOOKUP(D1928,[2]Sheet1!$B$1:$H$65536,7,FALSE),0)</f>
        <v>36.6</v>
      </c>
    </row>
    <row r="1929" spans="1:13">
      <c r="A1929" s="1">
        <v>1928</v>
      </c>
      <c r="B1929" s="8" t="s">
        <v>147</v>
      </c>
      <c r="C1929" s="9" t="s">
        <v>148</v>
      </c>
      <c r="D1929" s="8" t="s">
        <v>149</v>
      </c>
      <c r="E1929" s="1" t="s">
        <v>376</v>
      </c>
      <c r="F1929" s="1" t="s">
        <v>25</v>
      </c>
      <c r="G1929" s="1">
        <v>1</v>
      </c>
      <c r="H1929" s="3" t="s">
        <v>388</v>
      </c>
      <c r="I1929" s="5">
        <v>43617</v>
      </c>
      <c r="J1929" s="1">
        <v>1</v>
      </c>
      <c r="K1929" s="1">
        <v>0.93</v>
      </c>
      <c r="L1929" s="1">
        <f>_xlfn.IFNA(VLOOKUP(D1929,'[2]2019物业费金额预算（含欠费）'!$B$1:$N$65536,13,FALSE),0)</f>
        <v>200.89545939</v>
      </c>
      <c r="M1929">
        <f>_xlfn.IFNA(VLOOKUP(D1929,[2]Sheet1!$B$1:$H$65536,7,FALSE),0)</f>
        <v>30</v>
      </c>
    </row>
    <row r="1930" spans="1:13">
      <c r="A1930" s="1">
        <v>1929</v>
      </c>
      <c r="B1930" s="8" t="s">
        <v>150</v>
      </c>
      <c r="C1930" s="9" t="s">
        <v>151</v>
      </c>
      <c r="D1930" s="8" t="s">
        <v>152</v>
      </c>
      <c r="E1930" s="1" t="s">
        <v>376</v>
      </c>
      <c r="F1930" s="1" t="s">
        <v>153</v>
      </c>
      <c r="G1930" s="1">
        <v>1</v>
      </c>
      <c r="H1930" s="3" t="s">
        <v>388</v>
      </c>
      <c r="I1930" s="5">
        <v>43617</v>
      </c>
      <c r="J1930" s="1">
        <v>1</v>
      </c>
      <c r="K1930" s="1">
        <v>0</v>
      </c>
      <c r="L1930" s="1">
        <f>_xlfn.IFNA(VLOOKUP(D1930,'[2]2019物业费金额预算（含欠费）'!$B$1:$N$65536,13,FALSE),0)</f>
        <v>0</v>
      </c>
      <c r="M1930">
        <f>_xlfn.IFNA(VLOOKUP(D1930,[2]Sheet1!$B$1:$H$65536,7,FALSE),0)</f>
        <v>0</v>
      </c>
    </row>
    <row r="1931" spans="1:13">
      <c r="A1931" s="1">
        <v>1930</v>
      </c>
      <c r="B1931" s="8" t="s">
        <v>154</v>
      </c>
      <c r="C1931" s="9" t="s">
        <v>155</v>
      </c>
      <c r="D1931" s="8" t="s">
        <v>156</v>
      </c>
      <c r="E1931" s="1" t="s">
        <v>376</v>
      </c>
      <c r="F1931" s="1" t="s">
        <v>25</v>
      </c>
      <c r="G1931" s="1">
        <v>1</v>
      </c>
      <c r="H1931" s="3" t="s">
        <v>388</v>
      </c>
      <c r="I1931" s="5">
        <v>43617</v>
      </c>
      <c r="J1931" s="1">
        <v>1</v>
      </c>
      <c r="K1931" s="1">
        <v>0.95</v>
      </c>
      <c r="L1931" s="1">
        <f>_xlfn.IFNA(VLOOKUP(D1931,'[2]2019物业费金额预算（含欠费）'!$B$1:$N$65536,13,FALSE),0)</f>
        <v>435.394085496</v>
      </c>
      <c r="M1931">
        <f>_xlfn.IFNA(VLOOKUP(D1931,[2]Sheet1!$B$1:$H$65536,7,FALSE),0)</f>
        <v>55.3507571</v>
      </c>
    </row>
    <row r="1932" spans="1:13">
      <c r="A1932" s="1">
        <v>1931</v>
      </c>
      <c r="B1932" s="8" t="s">
        <v>157</v>
      </c>
      <c r="C1932" s="9" t="s">
        <v>158</v>
      </c>
      <c r="D1932" s="8" t="s">
        <v>159</v>
      </c>
      <c r="E1932" s="1" t="s">
        <v>376</v>
      </c>
      <c r="F1932" s="1" t="s">
        <v>25</v>
      </c>
      <c r="G1932" s="1">
        <v>1</v>
      </c>
      <c r="H1932" s="3" t="s">
        <v>388</v>
      </c>
      <c r="I1932" s="5">
        <v>43617</v>
      </c>
      <c r="J1932" s="1">
        <v>1</v>
      </c>
      <c r="K1932" s="1">
        <v>0.92</v>
      </c>
      <c r="L1932" s="1">
        <f>_xlfn.IFNA(VLOOKUP(D1932,'[2]2019物业费金额预算（含欠费）'!$B$1:$N$65536,13,FALSE),0)</f>
        <v>322.0272190464</v>
      </c>
      <c r="M1932">
        <f>_xlfn.IFNA(VLOOKUP(D1932,[2]Sheet1!$B$1:$H$65536,7,FALSE),0)</f>
        <v>44.9957801999999</v>
      </c>
    </row>
    <row r="1933" spans="1:13">
      <c r="A1933" s="1">
        <v>1932</v>
      </c>
      <c r="B1933" s="8" t="s">
        <v>160</v>
      </c>
      <c r="C1933" s="9" t="s">
        <v>161</v>
      </c>
      <c r="D1933" s="8" t="s">
        <v>162</v>
      </c>
      <c r="E1933" s="1" t="s">
        <v>376</v>
      </c>
      <c r="F1933" s="1" t="s">
        <v>25</v>
      </c>
      <c r="G1933" s="1">
        <v>1</v>
      </c>
      <c r="H1933" s="3" t="s">
        <v>388</v>
      </c>
      <c r="I1933" s="5">
        <v>43617</v>
      </c>
      <c r="J1933" s="1">
        <v>1</v>
      </c>
      <c r="K1933" s="1">
        <v>1</v>
      </c>
      <c r="L1933" s="1">
        <f>_xlfn.IFNA(VLOOKUP(D1933,'[2]2019物业费金额预算（含欠费）'!$B$1:$N$65536,13,FALSE),0)</f>
        <v>141.55525272</v>
      </c>
      <c r="M1933">
        <f>_xlfn.IFNA(VLOOKUP(D1933,[2]Sheet1!$B$1:$H$65536,7,FALSE),0)</f>
        <v>9.21444194999999</v>
      </c>
    </row>
    <row r="1934" spans="1:13">
      <c r="A1934" s="1">
        <v>1933</v>
      </c>
      <c r="B1934" s="8" t="s">
        <v>163</v>
      </c>
      <c r="C1934" s="9" t="s">
        <v>164</v>
      </c>
      <c r="D1934" s="8" t="s">
        <v>165</v>
      </c>
      <c r="E1934" s="1" t="s">
        <v>376</v>
      </c>
      <c r="F1934" s="1" t="s">
        <v>25</v>
      </c>
      <c r="G1934" s="1">
        <v>1</v>
      </c>
      <c r="H1934" s="3" t="s">
        <v>388</v>
      </c>
      <c r="I1934" s="5">
        <v>43617</v>
      </c>
      <c r="J1934" s="1">
        <v>1</v>
      </c>
      <c r="K1934" s="1">
        <v>0.9</v>
      </c>
      <c r="L1934" s="1">
        <f>_xlfn.IFNA(VLOOKUP(D1934,'[2]2019物业费金额预算（含欠费）'!$B$1:$N$65536,13,FALSE),0)</f>
        <v>75.26100015</v>
      </c>
      <c r="M1934">
        <f>_xlfn.IFNA(VLOOKUP(D1934,[2]Sheet1!$B$1:$H$65536,7,FALSE),0)</f>
        <v>19.7671862500001</v>
      </c>
    </row>
    <row r="1935" spans="1:13">
      <c r="A1935" s="1">
        <v>1934</v>
      </c>
      <c r="B1935" s="8" t="s">
        <v>166</v>
      </c>
      <c r="C1935" s="9" t="s">
        <v>167</v>
      </c>
      <c r="D1935" s="8" t="s">
        <v>168</v>
      </c>
      <c r="E1935" s="1" t="s">
        <v>376</v>
      </c>
      <c r="F1935" s="1" t="s">
        <v>17</v>
      </c>
      <c r="G1935" s="1">
        <v>1</v>
      </c>
      <c r="H1935" s="3" t="s">
        <v>388</v>
      </c>
      <c r="I1935" s="5">
        <v>43617</v>
      </c>
      <c r="J1935" s="1">
        <v>1</v>
      </c>
      <c r="K1935" s="1">
        <v>0.9</v>
      </c>
      <c r="L1935" s="1">
        <f>_xlfn.IFNA(VLOOKUP(D1935,'[2]2019物业费金额预算（含欠费）'!$B$1:$N$65536,13,FALSE),0)</f>
        <v>121.45119426</v>
      </c>
      <c r="M1935">
        <f>_xlfn.IFNA(VLOOKUP(D1935,[2]Sheet1!$B$1:$H$65536,7,FALSE),0)</f>
        <v>23.542629</v>
      </c>
    </row>
    <row r="1936" ht="15" spans="1:13">
      <c r="A1936" s="1">
        <v>1935</v>
      </c>
      <c r="B1936" s="8" t="s">
        <v>379</v>
      </c>
      <c r="C1936" s="9" t="s">
        <v>182</v>
      </c>
      <c r="D1936" s="10" t="s">
        <v>183</v>
      </c>
      <c r="E1936" s="1" t="s">
        <v>376</v>
      </c>
      <c r="F1936" s="1" t="s">
        <v>25</v>
      </c>
      <c r="G1936" s="1">
        <v>1</v>
      </c>
      <c r="H1936" s="3" t="s">
        <v>388</v>
      </c>
      <c r="I1936" s="5">
        <v>43617</v>
      </c>
      <c r="J1936" s="1">
        <v>1</v>
      </c>
      <c r="K1936" s="1">
        <v>0.95</v>
      </c>
      <c r="L1936" s="1">
        <f>_xlfn.IFNA(VLOOKUP(D1936,'[2]2019物业费金额预算（含欠费）'!$B$1:$N$65536,13,FALSE),0)</f>
        <v>240.027533748</v>
      </c>
      <c r="M1936">
        <f>_xlfn.IFNA(VLOOKUP(D1936,[2]Sheet1!$B$1:$H$65536,7,FALSE),0)</f>
        <v>21.827516425</v>
      </c>
    </row>
    <row r="1937" spans="1:13">
      <c r="A1937" s="1">
        <v>1936</v>
      </c>
      <c r="B1937" s="8" t="s">
        <v>169</v>
      </c>
      <c r="C1937" s="9" t="s">
        <v>170</v>
      </c>
      <c r="D1937" s="8" t="s">
        <v>171</v>
      </c>
      <c r="E1937" s="1" t="s">
        <v>376</v>
      </c>
      <c r="F1937" s="1" t="s">
        <v>25</v>
      </c>
      <c r="G1937" s="1">
        <v>1</v>
      </c>
      <c r="H1937" s="3" t="s">
        <v>388</v>
      </c>
      <c r="I1937" s="5">
        <v>43617</v>
      </c>
      <c r="J1937" s="1">
        <v>1</v>
      </c>
      <c r="K1937" s="1">
        <v>0.95</v>
      </c>
      <c r="L1937" s="1">
        <f>_xlfn.IFNA(VLOOKUP(D1937,'[2]2019物业费金额预算（含欠费）'!$B$1:$N$65536,13,FALSE),0)</f>
        <v>470.747268</v>
      </c>
      <c r="M1937">
        <f>_xlfn.IFNA(VLOOKUP(D1937,[2]Sheet1!$B$1:$H$65536,7,FALSE),0)</f>
        <v>118.7580942</v>
      </c>
    </row>
    <row r="1938" spans="1:13">
      <c r="A1938" s="1">
        <v>1937</v>
      </c>
      <c r="B1938" s="8" t="s">
        <v>172</v>
      </c>
      <c r="C1938" s="9" t="s">
        <v>173</v>
      </c>
      <c r="D1938" s="8" t="s">
        <v>174</v>
      </c>
      <c r="E1938" s="1" t="s">
        <v>376</v>
      </c>
      <c r="F1938" s="1" t="s">
        <v>25</v>
      </c>
      <c r="G1938" s="1">
        <v>1</v>
      </c>
      <c r="H1938" s="3" t="s">
        <v>388</v>
      </c>
      <c r="I1938" s="5">
        <v>43617</v>
      </c>
      <c r="J1938" s="1">
        <v>1</v>
      </c>
      <c r="K1938" s="1">
        <v>0.8</v>
      </c>
      <c r="L1938" s="1">
        <f>_xlfn.IFNA(VLOOKUP(D1938,'[2]2019物业费金额预算（含欠费）'!$B$1:$N$65536,13,FALSE),0)</f>
        <v>295.94160672</v>
      </c>
      <c r="M1938">
        <f>_xlfn.IFNA(VLOOKUP(D1938,[2]Sheet1!$B$1:$H$65536,7,FALSE),0)</f>
        <v>62.2482698249998</v>
      </c>
    </row>
    <row r="1939" spans="1:13">
      <c r="A1939" s="1">
        <v>1938</v>
      </c>
      <c r="B1939" s="8" t="s">
        <v>175</v>
      </c>
      <c r="C1939" s="9" t="s">
        <v>176</v>
      </c>
      <c r="D1939" s="8" t="s">
        <v>177</v>
      </c>
      <c r="E1939" s="1" t="s">
        <v>376</v>
      </c>
      <c r="F1939" s="1" t="s">
        <v>25</v>
      </c>
      <c r="G1939" s="1">
        <v>1</v>
      </c>
      <c r="H1939" s="3" t="s">
        <v>388</v>
      </c>
      <c r="I1939" s="5">
        <v>43617</v>
      </c>
      <c r="J1939" s="1">
        <v>1</v>
      </c>
      <c r="K1939" s="1">
        <v>0</v>
      </c>
      <c r="L1939" s="1">
        <f>_xlfn.IFNA(VLOOKUP(D1939,'[2]2019物业费金额预算（含欠费）'!$B$1:$N$65536,13,FALSE),0)</f>
        <v>0</v>
      </c>
      <c r="M1939">
        <f>_xlfn.IFNA(VLOOKUP(D1939,[2]Sheet1!$B$1:$H$65536,7,FALSE),0)</f>
        <v>0</v>
      </c>
    </row>
    <row r="1940" spans="1:13">
      <c r="A1940" s="1">
        <v>1939</v>
      </c>
      <c r="B1940" s="8" t="s">
        <v>184</v>
      </c>
      <c r="C1940" s="9" t="s">
        <v>185</v>
      </c>
      <c r="D1940" s="8" t="s">
        <v>186</v>
      </c>
      <c r="E1940" s="1" t="s">
        <v>376</v>
      </c>
      <c r="F1940" s="1" t="s">
        <v>25</v>
      </c>
      <c r="G1940" s="1">
        <v>1</v>
      </c>
      <c r="H1940" s="3" t="s">
        <v>388</v>
      </c>
      <c r="I1940" s="5">
        <v>43617</v>
      </c>
      <c r="J1940" s="1">
        <v>1</v>
      </c>
      <c r="K1940" s="1">
        <v>0.98</v>
      </c>
      <c r="L1940" s="1">
        <f>_xlfn.IFNA(VLOOKUP(D1940,'[2]2019物业费金额预算（含欠费）'!$B$1:$N$65536,13,FALSE),0)</f>
        <v>241.96202490612</v>
      </c>
      <c r="M1940">
        <f>_xlfn.IFNA(VLOOKUP(D1940,[2]Sheet1!$B$1:$H$65536,7,FALSE),0)</f>
        <v>9.6634372</v>
      </c>
    </row>
    <row r="1941" spans="1:13">
      <c r="A1941" s="1">
        <v>1940</v>
      </c>
      <c r="B1941" s="11" t="s">
        <v>187</v>
      </c>
      <c r="C1941" s="9" t="s">
        <v>188</v>
      </c>
      <c r="D1941" s="8" t="s">
        <v>189</v>
      </c>
      <c r="E1941" s="1" t="s">
        <v>376</v>
      </c>
      <c r="F1941" s="1" t="s">
        <v>25</v>
      </c>
      <c r="G1941" s="1">
        <v>1</v>
      </c>
      <c r="H1941" s="3" t="s">
        <v>388</v>
      </c>
      <c r="I1941" s="5">
        <v>43617</v>
      </c>
      <c r="J1941" s="1">
        <v>1</v>
      </c>
      <c r="K1941" s="1">
        <v>0.92</v>
      </c>
      <c r="L1941" s="1">
        <f>_xlfn.IFNA(VLOOKUP(D1941,'[2]2019物业费金额预算（含欠费）'!$B$1:$N$65536,13,FALSE),0)</f>
        <v>104.547923424</v>
      </c>
      <c r="M1941">
        <f>_xlfn.IFNA(VLOOKUP(D1941,[2]Sheet1!$B$1:$H$65536,7,FALSE),0)</f>
        <v>1.62885675</v>
      </c>
    </row>
    <row r="1942" spans="1:13">
      <c r="A1942" s="1">
        <v>1941</v>
      </c>
      <c r="B1942" s="8" t="s">
        <v>380</v>
      </c>
      <c r="C1942" s="9" t="s">
        <v>339</v>
      </c>
      <c r="D1942" s="8" t="s">
        <v>340</v>
      </c>
      <c r="E1942" s="1" t="s">
        <v>376</v>
      </c>
      <c r="F1942" s="1" t="s">
        <v>153</v>
      </c>
      <c r="G1942" s="1">
        <v>1</v>
      </c>
      <c r="H1942" s="3" t="s">
        <v>388</v>
      </c>
      <c r="I1942" s="5">
        <v>43617</v>
      </c>
      <c r="J1942" s="1">
        <v>1</v>
      </c>
      <c r="K1942" s="1">
        <v>0.9</v>
      </c>
      <c r="L1942" s="1">
        <f>_xlfn.IFNA(VLOOKUP(D1942,'[2]2019物业费金额预算（含欠费）'!$B$1:$N$65536,13,FALSE),0)</f>
        <v>0</v>
      </c>
      <c r="M1942">
        <f>_xlfn.IFNA(VLOOKUP(D1942,[2]Sheet1!$B$1:$H$65536,7,FALSE),0)</f>
        <v>0</v>
      </c>
    </row>
    <row r="1943" spans="1:13">
      <c r="A1943" s="1">
        <v>1942</v>
      </c>
      <c r="B1943" s="8" t="s">
        <v>196</v>
      </c>
      <c r="C1943" s="9" t="s">
        <v>197</v>
      </c>
      <c r="D1943" s="8" t="s">
        <v>198</v>
      </c>
      <c r="E1943" s="1" t="s">
        <v>376</v>
      </c>
      <c r="F1943" s="1" t="s">
        <v>25</v>
      </c>
      <c r="G1943" s="1">
        <v>1</v>
      </c>
      <c r="H1943" s="3" t="s">
        <v>388</v>
      </c>
      <c r="I1943" s="5">
        <v>43617</v>
      </c>
      <c r="J1943" s="1">
        <v>1</v>
      </c>
      <c r="K1943" s="1">
        <v>0.8</v>
      </c>
      <c r="L1943" s="1">
        <f>_xlfn.IFNA(VLOOKUP(D1943,'[2]2019物业费金额预算（含欠费）'!$B$1:$N$65536,13,FALSE),0)</f>
        <v>106.0025724</v>
      </c>
      <c r="M1943">
        <f>_xlfn.IFNA(VLOOKUP(D1943,[2]Sheet1!$B$1:$H$65536,7,FALSE),0)</f>
        <v>32.8318165</v>
      </c>
    </row>
    <row r="1944" spans="1:13">
      <c r="A1944" s="1">
        <v>1943</v>
      </c>
      <c r="B1944" s="8" t="s">
        <v>199</v>
      </c>
      <c r="C1944" s="9" t="s">
        <v>200</v>
      </c>
      <c r="D1944" s="8" t="s">
        <v>201</v>
      </c>
      <c r="E1944" s="1" t="s">
        <v>376</v>
      </c>
      <c r="F1944" s="1" t="s">
        <v>25</v>
      </c>
      <c r="G1944" s="1">
        <v>1</v>
      </c>
      <c r="H1944" s="3" t="s">
        <v>388</v>
      </c>
      <c r="I1944" s="5">
        <v>43617</v>
      </c>
      <c r="J1944" s="1">
        <v>1</v>
      </c>
      <c r="K1944" s="1">
        <v>0.8</v>
      </c>
      <c r="L1944" s="1">
        <f>_xlfn.IFNA(VLOOKUP(D1944,'[2]2019物业费金额预算（含欠费）'!$B$1:$N$65536,13,FALSE),0)</f>
        <v>69.11258454</v>
      </c>
      <c r="M1944">
        <f>_xlfn.IFNA(VLOOKUP(D1944,[2]Sheet1!$B$1:$H$65536,7,FALSE),0)</f>
        <v>22.25402095</v>
      </c>
    </row>
    <row r="1945" spans="1:13">
      <c r="A1945" s="1">
        <v>1944</v>
      </c>
      <c r="B1945" s="8" t="s">
        <v>202</v>
      </c>
      <c r="C1945" s="9" t="s">
        <v>203</v>
      </c>
      <c r="D1945" s="8" t="s">
        <v>204</v>
      </c>
      <c r="E1945" s="1" t="s">
        <v>376</v>
      </c>
      <c r="F1945" s="1" t="s">
        <v>25</v>
      </c>
      <c r="G1945" s="1">
        <v>1</v>
      </c>
      <c r="H1945" s="3" t="s">
        <v>388</v>
      </c>
      <c r="I1945" s="5">
        <v>43617</v>
      </c>
      <c r="J1945" s="1">
        <v>1</v>
      </c>
      <c r="K1945" s="1">
        <v>0.85</v>
      </c>
      <c r="L1945" s="1">
        <f>_xlfn.IFNA(VLOOKUP(D1945,'[2]2019物业费金额预算（含欠费）'!$B$1:$N$65536,13,FALSE),0)</f>
        <v>169.624509372</v>
      </c>
      <c r="M1945">
        <f>_xlfn.IFNA(VLOOKUP(D1945,[2]Sheet1!$B$1:$H$65536,7,FALSE),0)</f>
        <v>21.367716085</v>
      </c>
    </row>
    <row r="1946" spans="1:13">
      <c r="A1946" s="1">
        <v>1945</v>
      </c>
      <c r="B1946" s="8" t="s">
        <v>205</v>
      </c>
      <c r="C1946" s="9" t="s">
        <v>206</v>
      </c>
      <c r="D1946" s="8" t="s">
        <v>207</v>
      </c>
      <c r="E1946" s="1" t="s">
        <v>376</v>
      </c>
      <c r="F1946" s="1" t="s">
        <v>25</v>
      </c>
      <c r="G1946" s="1">
        <v>1</v>
      </c>
      <c r="H1946" s="3" t="s">
        <v>388</v>
      </c>
      <c r="I1946" s="5">
        <v>43617</v>
      </c>
      <c r="J1946" s="1">
        <v>1</v>
      </c>
      <c r="K1946" s="1">
        <v>0.85</v>
      </c>
      <c r="L1946" s="1">
        <f>_xlfn.IFNA(VLOOKUP(D1946,'[2]2019物业费金额预算（含欠费）'!$B$1:$N$65536,13,FALSE),0)</f>
        <v>100.412001225</v>
      </c>
      <c r="M1946">
        <f>_xlfn.IFNA(VLOOKUP(D1946,[2]Sheet1!$B$1:$H$65536,7,FALSE),0)</f>
        <v>3.7194279</v>
      </c>
    </row>
    <row r="1947" spans="1:13">
      <c r="A1947" s="1">
        <v>1946</v>
      </c>
      <c r="B1947" s="8" t="s">
        <v>208</v>
      </c>
      <c r="C1947" s="9" t="s">
        <v>209</v>
      </c>
      <c r="D1947" s="8" t="s">
        <v>210</v>
      </c>
      <c r="E1947" s="1" t="s">
        <v>376</v>
      </c>
      <c r="F1947" s="1" t="s">
        <v>25</v>
      </c>
      <c r="G1947" s="1">
        <v>1</v>
      </c>
      <c r="H1947" s="3" t="s">
        <v>388</v>
      </c>
      <c r="I1947" s="5">
        <v>43617</v>
      </c>
      <c r="J1947" s="1">
        <v>1</v>
      </c>
      <c r="K1947" s="1">
        <v>0.8</v>
      </c>
      <c r="L1947" s="1">
        <f>_xlfn.IFNA(VLOOKUP(D1947,'[2]2019物业费金额预算（含欠费）'!$B$1:$N$65536,13,FALSE),0)</f>
        <v>64.959444</v>
      </c>
      <c r="M1947">
        <f>_xlfn.IFNA(VLOOKUP(D1947,[2]Sheet1!$B$1:$H$65536,7,FALSE),0)</f>
        <v>13.4275611</v>
      </c>
    </row>
    <row r="1948" spans="1:13">
      <c r="A1948" s="1">
        <v>1947</v>
      </c>
      <c r="B1948" s="8" t="s">
        <v>211</v>
      </c>
      <c r="C1948" s="9" t="s">
        <v>212</v>
      </c>
      <c r="D1948" s="8" t="s">
        <v>213</v>
      </c>
      <c r="E1948" s="1" t="s">
        <v>376</v>
      </c>
      <c r="F1948" s="1" t="s">
        <v>25</v>
      </c>
      <c r="G1948" s="1">
        <v>1</v>
      </c>
      <c r="H1948" s="3" t="s">
        <v>388</v>
      </c>
      <c r="I1948" s="5">
        <v>43617</v>
      </c>
      <c r="J1948" s="1">
        <v>1</v>
      </c>
      <c r="K1948" s="1">
        <v>0.85</v>
      </c>
      <c r="L1948" s="1">
        <f>_xlfn.IFNA(VLOOKUP(D1948,'[2]2019物业费金额预算（含欠费）'!$B$1:$N$65536,13,FALSE),0)</f>
        <v>81.84224643</v>
      </c>
      <c r="M1948">
        <f>_xlfn.IFNA(VLOOKUP(D1948,[2]Sheet1!$B$1:$H$65536,7,FALSE),0)</f>
        <v>14.167972</v>
      </c>
    </row>
    <row r="1949" spans="1:13">
      <c r="A1949" s="1">
        <v>1948</v>
      </c>
      <c r="B1949" s="8" t="s">
        <v>214</v>
      </c>
      <c r="C1949" s="9" t="s">
        <v>215</v>
      </c>
      <c r="D1949" s="8" t="s">
        <v>216</v>
      </c>
      <c r="E1949" s="1" t="s">
        <v>376</v>
      </c>
      <c r="F1949" s="1" t="s">
        <v>25</v>
      </c>
      <c r="G1949" s="1">
        <v>1</v>
      </c>
      <c r="H1949" s="3" t="s">
        <v>388</v>
      </c>
      <c r="I1949" s="5">
        <v>43617</v>
      </c>
      <c r="J1949" s="1">
        <v>1</v>
      </c>
      <c r="K1949" s="1">
        <v>0.85</v>
      </c>
      <c r="L1949" s="1">
        <f>_xlfn.IFNA(VLOOKUP(D1949,'[2]2019物业费金额预算（含欠费）'!$B$1:$N$65536,13,FALSE),0)</f>
        <v>106.9445799</v>
      </c>
      <c r="M1949">
        <f>_xlfn.IFNA(VLOOKUP(D1949,[2]Sheet1!$B$1:$H$65536,7,FALSE),0)</f>
        <v>14.8061562</v>
      </c>
    </row>
    <row r="1950" spans="1:13">
      <c r="A1950" s="1">
        <v>1949</v>
      </c>
      <c r="B1950" s="8" t="s">
        <v>217</v>
      </c>
      <c r="C1950" s="9" t="s">
        <v>218</v>
      </c>
      <c r="D1950" s="8" t="s">
        <v>219</v>
      </c>
      <c r="E1950" s="1" t="s">
        <v>376</v>
      </c>
      <c r="F1950" s="1" t="s">
        <v>25</v>
      </c>
      <c r="G1950" s="1">
        <v>1</v>
      </c>
      <c r="H1950" s="3" t="s">
        <v>388</v>
      </c>
      <c r="I1950" s="5">
        <v>43617</v>
      </c>
      <c r="J1950" s="1">
        <v>1</v>
      </c>
      <c r="K1950" s="1">
        <v>0.5</v>
      </c>
      <c r="L1950" s="1">
        <f>_xlfn.IFNA(VLOOKUP(D1950,'[2]2019物业费金额预算（含欠费）'!$B$1:$N$65536,13,FALSE),0)</f>
        <v>19.35768447</v>
      </c>
      <c r="M1950">
        <f>_xlfn.IFNA(VLOOKUP(D1950,[2]Sheet1!$B$1:$H$65536,7,FALSE),0)</f>
        <v>0.5218812</v>
      </c>
    </row>
    <row r="1951" spans="1:13">
      <c r="A1951" s="1">
        <v>1950</v>
      </c>
      <c r="B1951" s="8" t="s">
        <v>222</v>
      </c>
      <c r="C1951" s="9" t="s">
        <v>223</v>
      </c>
      <c r="D1951" s="8" t="s">
        <v>224</v>
      </c>
      <c r="E1951" s="1" t="s">
        <v>376</v>
      </c>
      <c r="F1951" s="1" t="s">
        <v>25</v>
      </c>
      <c r="G1951" s="1">
        <v>1</v>
      </c>
      <c r="H1951" s="3" t="s">
        <v>388</v>
      </c>
      <c r="I1951" s="5">
        <v>43617</v>
      </c>
      <c r="J1951" s="1">
        <v>1</v>
      </c>
      <c r="K1951" s="1">
        <v>0.9</v>
      </c>
      <c r="L1951" s="1">
        <f>_xlfn.IFNA(VLOOKUP(D1951,'[2]2019物业费金额预算（含欠费）'!$B$1:$N$65536,13,FALSE),0)</f>
        <v>138.5167365</v>
      </c>
      <c r="M1951">
        <f>_xlfn.IFNA(VLOOKUP(D1951,[2]Sheet1!$B$1:$H$65536,7,FALSE),0)</f>
        <v>4.2131469</v>
      </c>
    </row>
    <row r="1952" spans="1:13">
      <c r="A1952" s="1">
        <v>1951</v>
      </c>
      <c r="B1952" s="8" t="s">
        <v>225</v>
      </c>
      <c r="C1952" s="9" t="s">
        <v>226</v>
      </c>
      <c r="D1952" s="8" t="s">
        <v>227</v>
      </c>
      <c r="E1952" s="1" t="s">
        <v>376</v>
      </c>
      <c r="F1952" s="1" t="s">
        <v>25</v>
      </c>
      <c r="G1952" s="1">
        <v>1</v>
      </c>
      <c r="H1952" s="3" t="s">
        <v>388</v>
      </c>
      <c r="I1952" s="5">
        <v>43617</v>
      </c>
      <c r="J1952" s="1">
        <v>1</v>
      </c>
      <c r="K1952" s="1">
        <v>0</v>
      </c>
      <c r="L1952" s="1">
        <f>_xlfn.IFNA(VLOOKUP(D1952,'[2]2019物业费金额预算（含欠费）'!$B$1:$N$65536,13,FALSE),0)</f>
        <v>193.45918566</v>
      </c>
      <c r="M1952">
        <f>_xlfn.IFNA(VLOOKUP(D1952,[2]Sheet1!$B$1:$H$65536,7,FALSE),0)</f>
        <v>3.1228869</v>
      </c>
    </row>
    <row r="1953" spans="1:13">
      <c r="A1953" s="1">
        <v>1952</v>
      </c>
      <c r="B1953" s="8" t="s">
        <v>228</v>
      </c>
      <c r="C1953" s="9" t="s">
        <v>229</v>
      </c>
      <c r="D1953" s="8" t="s">
        <v>230</v>
      </c>
      <c r="E1953" s="1" t="s">
        <v>376</v>
      </c>
      <c r="F1953" s="1" t="s">
        <v>25</v>
      </c>
      <c r="G1953" s="1">
        <v>1</v>
      </c>
      <c r="H1953" s="3" t="s">
        <v>388</v>
      </c>
      <c r="I1953" s="5">
        <v>43617</v>
      </c>
      <c r="J1953" s="1">
        <v>1</v>
      </c>
      <c r="K1953" s="1">
        <v>0.85</v>
      </c>
      <c r="L1953" s="1">
        <f>_xlfn.IFNA(VLOOKUP(D1953,'[2]2019物业费金额预算（含欠费）'!$B$1:$N$65536,13,FALSE),0)</f>
        <v>236.72224566</v>
      </c>
      <c r="M1953">
        <f>_xlfn.IFNA(VLOOKUP(D1953,[2]Sheet1!$B$1:$H$65536,7,FALSE),0)</f>
        <v>41.0450883</v>
      </c>
    </row>
    <row r="1954" spans="1:13">
      <c r="A1954" s="1">
        <v>1953</v>
      </c>
      <c r="B1954" s="8" t="s">
        <v>231</v>
      </c>
      <c r="C1954" s="9" t="s">
        <v>232</v>
      </c>
      <c r="D1954" s="8" t="s">
        <v>233</v>
      </c>
      <c r="E1954" s="1" t="s">
        <v>376</v>
      </c>
      <c r="F1954" s="1" t="s">
        <v>25</v>
      </c>
      <c r="G1954" s="1">
        <v>1</v>
      </c>
      <c r="H1954" s="3" t="s">
        <v>388</v>
      </c>
      <c r="I1954" s="5">
        <v>43617</v>
      </c>
      <c r="J1954" s="1">
        <v>1</v>
      </c>
      <c r="K1954" s="1">
        <v>0.8</v>
      </c>
      <c r="L1954" s="1">
        <f>_xlfn.IFNA(VLOOKUP(D1954,'[2]2019物业费金额预算（含欠费）'!$B$1:$N$65536,13,FALSE),0)</f>
        <v>139.69161472</v>
      </c>
      <c r="M1954">
        <f>_xlfn.IFNA(VLOOKUP(D1954,[2]Sheet1!$B$1:$H$65536,7,FALSE),0)</f>
        <v>30.9460179</v>
      </c>
    </row>
    <row r="1955" spans="1:13">
      <c r="A1955" s="1">
        <v>1954</v>
      </c>
      <c r="B1955" s="8" t="s">
        <v>234</v>
      </c>
      <c r="C1955" s="9" t="s">
        <v>235</v>
      </c>
      <c r="D1955" s="8" t="s">
        <v>236</v>
      </c>
      <c r="E1955" s="1" t="s">
        <v>376</v>
      </c>
      <c r="F1955" s="1" t="s">
        <v>25</v>
      </c>
      <c r="G1955" s="1">
        <v>1</v>
      </c>
      <c r="H1955" s="3" t="s">
        <v>388</v>
      </c>
      <c r="I1955" s="5">
        <v>43617</v>
      </c>
      <c r="J1955" s="1">
        <v>1</v>
      </c>
      <c r="K1955" s="1">
        <v>0.85</v>
      </c>
      <c r="L1955" s="1">
        <f>_xlfn.IFNA(VLOOKUP(D1955,'[2]2019物业费金额预算（含欠费）'!$B$1:$N$65536,13,FALSE),0)</f>
        <v>24.15820173</v>
      </c>
      <c r="M1955">
        <f>_xlfn.IFNA(VLOOKUP(D1955,[2]Sheet1!$B$1:$H$65536,7,FALSE),0)</f>
        <v>8.9270214</v>
      </c>
    </row>
    <row r="1956" spans="1:13">
      <c r="A1956" s="1">
        <v>1955</v>
      </c>
      <c r="B1956" s="8" t="s">
        <v>237</v>
      </c>
      <c r="C1956" s="9" t="s">
        <v>238</v>
      </c>
      <c r="D1956" s="8" t="s">
        <v>239</v>
      </c>
      <c r="E1956" s="1" t="s">
        <v>376</v>
      </c>
      <c r="F1956" s="1" t="s">
        <v>25</v>
      </c>
      <c r="G1956" s="1">
        <v>1</v>
      </c>
      <c r="H1956" s="3" t="s">
        <v>388</v>
      </c>
      <c r="I1956" s="5">
        <v>43617</v>
      </c>
      <c r="J1956" s="1">
        <v>1</v>
      </c>
      <c r="K1956" s="1">
        <v>0.85</v>
      </c>
      <c r="L1956" s="1">
        <f>_xlfn.IFNA(VLOOKUP(D1956,'[2]2019物业费金额预算（含欠费）'!$B$1:$N$65536,13,FALSE),0)</f>
        <v>73.61207286</v>
      </c>
      <c r="M1956">
        <f>_xlfn.IFNA(VLOOKUP(D1956,[2]Sheet1!$B$1:$H$65536,7,FALSE),0)</f>
        <v>17.5484811</v>
      </c>
    </row>
    <row r="1957" spans="1:13">
      <c r="A1957" s="1">
        <v>1956</v>
      </c>
      <c r="B1957" s="8" t="s">
        <v>240</v>
      </c>
      <c r="C1957" s="9" t="s">
        <v>241</v>
      </c>
      <c r="D1957" s="8" t="s">
        <v>242</v>
      </c>
      <c r="E1957" s="1" t="s">
        <v>376</v>
      </c>
      <c r="F1957" s="1" t="s">
        <v>25</v>
      </c>
      <c r="G1957" s="1">
        <v>1</v>
      </c>
      <c r="H1957" s="3" t="s">
        <v>388</v>
      </c>
      <c r="I1957" s="5">
        <v>43617</v>
      </c>
      <c r="J1957" s="1">
        <v>1</v>
      </c>
      <c r="K1957" s="1">
        <v>0.9</v>
      </c>
      <c r="L1957" s="1">
        <f>_xlfn.IFNA(VLOOKUP(D1957,'[2]2019物业费金额预算（含欠费）'!$B$1:$N$65536,13,FALSE),0)</f>
        <v>197.691516</v>
      </c>
      <c r="M1957">
        <f>_xlfn.IFNA(VLOOKUP(D1957,[2]Sheet1!$B$1:$H$65536,7,FALSE),0)</f>
        <v>12.6040728</v>
      </c>
    </row>
    <row r="1958" spans="1:13">
      <c r="A1958" s="1">
        <v>1957</v>
      </c>
      <c r="B1958" s="8" t="s">
        <v>243</v>
      </c>
      <c r="C1958" s="9" t="s">
        <v>244</v>
      </c>
      <c r="D1958" s="8" t="s">
        <v>245</v>
      </c>
      <c r="E1958" s="1" t="s">
        <v>376</v>
      </c>
      <c r="F1958" s="1" t="s">
        <v>25</v>
      </c>
      <c r="G1958" s="1">
        <v>1</v>
      </c>
      <c r="H1958" s="3" t="s">
        <v>388</v>
      </c>
      <c r="I1958" s="5">
        <v>43617</v>
      </c>
      <c r="J1958" s="1">
        <v>1</v>
      </c>
      <c r="K1958" s="1">
        <v>0.85</v>
      </c>
      <c r="L1958" s="1">
        <f>_xlfn.IFNA(VLOOKUP(D1958,'[2]2019物业费金额预算（含欠费）'!$B$1:$N$65536,13,FALSE),0)</f>
        <v>84.80845305</v>
      </c>
      <c r="M1958">
        <f>_xlfn.IFNA(VLOOKUP(D1958,[2]Sheet1!$B$1:$H$65536,7,FALSE),0)</f>
        <v>2.8024722</v>
      </c>
    </row>
    <row r="1959" ht="15" spans="1:13">
      <c r="A1959" s="1">
        <v>1958</v>
      </c>
      <c r="B1959" s="8" t="s">
        <v>381</v>
      </c>
      <c r="C1959" s="9" t="s">
        <v>321</v>
      </c>
      <c r="D1959" s="10" t="s">
        <v>322</v>
      </c>
      <c r="E1959" s="1" t="s">
        <v>376</v>
      </c>
      <c r="F1959" s="1" t="s">
        <v>25</v>
      </c>
      <c r="G1959" s="1">
        <v>1</v>
      </c>
      <c r="H1959" s="3" t="s">
        <v>388</v>
      </c>
      <c r="I1959" s="5">
        <v>43617</v>
      </c>
      <c r="J1959" s="1">
        <v>1</v>
      </c>
      <c r="K1959" s="1">
        <v>0</v>
      </c>
      <c r="L1959" s="1">
        <f>_xlfn.IFNA(VLOOKUP(D1959,'[2]2019物业费金额预算（含欠费）'!$B$1:$N$65536,13,FALSE),0)</f>
        <v>25.2204</v>
      </c>
      <c r="M1959">
        <f>_xlfn.IFNA(VLOOKUP(D1959,[2]Sheet1!$B$1:$H$65536,7,FALSE),0)</f>
        <v>1.3695912</v>
      </c>
    </row>
    <row r="1960" ht="15" spans="1:13">
      <c r="A1960" s="1">
        <v>1959</v>
      </c>
      <c r="B1960" s="8" t="s">
        <v>382</v>
      </c>
      <c r="C1960" s="9" t="s">
        <v>318</v>
      </c>
      <c r="D1960" s="10" t="s">
        <v>319</v>
      </c>
      <c r="E1960" s="1" t="s">
        <v>376</v>
      </c>
      <c r="F1960" s="1" t="s">
        <v>25</v>
      </c>
      <c r="G1960" s="1">
        <v>1</v>
      </c>
      <c r="H1960" s="3" t="s">
        <v>388</v>
      </c>
      <c r="I1960" s="5">
        <v>43617</v>
      </c>
      <c r="J1960" s="1">
        <v>1</v>
      </c>
      <c r="K1960" s="1">
        <v>0</v>
      </c>
      <c r="L1960" s="1">
        <f>_xlfn.IFNA(VLOOKUP(D1960,'[2]2019物业费金额预算（含欠费）'!$B$1:$N$65536,13,FALSE),0)</f>
        <v>47.385</v>
      </c>
      <c r="M1960">
        <f>_xlfn.IFNA(VLOOKUP(D1960,[2]Sheet1!$B$1:$H$65536,7,FALSE),0)</f>
        <v>0</v>
      </c>
    </row>
    <row r="1961" spans="1:13">
      <c r="A1961" s="1">
        <v>1960</v>
      </c>
      <c r="B1961" s="8" t="s">
        <v>246</v>
      </c>
      <c r="C1961" s="9" t="s">
        <v>247</v>
      </c>
      <c r="D1961" s="8" t="s">
        <v>248</v>
      </c>
      <c r="E1961" s="1" t="s">
        <v>376</v>
      </c>
      <c r="F1961" s="1" t="s">
        <v>25</v>
      </c>
      <c r="G1961" s="1">
        <v>1</v>
      </c>
      <c r="H1961" s="3" t="s">
        <v>388</v>
      </c>
      <c r="I1961" s="5">
        <v>43617</v>
      </c>
      <c r="J1961" s="1">
        <v>1</v>
      </c>
      <c r="K1961" s="1">
        <v>0</v>
      </c>
      <c r="L1961" s="1">
        <f>_xlfn.IFNA(VLOOKUP(D1961,'[2]2019物业费金额预算（含欠费）'!$B$1:$N$65536,13,FALSE),0)</f>
        <v>0</v>
      </c>
      <c r="M1961">
        <f>_xlfn.IFNA(VLOOKUP(D1961,[2]Sheet1!$B$1:$H$65536,7,FALSE),0)</f>
        <v>0</v>
      </c>
    </row>
    <row r="1962" spans="1:13">
      <c r="A1962" s="1">
        <v>1961</v>
      </c>
      <c r="B1962" s="8" t="s">
        <v>249</v>
      </c>
      <c r="C1962" s="9" t="s">
        <v>250</v>
      </c>
      <c r="D1962" s="8" t="s">
        <v>251</v>
      </c>
      <c r="E1962" s="1" t="s">
        <v>376</v>
      </c>
      <c r="F1962" s="1" t="s">
        <v>25</v>
      </c>
      <c r="G1962" s="1">
        <v>1</v>
      </c>
      <c r="H1962" s="3" t="s">
        <v>388</v>
      </c>
      <c r="I1962" s="5">
        <v>43617</v>
      </c>
      <c r="J1962" s="1">
        <v>1</v>
      </c>
      <c r="K1962" s="1">
        <v>0.95</v>
      </c>
      <c r="L1962" s="1">
        <f>_xlfn.IFNA(VLOOKUP(D1962,'[2]2019物业费金额预算（含欠费）'!$B$1:$N$65536,13,FALSE),0)</f>
        <v>63.59293008</v>
      </c>
      <c r="M1962">
        <f>_xlfn.IFNA(VLOOKUP(D1962,[2]Sheet1!$B$1:$H$65536,7,FALSE),0)</f>
        <v>9.831626</v>
      </c>
    </row>
    <row r="1963" spans="1:13">
      <c r="A1963" s="1">
        <v>1962</v>
      </c>
      <c r="B1963" s="8" t="s">
        <v>252</v>
      </c>
      <c r="C1963" s="9" t="s">
        <v>253</v>
      </c>
      <c r="D1963" s="8" t="s">
        <v>254</v>
      </c>
      <c r="E1963" s="1" t="s">
        <v>376</v>
      </c>
      <c r="F1963" s="1" t="s">
        <v>25</v>
      </c>
      <c r="G1963" s="1">
        <v>1</v>
      </c>
      <c r="H1963" s="3" t="s">
        <v>388</v>
      </c>
      <c r="I1963" s="5">
        <v>43617</v>
      </c>
      <c r="J1963" s="1">
        <v>1</v>
      </c>
      <c r="K1963" s="1">
        <v>0.9</v>
      </c>
      <c r="L1963" s="1">
        <f>_xlfn.IFNA(VLOOKUP(D1963,'[2]2019物业费金额预算（含欠费）'!$B$1:$N$65536,13,FALSE),0)</f>
        <v>22.453266312</v>
      </c>
      <c r="M1963">
        <f>_xlfn.IFNA(VLOOKUP(D1963,[2]Sheet1!$B$1:$H$65536,7,FALSE),0)</f>
        <v>3.85331555</v>
      </c>
    </row>
    <row r="1964" spans="1:13">
      <c r="A1964" s="1">
        <v>1963</v>
      </c>
      <c r="B1964" s="8" t="s">
        <v>255</v>
      </c>
      <c r="C1964" s="9" t="s">
        <v>256</v>
      </c>
      <c r="D1964" s="8" t="s">
        <v>257</v>
      </c>
      <c r="E1964" s="1" t="s">
        <v>376</v>
      </c>
      <c r="F1964" s="1" t="s">
        <v>25</v>
      </c>
      <c r="G1964" s="1">
        <v>1</v>
      </c>
      <c r="H1964" s="3" t="s">
        <v>388</v>
      </c>
      <c r="I1964" s="5">
        <v>43617</v>
      </c>
      <c r="J1964" s="1">
        <v>1</v>
      </c>
      <c r="K1964" s="1">
        <v>0</v>
      </c>
      <c r="L1964" s="1">
        <f>_xlfn.IFNA(VLOOKUP(D1964,'[2]2019物业费金额预算（含欠费）'!$B$1:$N$65536,13,FALSE),0)</f>
        <v>119.4114525</v>
      </c>
      <c r="M1964">
        <f>_xlfn.IFNA(VLOOKUP(D1964,[2]Sheet1!$B$1:$H$65536,7,FALSE),0)</f>
        <v>3.52255119999999</v>
      </c>
    </row>
    <row r="1965" spans="1:13">
      <c r="A1965" s="1">
        <v>1964</v>
      </c>
      <c r="B1965" s="8" t="s">
        <v>258</v>
      </c>
      <c r="C1965" s="9" t="s">
        <v>259</v>
      </c>
      <c r="D1965" s="8" t="s">
        <v>260</v>
      </c>
      <c r="E1965" s="1" t="s">
        <v>376</v>
      </c>
      <c r="F1965" s="1" t="s">
        <v>25</v>
      </c>
      <c r="G1965" s="1">
        <v>1</v>
      </c>
      <c r="H1965" s="3" t="s">
        <v>388</v>
      </c>
      <c r="I1965" s="5">
        <v>43617</v>
      </c>
      <c r="J1965" s="1">
        <v>1</v>
      </c>
      <c r="K1965" s="1">
        <v>0</v>
      </c>
      <c r="L1965" s="1">
        <f>_xlfn.IFNA(VLOOKUP(D1965,'[2]2019物业费金额预算（含欠费）'!$B$1:$N$65536,13,FALSE),0)</f>
        <v>0</v>
      </c>
      <c r="M1965">
        <f>_xlfn.IFNA(VLOOKUP(D1965,[2]Sheet1!$B$1:$H$65536,7,FALSE),0)</f>
        <v>0</v>
      </c>
    </row>
    <row r="1966" spans="1:13">
      <c r="A1966" s="1">
        <v>1965</v>
      </c>
      <c r="B1966" s="8" t="s">
        <v>261</v>
      </c>
      <c r="C1966" s="9" t="s">
        <v>262</v>
      </c>
      <c r="D1966" s="8" t="s">
        <v>263</v>
      </c>
      <c r="E1966" s="1" t="s">
        <v>376</v>
      </c>
      <c r="F1966" s="1" t="s">
        <v>25</v>
      </c>
      <c r="G1966" s="1">
        <v>1</v>
      </c>
      <c r="H1966" s="3" t="s">
        <v>388</v>
      </c>
      <c r="I1966" s="5">
        <v>43617</v>
      </c>
      <c r="J1966" s="1">
        <v>1</v>
      </c>
      <c r="K1966" s="1">
        <v>0</v>
      </c>
      <c r="L1966" s="1">
        <f>_xlfn.IFNA(VLOOKUP(D1966,'[2]2019物业费金额预算（含欠费）'!$B$1:$N$65536,13,FALSE),0)</f>
        <v>0</v>
      </c>
      <c r="M1966">
        <f>_xlfn.IFNA(VLOOKUP(D1966,[2]Sheet1!$B$1:$H$65536,7,FALSE),0)</f>
        <v>0</v>
      </c>
    </row>
    <row r="1967" spans="1:13">
      <c r="A1967" s="1">
        <v>1966</v>
      </c>
      <c r="B1967" s="8" t="s">
        <v>264</v>
      </c>
      <c r="C1967" s="9" t="s">
        <v>265</v>
      </c>
      <c r="D1967" s="8" t="s">
        <v>266</v>
      </c>
      <c r="E1967" s="1" t="s">
        <v>376</v>
      </c>
      <c r="F1967" s="1" t="s">
        <v>25</v>
      </c>
      <c r="G1967" s="1">
        <v>1</v>
      </c>
      <c r="H1967" s="3" t="s">
        <v>388</v>
      </c>
      <c r="I1967" s="5">
        <v>43617</v>
      </c>
      <c r="J1967" s="1">
        <v>1</v>
      </c>
      <c r="K1967" s="1">
        <v>0</v>
      </c>
      <c r="L1967" s="1">
        <f>_xlfn.IFNA(VLOOKUP(D1967,'[2]2019物业费金额预算（含欠费）'!$B$1:$N$65536,13,FALSE),0)</f>
        <v>0</v>
      </c>
      <c r="M1967">
        <f>_xlfn.IFNA(VLOOKUP(D1967,[2]Sheet1!$B$1:$H$65536,7,FALSE),0)</f>
        <v>0</v>
      </c>
    </row>
    <row r="1968" spans="1:13">
      <c r="A1968" s="1">
        <v>1967</v>
      </c>
      <c r="B1968" s="8" t="s">
        <v>276</v>
      </c>
      <c r="C1968" s="9" t="s">
        <v>277</v>
      </c>
      <c r="D1968" s="8" t="s">
        <v>278</v>
      </c>
      <c r="E1968" s="1" t="s">
        <v>376</v>
      </c>
      <c r="F1968" s="1" t="s">
        <v>279</v>
      </c>
      <c r="G1968" s="1">
        <v>1</v>
      </c>
      <c r="H1968" s="3" t="s">
        <v>388</v>
      </c>
      <c r="I1968" s="5">
        <v>43617</v>
      </c>
      <c r="J1968" s="1">
        <v>1</v>
      </c>
      <c r="K1968" s="1">
        <v>0.45</v>
      </c>
      <c r="L1968" s="1">
        <f>_xlfn.IFNA(VLOOKUP(D1968,'[2]2019物业费金额预算（含欠费）'!$B$1:$N$65536,13,FALSE),0)</f>
        <v>31.9926992175</v>
      </c>
      <c r="M1968">
        <f>_xlfn.IFNA(VLOOKUP(D1968,[2]Sheet1!$B$1:$H$65536,7,FALSE),0)</f>
        <v>2.90144185</v>
      </c>
    </row>
    <row r="1969" spans="1:13">
      <c r="A1969" s="1">
        <v>1968</v>
      </c>
      <c r="B1969" s="8" t="s">
        <v>273</v>
      </c>
      <c r="C1969" s="9" t="s">
        <v>274</v>
      </c>
      <c r="D1969" s="8" t="s">
        <v>275</v>
      </c>
      <c r="E1969" s="1" t="s">
        <v>376</v>
      </c>
      <c r="F1969" s="1" t="s">
        <v>25</v>
      </c>
      <c r="G1969" s="1">
        <v>1</v>
      </c>
      <c r="H1969" s="3" t="s">
        <v>388</v>
      </c>
      <c r="I1969" s="5">
        <v>43617</v>
      </c>
      <c r="J1969" s="1">
        <v>1</v>
      </c>
      <c r="K1969" s="1">
        <v>0.85</v>
      </c>
      <c r="L1969" s="1">
        <f>_xlfn.IFNA(VLOOKUP(D1969,'[2]2019物业费金额预算（含欠费）'!$B$1:$N$65536,13,FALSE),0)</f>
        <v>81.5353190358</v>
      </c>
      <c r="M1969">
        <f>_xlfn.IFNA(VLOOKUP(D1969,[2]Sheet1!$B$1:$H$65536,7,FALSE),0)</f>
        <v>1.8365914</v>
      </c>
    </row>
    <row r="1970" spans="1:13">
      <c r="A1970" s="1">
        <v>1969</v>
      </c>
      <c r="B1970" s="8" t="s">
        <v>280</v>
      </c>
      <c r="C1970" s="9" t="s">
        <v>281</v>
      </c>
      <c r="D1970" s="8" t="s">
        <v>282</v>
      </c>
      <c r="E1970" s="1" t="s">
        <v>376</v>
      </c>
      <c r="F1970" s="1" t="s">
        <v>279</v>
      </c>
      <c r="G1970" s="1">
        <v>1</v>
      </c>
      <c r="H1970" s="3" t="s">
        <v>388</v>
      </c>
      <c r="I1970" s="5">
        <v>43617</v>
      </c>
      <c r="J1970" s="1">
        <v>1</v>
      </c>
      <c r="K1970" s="1">
        <v>0.4</v>
      </c>
      <c r="L1970" s="1">
        <f>_xlfn.IFNA(VLOOKUP(D1970,'[2]2019物业费金额预算（含欠费）'!$B$1:$N$65536,13,FALSE),0)</f>
        <v>127.230731046667</v>
      </c>
      <c r="M1970">
        <f>_xlfn.IFNA(VLOOKUP(D1970,[2]Sheet1!$B$1:$H$65536,7,FALSE),0)</f>
        <v>27.8189128</v>
      </c>
    </row>
    <row r="1971" spans="1:13">
      <c r="A1971" s="1">
        <v>1970</v>
      </c>
      <c r="B1971" s="8" t="s">
        <v>283</v>
      </c>
      <c r="C1971" s="9" t="s">
        <v>284</v>
      </c>
      <c r="D1971" s="8" t="s">
        <v>285</v>
      </c>
      <c r="E1971" s="1" t="s">
        <v>376</v>
      </c>
      <c r="F1971" s="1" t="s">
        <v>25</v>
      </c>
      <c r="G1971" s="1">
        <v>1</v>
      </c>
      <c r="H1971" s="3" t="s">
        <v>388</v>
      </c>
      <c r="I1971" s="5">
        <v>43617</v>
      </c>
      <c r="J1971" s="1">
        <v>1</v>
      </c>
      <c r="K1971" s="1">
        <v>0.89</v>
      </c>
      <c r="L1971" s="1">
        <f>_xlfn.IFNA(VLOOKUP(D1971,'[2]2019物业费金额预算（含欠费）'!$B$1:$N$65536,13,FALSE),0)</f>
        <v>138.7333164</v>
      </c>
      <c r="M1971">
        <f>_xlfn.IFNA(VLOOKUP(D1971,[2]Sheet1!$B$1:$H$65536,7,FALSE),0)</f>
        <v>5.97011695</v>
      </c>
    </row>
    <row r="1972" spans="1:13">
      <c r="A1972" s="1">
        <v>1971</v>
      </c>
      <c r="B1972" s="8" t="s">
        <v>286</v>
      </c>
      <c r="C1972" s="9" t="s">
        <v>287</v>
      </c>
      <c r="D1972" s="8" t="s">
        <v>288</v>
      </c>
      <c r="E1972" s="1" t="s">
        <v>376</v>
      </c>
      <c r="F1972" s="1" t="s">
        <v>25</v>
      </c>
      <c r="G1972" s="1">
        <v>1</v>
      </c>
      <c r="H1972" s="3" t="s">
        <v>388</v>
      </c>
      <c r="I1972" s="5">
        <v>43617</v>
      </c>
      <c r="J1972" s="1">
        <v>1</v>
      </c>
      <c r="K1972" s="1">
        <v>0</v>
      </c>
      <c r="L1972" s="1">
        <f>_xlfn.IFNA(VLOOKUP(D1972,'[2]2019物业费金额预算（含欠费）'!$B$1:$N$65536,13,FALSE),0)</f>
        <v>0</v>
      </c>
      <c r="M1972">
        <f>_xlfn.IFNA(VLOOKUP(D1972,[2]Sheet1!$B$1:$H$65536,7,FALSE),0)</f>
        <v>0</v>
      </c>
    </row>
    <row r="1973" spans="1:13">
      <c r="A1973" s="1">
        <v>1972</v>
      </c>
      <c r="B1973" s="8" t="s">
        <v>289</v>
      </c>
      <c r="C1973" s="9"/>
      <c r="D1973" s="8" t="s">
        <v>290</v>
      </c>
      <c r="E1973" s="1" t="s">
        <v>376</v>
      </c>
      <c r="F1973" s="1" t="s">
        <v>153</v>
      </c>
      <c r="G1973" s="1" t="s">
        <v>153</v>
      </c>
      <c r="H1973" s="3" t="s">
        <v>388</v>
      </c>
      <c r="I1973" s="5">
        <v>43617</v>
      </c>
      <c r="J1973" s="1">
        <v>1</v>
      </c>
      <c r="K1973" s="1">
        <v>0</v>
      </c>
      <c r="L1973" s="1">
        <f>_xlfn.IFNA(VLOOKUP(D1973,'[2]2019物业费金额预算（含欠费）'!$B$1:$N$65536,13,FALSE),0)</f>
        <v>0</v>
      </c>
      <c r="M1973">
        <f>_xlfn.IFNA(VLOOKUP(D1973,[2]Sheet1!$B$1:$H$65536,7,FALSE),0)</f>
        <v>0</v>
      </c>
    </row>
    <row r="1974" spans="1:13">
      <c r="A1974" s="1">
        <v>1973</v>
      </c>
      <c r="B1974" s="8" t="s">
        <v>291</v>
      </c>
      <c r="C1974" s="9" t="s">
        <v>292</v>
      </c>
      <c r="D1974" s="8" t="s">
        <v>293</v>
      </c>
      <c r="E1974" s="1" t="s">
        <v>376</v>
      </c>
      <c r="F1974" s="1" t="s">
        <v>25</v>
      </c>
      <c r="G1974" s="1">
        <v>1</v>
      </c>
      <c r="H1974" s="3" t="s">
        <v>388</v>
      </c>
      <c r="I1974" s="5">
        <v>43617</v>
      </c>
      <c r="J1974" s="1">
        <v>1</v>
      </c>
      <c r="K1974" s="1">
        <v>0</v>
      </c>
      <c r="L1974" s="1">
        <f>_xlfn.IFNA(VLOOKUP(D1974,'[2]2019物业费金额预算（含欠费）'!$B$1:$N$65536,13,FALSE),0)</f>
        <v>0</v>
      </c>
      <c r="M1974">
        <f>_xlfn.IFNA(VLOOKUP(D1974,[2]Sheet1!$B$1:$H$65536,7,FALSE),0)</f>
        <v>0</v>
      </c>
    </row>
    <row r="1975" ht="15" spans="1:13">
      <c r="A1975" s="1">
        <v>1974</v>
      </c>
      <c r="B1975" s="8" t="s">
        <v>383</v>
      </c>
      <c r="C1975" s="10" t="s">
        <v>268</v>
      </c>
      <c r="D1975" s="10" t="s">
        <v>269</v>
      </c>
      <c r="E1975" s="1" t="s">
        <v>376</v>
      </c>
      <c r="F1975" s="1" t="s">
        <v>25</v>
      </c>
      <c r="G1975" s="1">
        <v>1</v>
      </c>
      <c r="H1975" s="3" t="s">
        <v>388</v>
      </c>
      <c r="I1975" s="5">
        <v>43617</v>
      </c>
      <c r="J1975" s="1">
        <v>1</v>
      </c>
      <c r="K1975" s="1">
        <v>0.95</v>
      </c>
      <c r="L1975" s="1">
        <f>_xlfn.IFNA(VLOOKUP(D1975,'[2]2019物业费金额预算（含欠费）'!$B$1:$N$65536,13,FALSE),0)</f>
        <v>77.30393466</v>
      </c>
      <c r="M1975">
        <f>_xlfn.IFNA(VLOOKUP(D1975,[2]Sheet1!$B$1:$H$65536,7,FALSE),0)</f>
        <v>2.45620375</v>
      </c>
    </row>
    <row r="1976" spans="1:13">
      <c r="A1976" s="1">
        <v>1975</v>
      </c>
      <c r="B1976" s="8" t="s">
        <v>13</v>
      </c>
      <c r="C1976" s="9" t="s">
        <v>14</v>
      </c>
      <c r="D1976" s="8" t="s">
        <v>15</v>
      </c>
      <c r="E1976" s="1" t="s">
        <v>376</v>
      </c>
      <c r="F1976" s="1" t="s">
        <v>17</v>
      </c>
      <c r="G1976" s="1">
        <v>1</v>
      </c>
      <c r="H1976" s="3" t="s">
        <v>389</v>
      </c>
      <c r="I1976" s="5">
        <v>43647</v>
      </c>
      <c r="J1976" s="1">
        <v>1</v>
      </c>
      <c r="K1976" s="1">
        <v>0.7</v>
      </c>
      <c r="L1976" s="1">
        <f>_xlfn.IFNA(VLOOKUP(D1976,'[2]2019物业费金额预算（含欠费）'!$B$1:$P$65536,15,FALSE),0)</f>
        <v>331.6222213843</v>
      </c>
      <c r="M1976">
        <f>_xlfn.IFNA(VLOOKUP(D1976,[2]Sheet1!$B$1:$I$65536,8,FALSE),0)</f>
        <v>29.6641840133333</v>
      </c>
    </row>
    <row r="1977" spans="1:13">
      <c r="A1977" s="1">
        <v>1976</v>
      </c>
      <c r="B1977" s="8" t="s">
        <v>19</v>
      </c>
      <c r="C1977" s="9" t="s">
        <v>20</v>
      </c>
      <c r="D1977" s="8" t="s">
        <v>21</v>
      </c>
      <c r="E1977" s="1" t="s">
        <v>376</v>
      </c>
      <c r="F1977" s="1" t="s">
        <v>17</v>
      </c>
      <c r="G1977" s="1">
        <v>1</v>
      </c>
      <c r="H1977" s="3" t="s">
        <v>389</v>
      </c>
      <c r="I1977" s="5">
        <v>43647</v>
      </c>
      <c r="J1977" s="1">
        <v>1</v>
      </c>
      <c r="K1977" s="1">
        <v>0.8</v>
      </c>
      <c r="L1977" s="1">
        <f>_xlfn.IFNA(VLOOKUP(D1977,'[2]2019物业费金额预算（含欠费）'!$B$1:$P$65536,15,FALSE),0)</f>
        <v>31.349671416</v>
      </c>
      <c r="M1977">
        <f>_xlfn.IFNA(VLOOKUP(D1977,[2]Sheet1!$B$1:$I$65536,8,FALSE),0)</f>
        <v>1.8103841525</v>
      </c>
    </row>
    <row r="1978" spans="1:13">
      <c r="A1978" s="1">
        <v>1977</v>
      </c>
      <c r="B1978" s="8" t="s">
        <v>22</v>
      </c>
      <c r="C1978" s="9" t="s">
        <v>23</v>
      </c>
      <c r="D1978" s="8" t="s">
        <v>24</v>
      </c>
      <c r="E1978" s="1" t="s">
        <v>376</v>
      </c>
      <c r="F1978" s="1" t="s">
        <v>25</v>
      </c>
      <c r="G1978" s="1">
        <v>1</v>
      </c>
      <c r="H1978" s="3" t="s">
        <v>389</v>
      </c>
      <c r="I1978" s="5">
        <v>43647</v>
      </c>
      <c r="J1978" s="1">
        <v>1</v>
      </c>
      <c r="K1978" s="1">
        <v>0.5</v>
      </c>
      <c r="L1978" s="1">
        <f>_xlfn.IFNA(VLOOKUP(D1978,'[2]2019物业费金额预算（含欠费）'!$B$1:$P$65536,15,FALSE),0)</f>
        <v>118.367006064</v>
      </c>
      <c r="M1978">
        <f>_xlfn.IFNA(VLOOKUP(D1978,[2]Sheet1!$B$1:$I$65536,8,FALSE),0)</f>
        <v>3.98394472</v>
      </c>
    </row>
    <row r="1979" ht="15" spans="1:13">
      <c r="A1979" s="1">
        <v>1978</v>
      </c>
      <c r="B1979" s="4" t="s">
        <v>26</v>
      </c>
      <c r="C1979" s="9" t="s">
        <v>27</v>
      </c>
      <c r="D1979" s="10" t="s">
        <v>28</v>
      </c>
      <c r="E1979" s="1" t="s">
        <v>376</v>
      </c>
      <c r="F1979" s="1" t="s">
        <v>17</v>
      </c>
      <c r="G1979" s="1">
        <v>1</v>
      </c>
      <c r="H1979" s="3" t="s">
        <v>389</v>
      </c>
      <c r="I1979" s="5">
        <v>43647</v>
      </c>
      <c r="J1979" s="1">
        <v>1</v>
      </c>
      <c r="K1979" s="1">
        <v>0.5</v>
      </c>
      <c r="L1979" s="1">
        <f>_xlfn.IFNA(VLOOKUP(D1979,'[2]2019物业费金额预算（含欠费）'!$B$1:$P$65536,15,FALSE),0)</f>
        <v>117.44921793</v>
      </c>
      <c r="M1979">
        <f>_xlfn.IFNA(VLOOKUP(D1979,[2]Sheet1!$B$1:$I$65536,8,FALSE),0)</f>
        <v>37.2181938333333</v>
      </c>
    </row>
    <row r="1980" ht="14.25" spans="1:13">
      <c r="A1980" s="1">
        <v>1979</v>
      </c>
      <c r="B1980" s="4" t="s">
        <v>29</v>
      </c>
      <c r="C1980" s="9" t="s">
        <v>30</v>
      </c>
      <c r="D1980" s="8" t="s">
        <v>31</v>
      </c>
      <c r="E1980" s="1" t="s">
        <v>376</v>
      </c>
      <c r="F1980" s="1" t="s">
        <v>25</v>
      </c>
      <c r="G1980" s="1">
        <v>1</v>
      </c>
      <c r="H1980" s="3" t="s">
        <v>389</v>
      </c>
      <c r="I1980" s="5">
        <v>43647</v>
      </c>
      <c r="J1980" s="1">
        <v>1</v>
      </c>
      <c r="K1980" s="1">
        <v>0.4</v>
      </c>
      <c r="L1980" s="1">
        <f>_xlfn.IFNA(VLOOKUP(D1980,'[2]2019物业费金额预算（含欠费）'!$B$1:$P$65536,15,FALSE),0)</f>
        <v>277.321221</v>
      </c>
      <c r="M1980">
        <f>_xlfn.IFNA(VLOOKUP(D1980,[2]Sheet1!$B$1:$I$65536,8,FALSE),0)</f>
        <v>107.486946875</v>
      </c>
    </row>
    <row r="1981" spans="1:13">
      <c r="A1981" s="1">
        <v>1980</v>
      </c>
      <c r="B1981" s="8" t="s">
        <v>32</v>
      </c>
      <c r="C1981" s="9" t="s">
        <v>33</v>
      </c>
      <c r="D1981" s="8" t="s">
        <v>34</v>
      </c>
      <c r="E1981" s="1" t="s">
        <v>376</v>
      </c>
      <c r="F1981" s="1" t="s">
        <v>25</v>
      </c>
      <c r="G1981" s="1">
        <v>1</v>
      </c>
      <c r="H1981" s="3" t="s">
        <v>389</v>
      </c>
      <c r="I1981" s="5">
        <v>43647</v>
      </c>
      <c r="J1981" s="1">
        <v>1</v>
      </c>
      <c r="K1981" s="1">
        <v>0.5</v>
      </c>
      <c r="L1981" s="1">
        <f>_xlfn.IFNA(VLOOKUP(D1981,'[2]2019物业费金额预算（含欠费）'!$B$1:$P$65536,15,FALSE),0)</f>
        <v>263.612988384</v>
      </c>
      <c r="M1981">
        <f>_xlfn.IFNA(VLOOKUP(D1981,[2]Sheet1!$B$1:$I$65536,8,FALSE),0)</f>
        <v>13.5764762</v>
      </c>
    </row>
    <row r="1982" spans="1:13">
      <c r="A1982" s="1">
        <v>1981</v>
      </c>
      <c r="B1982" s="8" t="s">
        <v>35</v>
      </c>
      <c r="C1982" s="9"/>
      <c r="D1982" s="8" t="s">
        <v>36</v>
      </c>
      <c r="E1982" s="1" t="s">
        <v>376</v>
      </c>
      <c r="F1982" s="1" t="s">
        <v>25</v>
      </c>
      <c r="G1982" s="1">
        <v>0</v>
      </c>
      <c r="H1982" s="3" t="s">
        <v>389</v>
      </c>
      <c r="I1982" s="5">
        <v>43647</v>
      </c>
      <c r="J1982" s="1">
        <v>1</v>
      </c>
      <c r="K1982" s="1">
        <v>0.5</v>
      </c>
      <c r="L1982" s="1">
        <f>_xlfn.IFNA(VLOOKUP(D1982,'[2]2019物业费金额预算（含欠费）'!$B$1:$P$65536,15,FALSE),0)</f>
        <v>505.443580551</v>
      </c>
      <c r="M1982">
        <f>_xlfn.IFNA(VLOOKUP(D1982,[2]Sheet1!$B$1:$I$65536,8,FALSE),0)</f>
        <v>64.0704294533333</v>
      </c>
    </row>
    <row r="1983" spans="1:13">
      <c r="A1983" s="1">
        <v>1982</v>
      </c>
      <c r="B1983" s="8" t="s">
        <v>37</v>
      </c>
      <c r="C1983" s="9" t="s">
        <v>38</v>
      </c>
      <c r="D1983" s="8" t="s">
        <v>39</v>
      </c>
      <c r="E1983" s="1" t="s">
        <v>376</v>
      </c>
      <c r="F1983" s="1" t="s">
        <v>17</v>
      </c>
      <c r="G1983" s="1">
        <v>1</v>
      </c>
      <c r="H1983" s="3" t="s">
        <v>389</v>
      </c>
      <c r="I1983" s="5">
        <v>43647</v>
      </c>
      <c r="J1983" s="1">
        <v>1</v>
      </c>
      <c r="K1983" s="1">
        <v>0.8</v>
      </c>
      <c r="L1983" s="1">
        <f>_xlfn.IFNA(VLOOKUP(D1983,'[2]2019物业费金额预算（含欠费）'!$B$1:$P$65536,15,FALSE),0)</f>
        <v>47.6453659616</v>
      </c>
      <c r="M1983">
        <f>_xlfn.IFNA(VLOOKUP(D1983,[2]Sheet1!$B$1:$I$65536,8,FALSE),0)</f>
        <v>1.14334726333333</v>
      </c>
    </row>
    <row r="1984" spans="1:13">
      <c r="A1984" s="1">
        <v>1983</v>
      </c>
      <c r="B1984" s="8" t="s">
        <v>40</v>
      </c>
      <c r="C1984" s="9"/>
      <c r="D1984" s="8" t="s">
        <v>41</v>
      </c>
      <c r="E1984" s="1" t="s">
        <v>376</v>
      </c>
      <c r="F1984" s="1" t="s">
        <v>25</v>
      </c>
      <c r="G1984" s="1">
        <v>0</v>
      </c>
      <c r="H1984" s="3" t="s">
        <v>389</v>
      </c>
      <c r="I1984" s="5">
        <v>43647</v>
      </c>
      <c r="J1984" s="1">
        <v>1</v>
      </c>
      <c r="K1984" s="1">
        <v>0.45</v>
      </c>
      <c r="L1984" s="1">
        <f>_xlfn.IFNA(VLOOKUP(D1984,'[2]2019物业费金额预算（含欠费）'!$B$1:$P$65536,15,FALSE),0)</f>
        <v>377.76325412</v>
      </c>
      <c r="M1984">
        <f>_xlfn.IFNA(VLOOKUP(D1984,[2]Sheet1!$B$1:$I$65536,8,FALSE),0)</f>
        <v>91.7725726166667</v>
      </c>
    </row>
    <row r="1985" spans="1:13">
      <c r="A1985" s="1">
        <v>1984</v>
      </c>
      <c r="B1985" s="8" t="s">
        <v>42</v>
      </c>
      <c r="C1985" s="9" t="s">
        <v>43</v>
      </c>
      <c r="D1985" s="8" t="s">
        <v>44</v>
      </c>
      <c r="E1985" s="1" t="s">
        <v>376</v>
      </c>
      <c r="F1985" s="1" t="s">
        <v>25</v>
      </c>
      <c r="G1985" s="1">
        <v>1</v>
      </c>
      <c r="H1985" s="3" t="s">
        <v>389</v>
      </c>
      <c r="I1985" s="5">
        <v>43647</v>
      </c>
      <c r="J1985" s="1">
        <v>1</v>
      </c>
      <c r="K1985" s="1">
        <v>0.5</v>
      </c>
      <c r="L1985" s="1">
        <f>_xlfn.IFNA(VLOOKUP(D1985,'[2]2019物业费金额预算（含欠费）'!$B$1:$P$65536,15,FALSE),0)</f>
        <v>532.741607909</v>
      </c>
      <c r="M1985">
        <f>_xlfn.IFNA(VLOOKUP(D1985,[2]Sheet1!$B$1:$I$65536,8,FALSE),0)</f>
        <v>99.9372934466667</v>
      </c>
    </row>
    <row r="1986" spans="1:13">
      <c r="A1986" s="1">
        <v>1985</v>
      </c>
      <c r="B1986" s="8" t="s">
        <v>45</v>
      </c>
      <c r="C1986" s="9" t="s">
        <v>46</v>
      </c>
      <c r="D1986" s="8" t="s">
        <v>47</v>
      </c>
      <c r="E1986" s="1" t="s">
        <v>376</v>
      </c>
      <c r="F1986" s="1" t="s">
        <v>25</v>
      </c>
      <c r="G1986" s="1">
        <v>1</v>
      </c>
      <c r="H1986" s="3" t="s">
        <v>389</v>
      </c>
      <c r="I1986" s="5">
        <v>43647</v>
      </c>
      <c r="J1986" s="1">
        <v>1</v>
      </c>
      <c r="K1986" s="1">
        <v>0.5</v>
      </c>
      <c r="L1986" s="1">
        <f>_xlfn.IFNA(VLOOKUP(D1986,'[2]2019物业费金额预算（含欠费）'!$B$1:$P$65536,15,FALSE),0)</f>
        <v>76.149491616</v>
      </c>
      <c r="M1986">
        <f>_xlfn.IFNA(VLOOKUP(D1986,[2]Sheet1!$B$1:$I$65536,8,FALSE),0)</f>
        <v>0.279117883333333</v>
      </c>
    </row>
    <row r="1987" spans="1:13">
      <c r="A1987" s="1">
        <v>1986</v>
      </c>
      <c r="B1987" s="8" t="s">
        <v>48</v>
      </c>
      <c r="C1987" s="9" t="s">
        <v>49</v>
      </c>
      <c r="D1987" s="8" t="s">
        <v>50</v>
      </c>
      <c r="E1987" s="1" t="s">
        <v>376</v>
      </c>
      <c r="F1987" s="1" t="s">
        <v>25</v>
      </c>
      <c r="G1987" s="1">
        <v>1</v>
      </c>
      <c r="H1987" s="3" t="s">
        <v>389</v>
      </c>
      <c r="I1987" s="5">
        <v>43647</v>
      </c>
      <c r="J1987" s="1">
        <v>1</v>
      </c>
      <c r="K1987" s="1">
        <v>0.5</v>
      </c>
      <c r="L1987" s="1">
        <f>_xlfn.IFNA(VLOOKUP(D1987,'[2]2019物业费金额预算（含欠费）'!$B$1:$P$65536,15,FALSE),0)</f>
        <v>54.8940064152</v>
      </c>
      <c r="M1987">
        <f>_xlfn.IFNA(VLOOKUP(D1987,[2]Sheet1!$B$1:$I$65536,8,FALSE),0)</f>
        <v>4.05708315833333</v>
      </c>
    </row>
    <row r="1988" spans="1:13">
      <c r="A1988" s="1">
        <v>1987</v>
      </c>
      <c r="B1988" s="8" t="s">
        <v>51</v>
      </c>
      <c r="C1988" s="9" t="s">
        <v>52</v>
      </c>
      <c r="D1988" s="8" t="s">
        <v>53</v>
      </c>
      <c r="E1988" s="1" t="s">
        <v>376</v>
      </c>
      <c r="F1988" s="1" t="s">
        <v>17</v>
      </c>
      <c r="G1988" s="1">
        <v>1</v>
      </c>
      <c r="H1988" s="3" t="s">
        <v>389</v>
      </c>
      <c r="I1988" s="5">
        <v>43647</v>
      </c>
      <c r="J1988" s="1">
        <v>1</v>
      </c>
      <c r="K1988" s="1">
        <v>0.8</v>
      </c>
      <c r="L1988" s="1">
        <f>_xlfn.IFNA(VLOOKUP(D1988,'[2]2019物业费金额预算（含欠费）'!$B$1:$P$65536,15,FALSE),0)</f>
        <v>261.7764924</v>
      </c>
      <c r="M1988">
        <f>_xlfn.IFNA(VLOOKUP(D1988,[2]Sheet1!$B$1:$I$65536,8,FALSE),0)</f>
        <v>24.8413465416667</v>
      </c>
    </row>
    <row r="1989" spans="1:13">
      <c r="A1989" s="1">
        <v>1988</v>
      </c>
      <c r="B1989" s="8" t="s">
        <v>54</v>
      </c>
      <c r="C1989" s="9" t="s">
        <v>55</v>
      </c>
      <c r="D1989" s="8" t="s">
        <v>56</v>
      </c>
      <c r="E1989" s="1" t="s">
        <v>376</v>
      </c>
      <c r="F1989" s="1" t="s">
        <v>17</v>
      </c>
      <c r="G1989" s="1">
        <v>1</v>
      </c>
      <c r="H1989" s="3" t="s">
        <v>389</v>
      </c>
      <c r="I1989" s="5">
        <v>43647</v>
      </c>
      <c r="J1989" s="1">
        <v>1</v>
      </c>
      <c r="K1989" s="1">
        <v>0.8</v>
      </c>
      <c r="L1989" s="1">
        <f>_xlfn.IFNA(VLOOKUP(D1989,'[2]2019物业费金额预算（含欠费）'!$B$1:$P$65536,15,FALSE),0)</f>
        <v>43.6260635928</v>
      </c>
      <c r="M1989">
        <f>_xlfn.IFNA(VLOOKUP(D1989,[2]Sheet1!$B$1:$I$65536,8,FALSE),0)</f>
        <v>3.32755161666667</v>
      </c>
    </row>
    <row r="1990" spans="1:13">
      <c r="A1990" s="1">
        <v>1989</v>
      </c>
      <c r="B1990" s="8" t="s">
        <v>57</v>
      </c>
      <c r="C1990" s="9" t="s">
        <v>58</v>
      </c>
      <c r="D1990" s="8" t="s">
        <v>59</v>
      </c>
      <c r="E1990" s="1" t="s">
        <v>376</v>
      </c>
      <c r="F1990" s="1" t="s">
        <v>17</v>
      </c>
      <c r="G1990" s="1">
        <v>1</v>
      </c>
      <c r="H1990" s="3" t="s">
        <v>389</v>
      </c>
      <c r="I1990" s="5">
        <v>43647</v>
      </c>
      <c r="J1990" s="1">
        <v>1</v>
      </c>
      <c r="K1990" s="1">
        <v>0.4</v>
      </c>
      <c r="L1990" s="1">
        <f>_xlfn.IFNA(VLOOKUP(D1990,'[2]2019物业费金额预算（含欠费）'!$B$1:$P$65536,15,FALSE),0)</f>
        <v>32.6245338</v>
      </c>
      <c r="M1990">
        <f>_xlfn.IFNA(VLOOKUP(D1990,[2]Sheet1!$B$1:$I$65536,8,FALSE),0)</f>
        <v>5.33796592</v>
      </c>
    </row>
    <row r="1991" spans="1:13">
      <c r="A1991" s="1">
        <v>1990</v>
      </c>
      <c r="B1991" s="8" t="s">
        <v>60</v>
      </c>
      <c r="C1991" s="9" t="s">
        <v>61</v>
      </c>
      <c r="D1991" s="8" t="s">
        <v>62</v>
      </c>
      <c r="E1991" s="1" t="s">
        <v>376</v>
      </c>
      <c r="F1991" s="1" t="s">
        <v>17</v>
      </c>
      <c r="G1991" s="1">
        <v>1</v>
      </c>
      <c r="H1991" s="3" t="s">
        <v>389</v>
      </c>
      <c r="I1991" s="5">
        <v>43647</v>
      </c>
      <c r="J1991" s="1">
        <v>1</v>
      </c>
      <c r="K1991" s="1">
        <v>0.7</v>
      </c>
      <c r="L1991" s="1">
        <f>_xlfn.IFNA(VLOOKUP(D1991,'[2]2019物业费金额预算（含欠费）'!$B$1:$P$65536,15,FALSE),0)</f>
        <v>331.143390588</v>
      </c>
      <c r="M1991">
        <f>_xlfn.IFNA(VLOOKUP(D1991,[2]Sheet1!$B$1:$I$65536,8,FALSE),0)</f>
        <v>30.6590658266667</v>
      </c>
    </row>
    <row r="1992" spans="1:13">
      <c r="A1992" s="1">
        <v>1991</v>
      </c>
      <c r="B1992" s="8" t="s">
        <v>63</v>
      </c>
      <c r="C1992" s="9" t="s">
        <v>64</v>
      </c>
      <c r="D1992" s="8" t="s">
        <v>65</v>
      </c>
      <c r="E1992" s="1" t="s">
        <v>376</v>
      </c>
      <c r="F1992" s="1" t="s">
        <v>25</v>
      </c>
      <c r="G1992" s="1">
        <v>1</v>
      </c>
      <c r="H1992" s="3" t="s">
        <v>389</v>
      </c>
      <c r="I1992" s="5">
        <v>43647</v>
      </c>
      <c r="J1992" s="1">
        <v>1</v>
      </c>
      <c r="K1992" s="1">
        <v>0.5</v>
      </c>
      <c r="L1992" s="1">
        <f>_xlfn.IFNA(VLOOKUP(D1992,'[2]2019物业费金额预算（含欠费）'!$B$1:$P$65536,15,FALSE),0)</f>
        <v>371.351462672</v>
      </c>
      <c r="M1992">
        <f>_xlfn.IFNA(VLOOKUP(D1992,[2]Sheet1!$B$1:$I$65536,8,FALSE),0)</f>
        <v>17.5864440453333</v>
      </c>
    </row>
    <row r="1993" spans="1:13">
      <c r="A1993" s="1">
        <v>1992</v>
      </c>
      <c r="B1993" s="8" t="s">
        <v>66</v>
      </c>
      <c r="C1993" s="9" t="s">
        <v>67</v>
      </c>
      <c r="D1993" s="8" t="s">
        <v>68</v>
      </c>
      <c r="E1993" s="1" t="s">
        <v>376</v>
      </c>
      <c r="F1993" s="1" t="s">
        <v>25</v>
      </c>
      <c r="G1993" s="1">
        <v>1</v>
      </c>
      <c r="H1993" s="3" t="s">
        <v>389</v>
      </c>
      <c r="I1993" s="5">
        <v>43647</v>
      </c>
      <c r="J1993" s="1">
        <v>1</v>
      </c>
      <c r="K1993" s="1">
        <v>0.5</v>
      </c>
      <c r="L1993" s="1">
        <f>_xlfn.IFNA(VLOOKUP(D1993,'[2]2019物业费金额预算（含欠费）'!$B$1:$P$65536,15,FALSE),0)</f>
        <v>292.80728004</v>
      </c>
      <c r="M1993">
        <f>_xlfn.IFNA(VLOOKUP(D1993,[2]Sheet1!$B$1:$I$65536,8,FALSE),0)</f>
        <v>19.1257747333333</v>
      </c>
    </row>
    <row r="1994" spans="1:13">
      <c r="A1994" s="1">
        <v>1993</v>
      </c>
      <c r="B1994" s="8" t="s">
        <v>69</v>
      </c>
      <c r="C1994" s="9" t="s">
        <v>70</v>
      </c>
      <c r="D1994" s="8" t="s">
        <v>71</v>
      </c>
      <c r="E1994" s="1" t="s">
        <v>376</v>
      </c>
      <c r="F1994" s="1" t="s">
        <v>25</v>
      </c>
      <c r="G1994" s="1">
        <v>1</v>
      </c>
      <c r="H1994" s="3" t="s">
        <v>389</v>
      </c>
      <c r="I1994" s="5">
        <v>43647</v>
      </c>
      <c r="J1994" s="1">
        <v>1</v>
      </c>
      <c r="K1994" s="1">
        <v>0.4</v>
      </c>
      <c r="L1994" s="1">
        <f>_xlfn.IFNA(VLOOKUP(D1994,'[2]2019物业费金额预算（含欠费）'!$B$1:$P$65536,15,FALSE),0)</f>
        <v>208.97557992</v>
      </c>
      <c r="M1994">
        <f>_xlfn.IFNA(VLOOKUP(D1994,[2]Sheet1!$B$1:$I$65536,8,FALSE),0)</f>
        <v>27.71269235</v>
      </c>
    </row>
    <row r="1995" spans="1:13">
      <c r="A1995" s="1">
        <v>1994</v>
      </c>
      <c r="B1995" s="8" t="s">
        <v>72</v>
      </c>
      <c r="C1995" s="9" t="s">
        <v>73</v>
      </c>
      <c r="D1995" s="8" t="s">
        <v>74</v>
      </c>
      <c r="E1995" s="1" t="s">
        <v>376</v>
      </c>
      <c r="F1995" s="1" t="s">
        <v>25</v>
      </c>
      <c r="G1995" s="1">
        <v>1</v>
      </c>
      <c r="H1995" s="3" t="s">
        <v>389</v>
      </c>
      <c r="I1995" s="5">
        <v>43647</v>
      </c>
      <c r="J1995" s="1">
        <v>1</v>
      </c>
      <c r="K1995" s="1">
        <v>0.4</v>
      </c>
      <c r="L1995" s="1">
        <f>_xlfn.IFNA(VLOOKUP(D1995,'[2]2019物业费金额预算（含欠费）'!$B$1:$P$65536,15,FALSE),0)</f>
        <v>614.71354841</v>
      </c>
      <c r="M1995">
        <f>_xlfn.IFNA(VLOOKUP(D1995,[2]Sheet1!$B$1:$I$65536,8,FALSE),0)</f>
        <v>17.958258675</v>
      </c>
    </row>
    <row r="1996" spans="1:13">
      <c r="A1996" s="1">
        <v>1995</v>
      </c>
      <c r="B1996" s="8" t="s">
        <v>75</v>
      </c>
      <c r="C1996" s="9" t="s">
        <v>76</v>
      </c>
      <c r="D1996" s="8" t="s">
        <v>77</v>
      </c>
      <c r="E1996" s="1" t="s">
        <v>376</v>
      </c>
      <c r="F1996" s="1" t="s">
        <v>25</v>
      </c>
      <c r="G1996" s="1">
        <v>1</v>
      </c>
      <c r="H1996" s="3" t="s">
        <v>389</v>
      </c>
      <c r="I1996" s="5">
        <v>43647</v>
      </c>
      <c r="J1996" s="1">
        <v>1</v>
      </c>
      <c r="K1996" s="1">
        <v>0.5</v>
      </c>
      <c r="L1996" s="1">
        <f>_xlfn.IFNA(VLOOKUP(D1996,'[2]2019物业费金额预算（含欠费）'!$B$1:$P$65536,15,FALSE),0)</f>
        <v>281.71306632</v>
      </c>
      <c r="M1996">
        <f>_xlfn.IFNA(VLOOKUP(D1996,[2]Sheet1!$B$1:$I$65536,8,FALSE),0)</f>
        <v>49.29639365</v>
      </c>
    </row>
    <row r="1997" ht="14.25" spans="1:13">
      <c r="A1997" s="1">
        <v>1996</v>
      </c>
      <c r="B1997" s="2" t="s">
        <v>78</v>
      </c>
      <c r="C1997" s="9"/>
      <c r="D1997" s="8" t="s">
        <v>79</v>
      </c>
      <c r="E1997" s="1" t="s">
        <v>376</v>
      </c>
      <c r="F1997" s="1" t="s">
        <v>25</v>
      </c>
      <c r="G1997" s="1">
        <v>0</v>
      </c>
      <c r="H1997" s="3" t="s">
        <v>389</v>
      </c>
      <c r="I1997" s="5">
        <v>43647</v>
      </c>
      <c r="J1997" s="1">
        <v>1</v>
      </c>
      <c r="K1997" s="1">
        <v>0.4</v>
      </c>
      <c r="L1997" s="1">
        <f>_xlfn.IFNA(VLOOKUP(D1997,'[2]2019物业费金额预算（含欠费）'!$B$1:$P$65536,15,FALSE),0)</f>
        <v>489.391154866667</v>
      </c>
      <c r="M1997">
        <f>_xlfn.IFNA(VLOOKUP(D1997,[2]Sheet1!$B$1:$I$65536,8,FALSE),0)</f>
        <v>16.0000504416667</v>
      </c>
    </row>
    <row r="1998" spans="1:13">
      <c r="A1998" s="1">
        <v>1997</v>
      </c>
      <c r="B1998" s="8" t="s">
        <v>83</v>
      </c>
      <c r="C1998" s="9" t="s">
        <v>84</v>
      </c>
      <c r="D1998" s="8" t="s">
        <v>85</v>
      </c>
      <c r="E1998" s="1" t="s">
        <v>376</v>
      </c>
      <c r="F1998" s="1" t="s">
        <v>25</v>
      </c>
      <c r="G1998" s="1">
        <v>1</v>
      </c>
      <c r="H1998" s="3" t="s">
        <v>389</v>
      </c>
      <c r="I1998" s="5">
        <v>43647</v>
      </c>
      <c r="J1998" s="1">
        <v>1</v>
      </c>
      <c r="K1998" s="1">
        <v>0</v>
      </c>
      <c r="L1998" s="1">
        <f>_xlfn.IFNA(VLOOKUP(D1998,'[2]2019物业费金额预算（含欠费）'!$B$1:$P$65536,15,FALSE),0)</f>
        <v>678.083924616</v>
      </c>
      <c r="M1998">
        <f>_xlfn.IFNA(VLOOKUP(D1998,[2]Sheet1!$B$1:$I$65536,8,FALSE),0)</f>
        <v>0</v>
      </c>
    </row>
    <row r="1999" spans="1:13">
      <c r="A1999" s="1">
        <v>1998</v>
      </c>
      <c r="B1999" s="8" t="s">
        <v>95</v>
      </c>
      <c r="C1999" s="9" t="s">
        <v>96</v>
      </c>
      <c r="D1999" s="8" t="s">
        <v>97</v>
      </c>
      <c r="E1999" s="1" t="s">
        <v>376</v>
      </c>
      <c r="F1999" s="1" t="s">
        <v>17</v>
      </c>
      <c r="G1999" s="1">
        <v>1</v>
      </c>
      <c r="H1999" s="3" t="s">
        <v>389</v>
      </c>
      <c r="I1999" s="5">
        <v>43647</v>
      </c>
      <c r="J1999" s="1">
        <v>1</v>
      </c>
      <c r="K1999" s="1">
        <v>0.7</v>
      </c>
      <c r="L1999" s="1">
        <f>_xlfn.IFNA(VLOOKUP(D1999,'[2]2019物业费金额预算（含欠费）'!$B$1:$P$65536,15,FALSE),0)</f>
        <v>37.9628395218</v>
      </c>
      <c r="M1999">
        <f>_xlfn.IFNA(VLOOKUP(D1999,[2]Sheet1!$B$1:$I$65536,8,FALSE),0)</f>
        <v>5.31708088333333</v>
      </c>
    </row>
    <row r="2000" spans="1:13">
      <c r="A2000" s="1">
        <v>1999</v>
      </c>
      <c r="B2000" s="8" t="s">
        <v>98</v>
      </c>
      <c r="C2000" s="9" t="s">
        <v>99</v>
      </c>
      <c r="D2000" s="8" t="s">
        <v>100</v>
      </c>
      <c r="E2000" s="1" t="s">
        <v>376</v>
      </c>
      <c r="F2000" s="1" t="s">
        <v>25</v>
      </c>
      <c r="G2000" s="1">
        <v>1</v>
      </c>
      <c r="H2000" s="3" t="s">
        <v>389</v>
      </c>
      <c r="I2000" s="5">
        <v>43647</v>
      </c>
      <c r="J2000" s="1">
        <v>1</v>
      </c>
      <c r="K2000" s="1">
        <v>0.5</v>
      </c>
      <c r="L2000" s="1">
        <f>_xlfn.IFNA(VLOOKUP(D2000,'[2]2019物业费金额预算（含欠费）'!$B$1:$P$65536,15,FALSE),0)</f>
        <v>121.970494655448</v>
      </c>
      <c r="M2000">
        <f>_xlfn.IFNA(VLOOKUP(D2000,[2]Sheet1!$B$1:$I$65536,8,FALSE),0)</f>
        <v>12.2219675666667</v>
      </c>
    </row>
    <row r="2001" spans="1:13">
      <c r="A2001" s="1">
        <v>2000</v>
      </c>
      <c r="B2001" s="8" t="s">
        <v>101</v>
      </c>
      <c r="C2001" s="9" t="s">
        <v>102</v>
      </c>
      <c r="D2001" s="8" t="s">
        <v>103</v>
      </c>
      <c r="E2001" s="1" t="s">
        <v>376</v>
      </c>
      <c r="F2001" s="1" t="s">
        <v>25</v>
      </c>
      <c r="G2001" s="1">
        <v>1</v>
      </c>
      <c r="H2001" s="3" t="s">
        <v>389</v>
      </c>
      <c r="I2001" s="5">
        <v>43647</v>
      </c>
      <c r="J2001" s="1">
        <v>1</v>
      </c>
      <c r="K2001" s="1">
        <v>0.5</v>
      </c>
      <c r="L2001" s="1">
        <f>_xlfn.IFNA(VLOOKUP(D2001,'[2]2019物业费金额预算（含欠费）'!$B$1:$P$65536,15,FALSE),0)</f>
        <v>383.027179725</v>
      </c>
      <c r="M2001">
        <f>_xlfn.IFNA(VLOOKUP(D2001,[2]Sheet1!$B$1:$I$65536,8,FALSE),0)</f>
        <v>47.69373315</v>
      </c>
    </row>
    <row r="2002" spans="1:13">
      <c r="A2002" s="1">
        <v>2001</v>
      </c>
      <c r="B2002" s="8" t="s">
        <v>104</v>
      </c>
      <c r="C2002" s="9" t="s">
        <v>105</v>
      </c>
      <c r="D2002" s="8" t="s">
        <v>106</v>
      </c>
      <c r="E2002" s="1" t="s">
        <v>376</v>
      </c>
      <c r="F2002" s="1" t="s">
        <v>25</v>
      </c>
      <c r="G2002" s="1">
        <v>1</v>
      </c>
      <c r="H2002" s="3" t="s">
        <v>389</v>
      </c>
      <c r="I2002" s="5">
        <v>43647</v>
      </c>
      <c r="J2002" s="1">
        <v>1</v>
      </c>
      <c r="K2002" s="1">
        <v>0.5</v>
      </c>
      <c r="L2002" s="1">
        <f>_xlfn.IFNA(VLOOKUP(D2002,'[2]2019物业费金额预算（含欠费）'!$B$1:$P$65536,15,FALSE),0)</f>
        <v>345.02198459424</v>
      </c>
      <c r="M2002">
        <f>_xlfn.IFNA(VLOOKUP(D2002,[2]Sheet1!$B$1:$I$65536,8,FALSE),0)</f>
        <v>64.629577775</v>
      </c>
    </row>
    <row r="2003" spans="1:13">
      <c r="A2003" s="1">
        <v>2002</v>
      </c>
      <c r="B2003" s="8" t="s">
        <v>107</v>
      </c>
      <c r="C2003" s="9" t="s">
        <v>108</v>
      </c>
      <c r="D2003" s="8" t="s">
        <v>109</v>
      </c>
      <c r="E2003" s="1" t="s">
        <v>376</v>
      </c>
      <c r="F2003" s="1" t="s">
        <v>25</v>
      </c>
      <c r="G2003" s="1">
        <v>1</v>
      </c>
      <c r="H2003" s="3" t="s">
        <v>389</v>
      </c>
      <c r="I2003" s="5">
        <v>43647</v>
      </c>
      <c r="J2003" s="1">
        <v>1</v>
      </c>
      <c r="K2003" s="1">
        <v>0.5</v>
      </c>
      <c r="L2003" s="1">
        <f>_xlfn.IFNA(VLOOKUP(D2003,'[2]2019物业费金额预算（含欠费）'!$B$1:$P$65536,15,FALSE),0)</f>
        <v>171.6444792288</v>
      </c>
      <c r="M2003">
        <f>_xlfn.IFNA(VLOOKUP(D2003,[2]Sheet1!$B$1:$I$65536,8,FALSE),0)</f>
        <v>29.0932726583333</v>
      </c>
    </row>
    <row r="2004" spans="1:13">
      <c r="A2004" s="1">
        <v>2003</v>
      </c>
      <c r="B2004" s="8" t="s">
        <v>110</v>
      </c>
      <c r="C2004" s="9" t="s">
        <v>111</v>
      </c>
      <c r="D2004" s="8" t="s">
        <v>112</v>
      </c>
      <c r="E2004" s="1" t="s">
        <v>376</v>
      </c>
      <c r="F2004" s="1" t="s">
        <v>25</v>
      </c>
      <c r="G2004" s="1">
        <v>1</v>
      </c>
      <c r="H2004" s="3" t="s">
        <v>389</v>
      </c>
      <c r="I2004" s="5">
        <v>43647</v>
      </c>
      <c r="J2004" s="1">
        <v>1</v>
      </c>
      <c r="K2004" s="1">
        <v>0.5</v>
      </c>
      <c r="L2004" s="1">
        <f>_xlfn.IFNA(VLOOKUP(D2004,'[2]2019物业费金额预算（含欠费）'!$B$1:$P$65536,15,FALSE),0)</f>
        <v>213.26597947296</v>
      </c>
      <c r="M2004">
        <f>_xlfn.IFNA(VLOOKUP(D2004,[2]Sheet1!$B$1:$I$65536,8,FALSE),0)</f>
        <v>23.1027106916667</v>
      </c>
    </row>
    <row r="2005" spans="1:13">
      <c r="A2005" s="1">
        <v>2004</v>
      </c>
      <c r="B2005" s="11" t="s">
        <v>113</v>
      </c>
      <c r="C2005" s="9"/>
      <c r="D2005" s="8" t="s">
        <v>114</v>
      </c>
      <c r="E2005" s="1" t="s">
        <v>376</v>
      </c>
      <c r="F2005" s="1" t="s">
        <v>25</v>
      </c>
      <c r="G2005" s="1">
        <v>0</v>
      </c>
      <c r="H2005" s="3" t="s">
        <v>389</v>
      </c>
      <c r="I2005" s="5">
        <v>43647</v>
      </c>
      <c r="J2005" s="1">
        <v>1</v>
      </c>
      <c r="K2005" s="1">
        <v>0.5</v>
      </c>
      <c r="L2005" s="1">
        <f>_xlfn.IFNA(VLOOKUP(D2005,'[2]2019物业费金额预算（含欠费）'!$B$1:$P$65536,15,FALSE),0)</f>
        <v>502.2861408144</v>
      </c>
      <c r="M2005">
        <f>_xlfn.IFNA(VLOOKUP(D2005,[2]Sheet1!$B$1:$I$65536,8,FALSE),0)</f>
        <v>9.69154748333333</v>
      </c>
    </row>
    <row r="2006" spans="1:13">
      <c r="A2006" s="1">
        <v>2005</v>
      </c>
      <c r="B2006" s="8" t="s">
        <v>115</v>
      </c>
      <c r="C2006" s="9" t="s">
        <v>116</v>
      </c>
      <c r="D2006" s="8" t="s">
        <v>117</v>
      </c>
      <c r="E2006" s="1" t="s">
        <v>376</v>
      </c>
      <c r="F2006" s="1" t="s">
        <v>25</v>
      </c>
      <c r="G2006" s="1">
        <v>1</v>
      </c>
      <c r="H2006" s="3" t="s">
        <v>389</v>
      </c>
      <c r="I2006" s="5">
        <v>43647</v>
      </c>
      <c r="J2006" s="1">
        <v>1</v>
      </c>
      <c r="K2006" s="1">
        <v>0.5</v>
      </c>
      <c r="L2006" s="1">
        <f>_xlfn.IFNA(VLOOKUP(D2006,'[2]2019物业费金额预算（含欠费）'!$B$1:$P$65536,15,FALSE),0)</f>
        <v>479.40921433608</v>
      </c>
      <c r="M2006">
        <f>_xlfn.IFNA(VLOOKUP(D2006,[2]Sheet1!$B$1:$I$65536,8,FALSE),0)</f>
        <v>27.97523435</v>
      </c>
    </row>
    <row r="2007" ht="15" spans="1:13">
      <c r="A2007" s="1">
        <v>2006</v>
      </c>
      <c r="B2007" s="8" t="s">
        <v>378</v>
      </c>
      <c r="C2007" s="9" t="s">
        <v>304</v>
      </c>
      <c r="D2007" s="10" t="s">
        <v>305</v>
      </c>
      <c r="E2007" s="1" t="s">
        <v>376</v>
      </c>
      <c r="F2007" s="1" t="s">
        <v>17</v>
      </c>
      <c r="G2007" s="1">
        <v>1</v>
      </c>
      <c r="H2007" s="3" t="s">
        <v>389</v>
      </c>
      <c r="I2007" s="5">
        <v>43647</v>
      </c>
      <c r="J2007" s="1">
        <v>1</v>
      </c>
      <c r="K2007" s="1">
        <v>0.5</v>
      </c>
      <c r="L2007" s="1">
        <f>_xlfn.IFNA(VLOOKUP(D2007,'[2]2019物业费金额预算（含欠费）'!$B$1:$P$65536,15,FALSE),0)</f>
        <v>95.395394463168</v>
      </c>
      <c r="M2007">
        <f>_xlfn.IFNA(VLOOKUP(D2007,[2]Sheet1!$B$1:$I$65536,8,FALSE),0)</f>
        <v>11.4782520416667</v>
      </c>
    </row>
    <row r="2008" spans="1:13">
      <c r="A2008" s="1">
        <v>2007</v>
      </c>
      <c r="B2008" s="8" t="s">
        <v>118</v>
      </c>
      <c r="C2008" s="9" t="s">
        <v>119</v>
      </c>
      <c r="D2008" s="8" t="s">
        <v>120</v>
      </c>
      <c r="E2008" s="1" t="s">
        <v>376</v>
      </c>
      <c r="F2008" s="1" t="s">
        <v>25</v>
      </c>
      <c r="G2008" s="1">
        <v>1</v>
      </c>
      <c r="H2008" s="3" t="s">
        <v>389</v>
      </c>
      <c r="I2008" s="5">
        <v>43647</v>
      </c>
      <c r="J2008" s="1">
        <v>1</v>
      </c>
      <c r="K2008" s="1">
        <v>0.4</v>
      </c>
      <c r="L2008" s="1">
        <f>_xlfn.IFNA(VLOOKUP(D2008,'[2]2019物业费金额预算（含欠费）'!$B$1:$P$65536,15,FALSE),0)</f>
        <v>147.00330585</v>
      </c>
      <c r="M2008">
        <f>_xlfn.IFNA(VLOOKUP(D2008,[2]Sheet1!$B$1:$I$65536,8,FALSE),0)</f>
        <v>61.760023675</v>
      </c>
    </row>
    <row r="2009" spans="1:13">
      <c r="A2009" s="1">
        <v>2008</v>
      </c>
      <c r="B2009" s="8" t="s">
        <v>121</v>
      </c>
      <c r="C2009" s="9" t="s">
        <v>122</v>
      </c>
      <c r="D2009" s="8" t="s">
        <v>123</v>
      </c>
      <c r="E2009" s="1" t="s">
        <v>376</v>
      </c>
      <c r="F2009" s="1" t="s">
        <v>25</v>
      </c>
      <c r="G2009" s="1">
        <v>1</v>
      </c>
      <c r="H2009" s="3" t="s">
        <v>389</v>
      </c>
      <c r="I2009" s="5">
        <v>43647</v>
      </c>
      <c r="J2009" s="1">
        <v>1</v>
      </c>
      <c r="K2009" s="1">
        <v>0.4</v>
      </c>
      <c r="L2009" s="1">
        <f>_xlfn.IFNA(VLOOKUP(D2009,'[2]2019物业费金额预算（含欠费）'!$B$1:$P$65536,15,FALSE),0)</f>
        <v>258.70372825</v>
      </c>
      <c r="M2009">
        <f>_xlfn.IFNA(VLOOKUP(D2009,[2]Sheet1!$B$1:$I$65536,8,FALSE),0)</f>
        <v>26.1546838583333</v>
      </c>
    </row>
    <row r="2010" spans="1:13">
      <c r="A2010" s="1">
        <v>2009</v>
      </c>
      <c r="B2010" s="8" t="s">
        <v>124</v>
      </c>
      <c r="C2010" s="9" t="s">
        <v>125</v>
      </c>
      <c r="D2010" s="8" t="s">
        <v>126</v>
      </c>
      <c r="E2010" s="1" t="s">
        <v>376</v>
      </c>
      <c r="F2010" s="1" t="s">
        <v>25</v>
      </c>
      <c r="G2010" s="1">
        <v>1</v>
      </c>
      <c r="H2010" s="3" t="s">
        <v>389</v>
      </c>
      <c r="I2010" s="5">
        <v>43647</v>
      </c>
      <c r="J2010" s="1">
        <v>1</v>
      </c>
      <c r="K2010" s="1">
        <v>0.4</v>
      </c>
      <c r="L2010" s="1">
        <f>_xlfn.IFNA(VLOOKUP(D2010,'[2]2019物业费金额预算（含欠费）'!$B$1:$P$65536,15,FALSE),0)</f>
        <v>92.24315325</v>
      </c>
      <c r="M2010">
        <f>_xlfn.IFNA(VLOOKUP(D2010,[2]Sheet1!$B$1:$I$65536,8,FALSE),0)</f>
        <v>48.703585</v>
      </c>
    </row>
    <row r="2011" spans="1:13">
      <c r="A2011" s="1">
        <v>2010</v>
      </c>
      <c r="B2011" s="8" t="s">
        <v>127</v>
      </c>
      <c r="C2011" s="9" t="s">
        <v>128</v>
      </c>
      <c r="D2011" s="8" t="s">
        <v>129</v>
      </c>
      <c r="E2011" s="1" t="s">
        <v>376</v>
      </c>
      <c r="F2011" s="1" t="s">
        <v>25</v>
      </c>
      <c r="G2011" s="1">
        <v>1</v>
      </c>
      <c r="H2011" s="3" t="s">
        <v>389</v>
      </c>
      <c r="I2011" s="5">
        <v>43647</v>
      </c>
      <c r="J2011" s="1">
        <v>1</v>
      </c>
      <c r="K2011" s="1">
        <v>0.5</v>
      </c>
      <c r="L2011" s="1">
        <f>_xlfn.IFNA(VLOOKUP(D2011,'[2]2019物业费金额预算（含欠费）'!$B$1:$P$65536,15,FALSE),0)</f>
        <v>117.2955057582</v>
      </c>
      <c r="M2011">
        <f>_xlfn.IFNA(VLOOKUP(D2011,[2]Sheet1!$B$1:$I$65536,8,FALSE),0)</f>
        <v>17.720472</v>
      </c>
    </row>
    <row r="2012" spans="1:13">
      <c r="A2012" s="1">
        <v>2011</v>
      </c>
      <c r="B2012" s="8" t="s">
        <v>130</v>
      </c>
      <c r="C2012" s="9"/>
      <c r="D2012" s="8" t="s">
        <v>131</v>
      </c>
      <c r="E2012" s="1" t="s">
        <v>376</v>
      </c>
      <c r="F2012" s="1" t="s">
        <v>25</v>
      </c>
      <c r="G2012" s="1">
        <v>0</v>
      </c>
      <c r="H2012" s="3" t="s">
        <v>389</v>
      </c>
      <c r="I2012" s="5">
        <v>43647</v>
      </c>
      <c r="J2012" s="1">
        <v>1</v>
      </c>
      <c r="K2012" s="1">
        <v>0.5</v>
      </c>
      <c r="L2012" s="1">
        <f>_xlfn.IFNA(VLOOKUP(D2012,'[2]2019物业费金额预算（含欠费）'!$B$1:$P$65536,15,FALSE),0)</f>
        <v>689.573571504</v>
      </c>
      <c r="M2012">
        <f>_xlfn.IFNA(VLOOKUP(D2012,[2]Sheet1!$B$1:$I$65536,8,FALSE),0)</f>
        <v>99.3629513333334</v>
      </c>
    </row>
    <row r="2013" spans="1:13">
      <c r="A2013" s="1">
        <v>2012</v>
      </c>
      <c r="B2013" s="8" t="s">
        <v>132</v>
      </c>
      <c r="C2013" s="9" t="s">
        <v>133</v>
      </c>
      <c r="D2013" s="8" t="s">
        <v>134</v>
      </c>
      <c r="E2013" s="1" t="s">
        <v>376</v>
      </c>
      <c r="F2013" s="1" t="s">
        <v>25</v>
      </c>
      <c r="G2013" s="1">
        <v>1</v>
      </c>
      <c r="H2013" s="3" t="s">
        <v>389</v>
      </c>
      <c r="I2013" s="5">
        <v>43647</v>
      </c>
      <c r="J2013" s="1">
        <v>1</v>
      </c>
      <c r="K2013" s="1">
        <v>0.5</v>
      </c>
      <c r="L2013" s="1">
        <f>_xlfn.IFNA(VLOOKUP(D2013,'[2]2019物业费金额预算（含欠费）'!$B$1:$P$65536,15,FALSE),0)</f>
        <v>411.4648905</v>
      </c>
      <c r="M2013">
        <f>_xlfn.IFNA(VLOOKUP(D2013,[2]Sheet1!$B$1:$I$65536,8,FALSE),0)</f>
        <v>15.4094857</v>
      </c>
    </row>
    <row r="2014" spans="1:13">
      <c r="A2014" s="1">
        <v>2013</v>
      </c>
      <c r="B2014" s="8" t="s">
        <v>135</v>
      </c>
      <c r="C2014" s="9" t="s">
        <v>136</v>
      </c>
      <c r="D2014" s="8" t="s">
        <v>137</v>
      </c>
      <c r="E2014" s="1" t="s">
        <v>376</v>
      </c>
      <c r="F2014" s="1" t="s">
        <v>25</v>
      </c>
      <c r="G2014" s="1">
        <v>1</v>
      </c>
      <c r="H2014" s="3" t="s">
        <v>389</v>
      </c>
      <c r="I2014" s="5">
        <v>43647</v>
      </c>
      <c r="J2014" s="1">
        <v>1</v>
      </c>
      <c r="K2014" s="1">
        <v>0.5</v>
      </c>
      <c r="L2014" s="1">
        <f>_xlfn.IFNA(VLOOKUP(D2014,'[2]2019物业费金额预算（含欠费）'!$B$1:$P$65536,15,FALSE),0)</f>
        <v>187.322975363998</v>
      </c>
      <c r="M2014">
        <f>_xlfn.IFNA(VLOOKUP(D2014,[2]Sheet1!$B$1:$I$65536,8,FALSE),0)</f>
        <v>42</v>
      </c>
    </row>
    <row r="2015" spans="1:13">
      <c r="A2015" s="1">
        <v>2014</v>
      </c>
      <c r="B2015" s="8" t="s">
        <v>138</v>
      </c>
      <c r="C2015" s="9" t="s">
        <v>139</v>
      </c>
      <c r="D2015" s="8" t="s">
        <v>140</v>
      </c>
      <c r="E2015" s="1" t="s">
        <v>376</v>
      </c>
      <c r="F2015" s="1" t="s">
        <v>25</v>
      </c>
      <c r="G2015" s="1">
        <v>1</v>
      </c>
      <c r="H2015" s="3" t="s">
        <v>389</v>
      </c>
      <c r="I2015" s="5">
        <v>43647</v>
      </c>
      <c r="J2015" s="1">
        <v>1</v>
      </c>
      <c r="K2015" s="1">
        <v>0.5</v>
      </c>
      <c r="L2015" s="1">
        <f>_xlfn.IFNA(VLOOKUP(D2015,'[2]2019物业费金额预算（含欠费）'!$B$1:$P$65536,15,FALSE),0)</f>
        <v>77.526396</v>
      </c>
      <c r="M2015">
        <f>_xlfn.IFNA(VLOOKUP(D2015,[2]Sheet1!$B$1:$I$65536,8,FALSE),0)</f>
        <v>10.5</v>
      </c>
    </row>
    <row r="2016" spans="1:13">
      <c r="A2016" s="1">
        <v>2015</v>
      </c>
      <c r="B2016" s="8" t="s">
        <v>141</v>
      </c>
      <c r="C2016" s="9" t="s">
        <v>142</v>
      </c>
      <c r="D2016" s="8" t="s">
        <v>143</v>
      </c>
      <c r="E2016" s="1" t="s">
        <v>376</v>
      </c>
      <c r="F2016" s="1" t="s">
        <v>25</v>
      </c>
      <c r="G2016" s="1">
        <v>1</v>
      </c>
      <c r="H2016" s="3" t="s">
        <v>389</v>
      </c>
      <c r="I2016" s="5">
        <v>43647</v>
      </c>
      <c r="J2016" s="1">
        <v>1</v>
      </c>
      <c r="K2016" s="1">
        <v>0.5</v>
      </c>
      <c r="L2016" s="1">
        <f>_xlfn.IFNA(VLOOKUP(D2016,'[2]2019物业费金额预算（含欠费）'!$B$1:$P$65536,15,FALSE),0)</f>
        <v>373.1671251</v>
      </c>
      <c r="M2016">
        <f>_xlfn.IFNA(VLOOKUP(D2016,[2]Sheet1!$B$1:$I$65536,8,FALSE),0)</f>
        <v>40.04717255</v>
      </c>
    </row>
    <row r="2017" spans="1:13">
      <c r="A2017" s="1">
        <v>2016</v>
      </c>
      <c r="B2017" s="8" t="s">
        <v>144</v>
      </c>
      <c r="C2017" s="9" t="s">
        <v>145</v>
      </c>
      <c r="D2017" s="8" t="s">
        <v>146</v>
      </c>
      <c r="E2017" s="1" t="s">
        <v>376</v>
      </c>
      <c r="F2017" s="1" t="s">
        <v>25</v>
      </c>
      <c r="G2017" s="1">
        <v>1</v>
      </c>
      <c r="H2017" s="3" t="s">
        <v>389</v>
      </c>
      <c r="I2017" s="5">
        <v>43647</v>
      </c>
      <c r="J2017" s="1">
        <v>1</v>
      </c>
      <c r="K2017" s="1">
        <v>0.45</v>
      </c>
      <c r="L2017" s="1">
        <f>_xlfn.IFNA(VLOOKUP(D2017,'[2]2019物业费金额预算（含欠费）'!$B$1:$P$65536,15,FALSE),0)</f>
        <v>206.7275980392</v>
      </c>
      <c r="M2017">
        <f>_xlfn.IFNA(VLOOKUP(D2017,[2]Sheet1!$B$1:$I$65536,8,FALSE),0)</f>
        <v>42.7</v>
      </c>
    </row>
    <row r="2018" spans="1:13">
      <c r="A2018" s="1">
        <v>2017</v>
      </c>
      <c r="B2018" s="8" t="s">
        <v>147</v>
      </c>
      <c r="C2018" s="9" t="s">
        <v>148</v>
      </c>
      <c r="D2018" s="8" t="s">
        <v>149</v>
      </c>
      <c r="E2018" s="1" t="s">
        <v>376</v>
      </c>
      <c r="F2018" s="1" t="s">
        <v>25</v>
      </c>
      <c r="G2018" s="1">
        <v>1</v>
      </c>
      <c r="H2018" s="3" t="s">
        <v>389</v>
      </c>
      <c r="I2018" s="5">
        <v>43647</v>
      </c>
      <c r="J2018" s="1">
        <v>1</v>
      </c>
      <c r="K2018" s="1">
        <v>0.5</v>
      </c>
      <c r="L2018" s="1">
        <f>_xlfn.IFNA(VLOOKUP(D2018,'[2]2019物业费金额预算（含欠费）'!$B$1:$P$65536,15,FALSE),0)</f>
        <v>308.90377089</v>
      </c>
      <c r="M2018">
        <f>_xlfn.IFNA(VLOOKUP(D2018,[2]Sheet1!$B$1:$I$65536,8,FALSE),0)</f>
        <v>35</v>
      </c>
    </row>
    <row r="2019" spans="1:13">
      <c r="A2019" s="1">
        <v>2018</v>
      </c>
      <c r="B2019" s="8" t="s">
        <v>150</v>
      </c>
      <c r="C2019" s="9" t="s">
        <v>151</v>
      </c>
      <c r="D2019" s="8" t="s">
        <v>152</v>
      </c>
      <c r="E2019" s="1" t="s">
        <v>376</v>
      </c>
      <c r="F2019" s="1" t="s">
        <v>153</v>
      </c>
      <c r="G2019" s="1">
        <v>1</v>
      </c>
      <c r="H2019" s="3" t="s">
        <v>389</v>
      </c>
      <c r="I2019" s="5">
        <v>43647</v>
      </c>
      <c r="J2019" s="1">
        <v>1</v>
      </c>
      <c r="K2019" s="1">
        <v>0</v>
      </c>
      <c r="L2019" s="1">
        <f>_xlfn.IFNA(VLOOKUP(D2019,'[2]2019物业费金额预算（含欠费）'!$B$1:$P$65536,15,FALSE),0)</f>
        <v>0</v>
      </c>
      <c r="M2019">
        <f>_xlfn.IFNA(VLOOKUP(D2019,[2]Sheet1!$B$1:$I$65536,8,FALSE),0)</f>
        <v>0</v>
      </c>
    </row>
    <row r="2020" spans="1:13">
      <c r="A2020" s="1">
        <v>2019</v>
      </c>
      <c r="B2020" s="8" t="s">
        <v>154</v>
      </c>
      <c r="C2020" s="9" t="s">
        <v>155</v>
      </c>
      <c r="D2020" s="8" t="s">
        <v>156</v>
      </c>
      <c r="E2020" s="1" t="s">
        <v>376</v>
      </c>
      <c r="F2020" s="1" t="s">
        <v>25</v>
      </c>
      <c r="G2020" s="1">
        <v>1</v>
      </c>
      <c r="H2020" s="3" t="s">
        <v>389</v>
      </c>
      <c r="I2020" s="5">
        <v>43647</v>
      </c>
      <c r="J2020" s="1">
        <v>1</v>
      </c>
      <c r="K2020" s="1">
        <v>0.5</v>
      </c>
      <c r="L2020" s="1">
        <f>_xlfn.IFNA(VLOOKUP(D2020,'[2]2019物业费金额预算（含欠费）'!$B$1:$P$65536,15,FALSE),0)</f>
        <v>664.548867336</v>
      </c>
      <c r="M2020">
        <f>_xlfn.IFNA(VLOOKUP(D2020,[2]Sheet1!$B$1:$I$65536,8,FALSE),0)</f>
        <v>64.5758832833333</v>
      </c>
    </row>
    <row r="2021" spans="1:13">
      <c r="A2021" s="1">
        <v>2020</v>
      </c>
      <c r="B2021" s="8" t="s">
        <v>157</v>
      </c>
      <c r="C2021" s="9" t="s">
        <v>158</v>
      </c>
      <c r="D2021" s="8" t="s">
        <v>159</v>
      </c>
      <c r="E2021" s="1" t="s">
        <v>376</v>
      </c>
      <c r="F2021" s="1" t="s">
        <v>25</v>
      </c>
      <c r="G2021" s="1">
        <v>1</v>
      </c>
      <c r="H2021" s="3" t="s">
        <v>389</v>
      </c>
      <c r="I2021" s="5">
        <v>43647</v>
      </c>
      <c r="J2021" s="1">
        <v>1</v>
      </c>
      <c r="K2021" s="1">
        <v>0.5</v>
      </c>
      <c r="L2021" s="1">
        <f>_xlfn.IFNA(VLOOKUP(D2021,'[2]2019物业费金额预算（含欠费）'!$B$1:$P$65536,15,FALSE),0)</f>
        <v>497.0420120064</v>
      </c>
      <c r="M2021">
        <f>_xlfn.IFNA(VLOOKUP(D2021,[2]Sheet1!$B$1:$I$65536,8,FALSE),0)</f>
        <v>52.4950768999999</v>
      </c>
    </row>
    <row r="2022" spans="1:13">
      <c r="A2022" s="1">
        <v>2021</v>
      </c>
      <c r="B2022" s="8" t="s">
        <v>160</v>
      </c>
      <c r="C2022" s="9" t="s">
        <v>161</v>
      </c>
      <c r="D2022" s="8" t="s">
        <v>162</v>
      </c>
      <c r="E2022" s="1" t="s">
        <v>376</v>
      </c>
      <c r="F2022" s="1" t="s">
        <v>25</v>
      </c>
      <c r="G2022" s="1">
        <v>1</v>
      </c>
      <c r="H2022" s="3" t="s">
        <v>389</v>
      </c>
      <c r="I2022" s="5">
        <v>43647</v>
      </c>
      <c r="J2022" s="1">
        <v>1</v>
      </c>
      <c r="K2022" s="1">
        <v>0.4</v>
      </c>
      <c r="L2022" s="1">
        <f>_xlfn.IFNA(VLOOKUP(D2022,'[2]2019物业费金额预算（含欠费）'!$B$1:$P$65536,15,FALSE),0)</f>
        <v>210.797468448</v>
      </c>
      <c r="M2022">
        <f>_xlfn.IFNA(VLOOKUP(D2022,[2]Sheet1!$B$1:$I$65536,8,FALSE),0)</f>
        <v>10.750182275</v>
      </c>
    </row>
    <row r="2023" spans="1:13">
      <c r="A2023" s="1">
        <v>2022</v>
      </c>
      <c r="B2023" s="8" t="s">
        <v>163</v>
      </c>
      <c r="C2023" s="9" t="s">
        <v>164</v>
      </c>
      <c r="D2023" s="8" t="s">
        <v>165</v>
      </c>
      <c r="E2023" s="1" t="s">
        <v>376</v>
      </c>
      <c r="F2023" s="1" t="s">
        <v>25</v>
      </c>
      <c r="G2023" s="1">
        <v>1</v>
      </c>
      <c r="H2023" s="3" t="s">
        <v>389</v>
      </c>
      <c r="I2023" s="5">
        <v>43647</v>
      </c>
      <c r="J2023" s="1">
        <v>1</v>
      </c>
      <c r="K2023" s="1">
        <v>0.4</v>
      </c>
      <c r="L2023" s="1">
        <f>_xlfn.IFNA(VLOOKUP(D2023,'[2]2019物业费金额预算（含欠费）'!$B$1:$P$65536,15,FALSE),0)</f>
        <v>108.71033355</v>
      </c>
      <c r="M2023">
        <f>_xlfn.IFNA(VLOOKUP(D2023,[2]Sheet1!$B$1:$I$65536,8,FALSE),0)</f>
        <v>23.0617172916668</v>
      </c>
    </row>
    <row r="2024" spans="1:13">
      <c r="A2024" s="1">
        <v>2023</v>
      </c>
      <c r="B2024" s="8" t="s">
        <v>166</v>
      </c>
      <c r="C2024" s="9" t="s">
        <v>167</v>
      </c>
      <c r="D2024" s="8" t="s">
        <v>168</v>
      </c>
      <c r="E2024" s="1" t="s">
        <v>376</v>
      </c>
      <c r="F2024" s="1" t="s">
        <v>17</v>
      </c>
      <c r="G2024" s="1">
        <v>1</v>
      </c>
      <c r="H2024" s="3" t="s">
        <v>389</v>
      </c>
      <c r="I2024" s="5">
        <v>43647</v>
      </c>
      <c r="J2024" s="1">
        <v>1</v>
      </c>
      <c r="K2024" s="1">
        <v>0.5</v>
      </c>
      <c r="L2024" s="1">
        <f>_xlfn.IFNA(VLOOKUP(D2024,'[2]2019物业费金额预算（含欠费）'!$B$1:$P$65536,15,FALSE),0)</f>
        <v>155.18763711</v>
      </c>
      <c r="M2024">
        <f>_xlfn.IFNA(VLOOKUP(D2024,[2]Sheet1!$B$1:$I$65536,8,FALSE),0)</f>
        <v>27.4664005</v>
      </c>
    </row>
    <row r="2025" ht="15" spans="1:13">
      <c r="A2025" s="1">
        <v>2024</v>
      </c>
      <c r="B2025" s="8" t="s">
        <v>379</v>
      </c>
      <c r="C2025" s="9" t="s">
        <v>182</v>
      </c>
      <c r="D2025" s="10" t="s">
        <v>183</v>
      </c>
      <c r="E2025" s="1" t="s">
        <v>376</v>
      </c>
      <c r="F2025" s="1" t="s">
        <v>25</v>
      </c>
      <c r="G2025" s="1">
        <v>1</v>
      </c>
      <c r="H2025" s="3" t="s">
        <v>389</v>
      </c>
      <c r="I2025" s="5">
        <v>43647</v>
      </c>
      <c r="J2025" s="1">
        <v>1</v>
      </c>
      <c r="K2025" s="1">
        <v>0.5</v>
      </c>
      <c r="L2025" s="1">
        <f>_xlfn.IFNA(VLOOKUP(D2025,'[2]2019物业费金额预算（含欠费）'!$B$1:$P$65536,15,FALSE),0)</f>
        <v>370.085255028</v>
      </c>
      <c r="M2025">
        <f>_xlfn.IFNA(VLOOKUP(D2025,[2]Sheet1!$B$1:$I$65536,8,FALSE),0)</f>
        <v>25.4654358291667</v>
      </c>
    </row>
    <row r="2026" spans="1:13">
      <c r="A2026" s="1">
        <v>2025</v>
      </c>
      <c r="B2026" s="8" t="s">
        <v>169</v>
      </c>
      <c r="C2026" s="9" t="s">
        <v>170</v>
      </c>
      <c r="D2026" s="8" t="s">
        <v>171</v>
      </c>
      <c r="E2026" s="1" t="s">
        <v>376</v>
      </c>
      <c r="F2026" s="1" t="s">
        <v>25</v>
      </c>
      <c r="G2026" s="1">
        <v>1</v>
      </c>
      <c r="H2026" s="3" t="s">
        <v>389</v>
      </c>
      <c r="I2026" s="5">
        <v>43647</v>
      </c>
      <c r="J2026" s="1">
        <v>1</v>
      </c>
      <c r="K2026" s="1">
        <v>0.5</v>
      </c>
      <c r="L2026" s="1">
        <f>_xlfn.IFNA(VLOOKUP(D2026,'[2]2019物业费金额预算（含欠费）'!$B$1:$P$65536,15,FALSE),0)</f>
        <v>718.508988</v>
      </c>
      <c r="M2026">
        <f>_xlfn.IFNA(VLOOKUP(D2026,[2]Sheet1!$B$1:$I$65536,8,FALSE),0)</f>
        <v>138.5511099</v>
      </c>
    </row>
    <row r="2027" spans="1:13">
      <c r="A2027" s="1">
        <v>2026</v>
      </c>
      <c r="B2027" s="8" t="s">
        <v>172</v>
      </c>
      <c r="C2027" s="9" t="s">
        <v>173</v>
      </c>
      <c r="D2027" s="8" t="s">
        <v>174</v>
      </c>
      <c r="E2027" s="1" t="s">
        <v>376</v>
      </c>
      <c r="F2027" s="1" t="s">
        <v>25</v>
      </c>
      <c r="G2027" s="1">
        <v>1</v>
      </c>
      <c r="H2027" s="3" t="s">
        <v>389</v>
      </c>
      <c r="I2027" s="5">
        <v>43647</v>
      </c>
      <c r="J2027" s="1">
        <v>1</v>
      </c>
      <c r="K2027" s="1">
        <v>0.3</v>
      </c>
      <c r="L2027" s="1">
        <f>_xlfn.IFNA(VLOOKUP(D2027,'[2]2019物业费金额预算（含欠费）'!$B$1:$P$65536,15,FALSE),0)</f>
        <v>406.91984424</v>
      </c>
      <c r="M2027">
        <f>_xlfn.IFNA(VLOOKUP(D2027,[2]Sheet1!$B$1:$I$65536,8,FALSE),0)</f>
        <v>72.6229814624998</v>
      </c>
    </row>
    <row r="2028" spans="1:13">
      <c r="A2028" s="1">
        <v>2027</v>
      </c>
      <c r="B2028" s="8" t="s">
        <v>175</v>
      </c>
      <c r="C2028" s="9" t="s">
        <v>176</v>
      </c>
      <c r="D2028" s="8" t="s">
        <v>177</v>
      </c>
      <c r="E2028" s="1" t="s">
        <v>376</v>
      </c>
      <c r="F2028" s="1" t="s">
        <v>25</v>
      </c>
      <c r="G2028" s="1">
        <v>1</v>
      </c>
      <c r="H2028" s="3" t="s">
        <v>389</v>
      </c>
      <c r="I2028" s="5">
        <v>43647</v>
      </c>
      <c r="J2028" s="1">
        <v>1</v>
      </c>
      <c r="K2028" s="1">
        <v>0</v>
      </c>
      <c r="L2028" s="1">
        <f>_xlfn.IFNA(VLOOKUP(D2028,'[2]2019物业费金额预算（含欠费）'!$B$1:$P$65536,15,FALSE),0)</f>
        <v>0</v>
      </c>
      <c r="M2028">
        <f>_xlfn.IFNA(VLOOKUP(D2028,[2]Sheet1!$B$1:$I$65536,8,FALSE),0)</f>
        <v>0</v>
      </c>
    </row>
    <row r="2029" spans="1:13">
      <c r="A2029" s="1">
        <v>2028</v>
      </c>
      <c r="B2029" s="8" t="s">
        <v>184</v>
      </c>
      <c r="C2029" s="9" t="s">
        <v>185</v>
      </c>
      <c r="D2029" s="8" t="s">
        <v>186</v>
      </c>
      <c r="E2029" s="1" t="s">
        <v>376</v>
      </c>
      <c r="F2029" s="1" t="s">
        <v>25</v>
      </c>
      <c r="G2029" s="1">
        <v>1</v>
      </c>
      <c r="H2029" s="3" t="s">
        <v>389</v>
      </c>
      <c r="I2029" s="5">
        <v>43647</v>
      </c>
      <c r="J2029" s="1">
        <v>1</v>
      </c>
      <c r="K2029" s="1">
        <v>0.5</v>
      </c>
      <c r="L2029" s="1">
        <f>_xlfn.IFNA(VLOOKUP(D2029,'[2]2019物业费金额预算（含欠费）'!$B$1:$P$65536,15,FALSE),0)</f>
        <v>365.27600706612</v>
      </c>
      <c r="M2029">
        <f>_xlfn.IFNA(VLOOKUP(D2029,[2]Sheet1!$B$1:$I$65536,8,FALSE),0)</f>
        <v>11.2740100666667</v>
      </c>
    </row>
    <row r="2030" spans="1:13">
      <c r="A2030" s="1">
        <v>2029</v>
      </c>
      <c r="B2030" s="11" t="s">
        <v>187</v>
      </c>
      <c r="C2030" s="9" t="s">
        <v>188</v>
      </c>
      <c r="D2030" s="8" t="s">
        <v>189</v>
      </c>
      <c r="E2030" s="1" t="s">
        <v>376</v>
      </c>
      <c r="F2030" s="1" t="s">
        <v>25</v>
      </c>
      <c r="G2030" s="1">
        <v>1</v>
      </c>
      <c r="H2030" s="3" t="s">
        <v>389</v>
      </c>
      <c r="I2030" s="5">
        <v>43647</v>
      </c>
      <c r="J2030" s="1">
        <v>1</v>
      </c>
      <c r="K2030" s="1">
        <v>0.5</v>
      </c>
      <c r="L2030" s="1">
        <f>_xlfn.IFNA(VLOOKUP(D2030,'[2]2019物业费金额预算（含欠费）'!$B$1:$P$65536,15,FALSE),0)</f>
        <v>161.367447024</v>
      </c>
      <c r="M2030">
        <f>_xlfn.IFNA(VLOOKUP(D2030,[2]Sheet1!$B$1:$I$65536,8,FALSE),0)</f>
        <v>1.900332875</v>
      </c>
    </row>
    <row r="2031" spans="1:13">
      <c r="A2031" s="1">
        <v>2030</v>
      </c>
      <c r="B2031" s="8" t="s">
        <v>380</v>
      </c>
      <c r="C2031" s="9" t="s">
        <v>339</v>
      </c>
      <c r="D2031" s="8" t="s">
        <v>340</v>
      </c>
      <c r="E2031" s="1" t="s">
        <v>376</v>
      </c>
      <c r="F2031" s="1" t="s">
        <v>153</v>
      </c>
      <c r="G2031" s="1">
        <v>1</v>
      </c>
      <c r="H2031" s="3" t="s">
        <v>389</v>
      </c>
      <c r="I2031" s="5">
        <v>43647</v>
      </c>
      <c r="J2031" s="1">
        <v>1</v>
      </c>
      <c r="K2031" s="1">
        <v>0.5</v>
      </c>
      <c r="L2031" s="1">
        <f>_xlfn.IFNA(VLOOKUP(D2031,'[2]2019物业费金额预算（含欠费）'!$B$1:$P$65536,15,FALSE),0)</f>
        <v>0</v>
      </c>
      <c r="M2031">
        <f>_xlfn.IFNA(VLOOKUP(D2031,[2]Sheet1!$B$1:$I$65536,8,FALSE),0)</f>
        <v>0</v>
      </c>
    </row>
    <row r="2032" spans="1:13">
      <c r="A2032" s="1">
        <v>2031</v>
      </c>
      <c r="B2032" s="8" t="s">
        <v>196</v>
      </c>
      <c r="C2032" s="9" t="s">
        <v>197</v>
      </c>
      <c r="D2032" s="8" t="s">
        <v>198</v>
      </c>
      <c r="E2032" s="1" t="s">
        <v>376</v>
      </c>
      <c r="F2032" s="1" t="s">
        <v>25</v>
      </c>
      <c r="G2032" s="1">
        <v>1</v>
      </c>
      <c r="H2032" s="3" t="s">
        <v>389</v>
      </c>
      <c r="I2032" s="5">
        <v>43647</v>
      </c>
      <c r="J2032" s="1">
        <v>1</v>
      </c>
      <c r="K2032" s="1">
        <v>0.3</v>
      </c>
      <c r="L2032" s="1">
        <f>_xlfn.IFNA(VLOOKUP(D2032,'[2]2019物业费金额预算（含欠费）'!$B$1:$P$65536,15,FALSE),0)</f>
        <v>127.796259264</v>
      </c>
      <c r="M2032">
        <f>_xlfn.IFNA(VLOOKUP(D2032,[2]Sheet1!$B$1:$I$65536,8,FALSE),0)</f>
        <v>38.3037859166666</v>
      </c>
    </row>
    <row r="2033" spans="1:13">
      <c r="A2033" s="1">
        <v>2032</v>
      </c>
      <c r="B2033" s="8" t="s">
        <v>199</v>
      </c>
      <c r="C2033" s="9" t="s">
        <v>200</v>
      </c>
      <c r="D2033" s="8" t="s">
        <v>201</v>
      </c>
      <c r="E2033" s="1" t="s">
        <v>376</v>
      </c>
      <c r="F2033" s="1" t="s">
        <v>25</v>
      </c>
      <c r="G2033" s="1">
        <v>1</v>
      </c>
      <c r="H2033" s="3" t="s">
        <v>389</v>
      </c>
      <c r="I2033" s="5">
        <v>43647</v>
      </c>
      <c r="J2033" s="1">
        <v>1</v>
      </c>
      <c r="K2033" s="1">
        <v>0.3</v>
      </c>
      <c r="L2033" s="1">
        <f>_xlfn.IFNA(VLOOKUP(D2033,'[2]2019物业费金额预算（含欠费）'!$B$1:$P$65536,15,FALSE),0)</f>
        <v>88.3054161</v>
      </c>
      <c r="M2033">
        <f>_xlfn.IFNA(VLOOKUP(D2033,[2]Sheet1!$B$1:$I$65536,8,FALSE),0)</f>
        <v>25.9630244416667</v>
      </c>
    </row>
    <row r="2034" spans="1:13">
      <c r="A2034" s="1">
        <v>2033</v>
      </c>
      <c r="B2034" s="8" t="s">
        <v>202</v>
      </c>
      <c r="C2034" s="9" t="s">
        <v>203</v>
      </c>
      <c r="D2034" s="8" t="s">
        <v>204</v>
      </c>
      <c r="E2034" s="1" t="s">
        <v>376</v>
      </c>
      <c r="F2034" s="1" t="s">
        <v>25</v>
      </c>
      <c r="G2034" s="1">
        <v>1</v>
      </c>
      <c r="H2034" s="3" t="s">
        <v>389</v>
      </c>
      <c r="I2034" s="5">
        <v>43647</v>
      </c>
      <c r="J2034" s="1">
        <v>1</v>
      </c>
      <c r="K2034" s="1">
        <v>0.4</v>
      </c>
      <c r="L2034" s="1">
        <f>_xlfn.IFNA(VLOOKUP(D2034,'[2]2019物业费金额预算（含欠费）'!$B$1:$P$65536,15,FALSE),0)</f>
        <v>216.3421287</v>
      </c>
      <c r="M2034">
        <f>_xlfn.IFNA(VLOOKUP(D2034,[2]Sheet1!$B$1:$I$65536,8,FALSE),0)</f>
        <v>24.9290020991667</v>
      </c>
    </row>
    <row r="2035" spans="1:13">
      <c r="A2035" s="1">
        <v>2034</v>
      </c>
      <c r="B2035" s="8" t="s">
        <v>205</v>
      </c>
      <c r="C2035" s="9" t="s">
        <v>206</v>
      </c>
      <c r="D2035" s="8" t="s">
        <v>207</v>
      </c>
      <c r="E2035" s="1" t="s">
        <v>376</v>
      </c>
      <c r="F2035" s="1" t="s">
        <v>25</v>
      </c>
      <c r="G2035" s="1">
        <v>1</v>
      </c>
      <c r="H2035" s="3" t="s">
        <v>389</v>
      </c>
      <c r="I2035" s="5">
        <v>43647</v>
      </c>
      <c r="J2035" s="1">
        <v>1</v>
      </c>
      <c r="K2035" s="1">
        <v>0.4</v>
      </c>
      <c r="L2035" s="1">
        <f>_xlfn.IFNA(VLOOKUP(D2035,'[2]2019物业费金额预算（含欠费）'!$B$1:$P$65536,15,FALSE),0)</f>
        <v>121.302373545</v>
      </c>
      <c r="M2035">
        <f>_xlfn.IFNA(VLOOKUP(D2035,[2]Sheet1!$B$1:$I$65536,8,FALSE),0)</f>
        <v>4.33933255</v>
      </c>
    </row>
    <row r="2036" spans="1:13">
      <c r="A2036" s="1">
        <v>2035</v>
      </c>
      <c r="B2036" s="8" t="s">
        <v>208</v>
      </c>
      <c r="C2036" s="9" t="s">
        <v>209</v>
      </c>
      <c r="D2036" s="8" t="s">
        <v>210</v>
      </c>
      <c r="E2036" s="1" t="s">
        <v>376</v>
      </c>
      <c r="F2036" s="1" t="s">
        <v>25</v>
      </c>
      <c r="G2036" s="1">
        <v>1</v>
      </c>
      <c r="H2036" s="3" t="s">
        <v>389</v>
      </c>
      <c r="I2036" s="5">
        <v>43647</v>
      </c>
      <c r="J2036" s="1">
        <v>1</v>
      </c>
      <c r="K2036" s="1">
        <v>0.3</v>
      </c>
      <c r="L2036" s="1">
        <f>_xlfn.IFNA(VLOOKUP(D2036,'[2]2019物业费金额预算（含欠费）'!$B$1:$P$65536,15,FALSE),0)</f>
        <v>89.3192355</v>
      </c>
      <c r="M2036">
        <f>_xlfn.IFNA(VLOOKUP(D2036,[2]Sheet1!$B$1:$I$65536,8,FALSE),0)</f>
        <v>15.66548795</v>
      </c>
    </row>
    <row r="2037" spans="1:13">
      <c r="A2037" s="1">
        <v>2036</v>
      </c>
      <c r="B2037" s="8" t="s">
        <v>211</v>
      </c>
      <c r="C2037" s="9" t="s">
        <v>212</v>
      </c>
      <c r="D2037" s="8" t="s">
        <v>213</v>
      </c>
      <c r="E2037" s="1" t="s">
        <v>376</v>
      </c>
      <c r="F2037" s="1" t="s">
        <v>25</v>
      </c>
      <c r="G2037" s="1">
        <v>1</v>
      </c>
      <c r="H2037" s="3" t="s">
        <v>389</v>
      </c>
      <c r="I2037" s="5">
        <v>43647</v>
      </c>
      <c r="J2037" s="1">
        <v>1</v>
      </c>
      <c r="K2037" s="1">
        <v>0.4</v>
      </c>
      <c r="L2037" s="1">
        <f>_xlfn.IFNA(VLOOKUP(D2037,'[2]2019物业费金额预算（含欠费）'!$B$1:$P$65536,15,FALSE),0)</f>
        <v>120.35624475</v>
      </c>
      <c r="M2037">
        <f>_xlfn.IFNA(VLOOKUP(D2037,[2]Sheet1!$B$1:$I$65536,8,FALSE),0)</f>
        <v>16.5293006666667</v>
      </c>
    </row>
    <row r="2038" spans="1:13">
      <c r="A2038" s="1">
        <v>2037</v>
      </c>
      <c r="B2038" s="8" t="s">
        <v>214</v>
      </c>
      <c r="C2038" s="9" t="s">
        <v>215</v>
      </c>
      <c r="D2038" s="8" t="s">
        <v>216</v>
      </c>
      <c r="E2038" s="1" t="s">
        <v>376</v>
      </c>
      <c r="F2038" s="1" t="s">
        <v>25</v>
      </c>
      <c r="G2038" s="1">
        <v>1</v>
      </c>
      <c r="H2038" s="3" t="s">
        <v>389</v>
      </c>
      <c r="I2038" s="5">
        <v>43647</v>
      </c>
      <c r="J2038" s="1">
        <v>1</v>
      </c>
      <c r="K2038" s="1">
        <v>0.4</v>
      </c>
      <c r="L2038" s="1">
        <f>_xlfn.IFNA(VLOOKUP(D2038,'[2]2019物业费金额预算（含欠费）'!$B$1:$P$65536,15,FALSE),0)</f>
        <v>156.3544575</v>
      </c>
      <c r="M2038">
        <f>_xlfn.IFNA(VLOOKUP(D2038,[2]Sheet1!$B$1:$I$65536,8,FALSE),0)</f>
        <v>17.2738489</v>
      </c>
    </row>
    <row r="2039" spans="1:13">
      <c r="A2039" s="1">
        <v>2038</v>
      </c>
      <c r="B2039" s="8" t="s">
        <v>217</v>
      </c>
      <c r="C2039" s="9" t="s">
        <v>218</v>
      </c>
      <c r="D2039" s="8" t="s">
        <v>219</v>
      </c>
      <c r="E2039" s="1" t="s">
        <v>376</v>
      </c>
      <c r="F2039" s="1" t="s">
        <v>25</v>
      </c>
      <c r="G2039" s="1">
        <v>1</v>
      </c>
      <c r="H2039" s="3" t="s">
        <v>389</v>
      </c>
      <c r="I2039" s="5">
        <v>43647</v>
      </c>
      <c r="J2039" s="1">
        <v>1</v>
      </c>
      <c r="K2039" s="1">
        <v>0.2</v>
      </c>
      <c r="L2039" s="1">
        <f>_xlfn.IFNA(VLOOKUP(D2039,'[2]2019物业费金额预算（含欠费）'!$B$1:$P$65536,15,FALSE),0)</f>
        <v>19.844008758</v>
      </c>
      <c r="M2039">
        <f>_xlfn.IFNA(VLOOKUP(D2039,[2]Sheet1!$B$1:$I$65536,8,FALSE),0)</f>
        <v>0.6088614</v>
      </c>
    </row>
    <row r="2040" spans="1:13">
      <c r="A2040" s="1">
        <v>2039</v>
      </c>
      <c r="B2040" s="8" t="s">
        <v>222</v>
      </c>
      <c r="C2040" s="9" t="s">
        <v>223</v>
      </c>
      <c r="D2040" s="8" t="s">
        <v>224</v>
      </c>
      <c r="E2040" s="1" t="s">
        <v>376</v>
      </c>
      <c r="F2040" s="1" t="s">
        <v>25</v>
      </c>
      <c r="G2040" s="1">
        <v>1</v>
      </c>
      <c r="H2040" s="3" t="s">
        <v>389</v>
      </c>
      <c r="I2040" s="5">
        <v>43647</v>
      </c>
      <c r="J2040" s="1">
        <v>1</v>
      </c>
      <c r="K2040" s="1">
        <v>0.5</v>
      </c>
      <c r="L2040" s="1">
        <f>_xlfn.IFNA(VLOOKUP(D2040,'[2]2019物业费金额预算（含欠费）'!$B$1:$P$65536,15,FALSE),0)</f>
        <v>215.470479</v>
      </c>
      <c r="M2040">
        <f>_xlfn.IFNA(VLOOKUP(D2040,[2]Sheet1!$B$1:$I$65536,8,FALSE),0)</f>
        <v>4.91533805</v>
      </c>
    </row>
    <row r="2041" spans="1:13">
      <c r="A2041" s="1">
        <v>2040</v>
      </c>
      <c r="B2041" s="8" t="s">
        <v>225</v>
      </c>
      <c r="C2041" s="9" t="s">
        <v>226</v>
      </c>
      <c r="D2041" s="8" t="s">
        <v>227</v>
      </c>
      <c r="E2041" s="1" t="s">
        <v>376</v>
      </c>
      <c r="F2041" s="1" t="s">
        <v>25</v>
      </c>
      <c r="G2041" s="1">
        <v>1</v>
      </c>
      <c r="H2041" s="3" t="s">
        <v>389</v>
      </c>
      <c r="I2041" s="5">
        <v>43647</v>
      </c>
      <c r="J2041" s="1">
        <v>1</v>
      </c>
      <c r="K2041" s="1">
        <v>0</v>
      </c>
      <c r="L2041" s="1">
        <f>_xlfn.IFNA(VLOOKUP(D2041,'[2]2019物业费金额预算（含欠费）'!$B$1:$P$65536,15,FALSE),0)</f>
        <v>201.77518566</v>
      </c>
      <c r="M2041">
        <f>_xlfn.IFNA(VLOOKUP(D2041,[2]Sheet1!$B$1:$I$65536,8,FALSE),0)</f>
        <v>3.64336805</v>
      </c>
    </row>
    <row r="2042" spans="1:13">
      <c r="A2042" s="1">
        <v>2041</v>
      </c>
      <c r="B2042" s="8" t="s">
        <v>228</v>
      </c>
      <c r="C2042" s="9" t="s">
        <v>229</v>
      </c>
      <c r="D2042" s="8" t="s">
        <v>230</v>
      </c>
      <c r="E2042" s="1" t="s">
        <v>376</v>
      </c>
      <c r="F2042" s="1" t="s">
        <v>25</v>
      </c>
      <c r="G2042" s="1">
        <v>1</v>
      </c>
      <c r="H2042" s="3" t="s">
        <v>389</v>
      </c>
      <c r="I2042" s="5">
        <v>43647</v>
      </c>
      <c r="J2042" s="1">
        <v>1</v>
      </c>
      <c r="K2042" s="1">
        <v>0.4</v>
      </c>
      <c r="L2042" s="1">
        <f>_xlfn.IFNA(VLOOKUP(D2042,'[2]2019物业费金额预算（含欠费）'!$B$1:$P$65536,15,FALSE),0)</f>
        <v>348.1209495</v>
      </c>
      <c r="M2042">
        <f>_xlfn.IFNA(VLOOKUP(D2042,[2]Sheet1!$B$1:$I$65536,8,FALSE),0)</f>
        <v>47.88593635</v>
      </c>
    </row>
    <row r="2043" spans="1:13">
      <c r="A2043" s="1">
        <v>2042</v>
      </c>
      <c r="B2043" s="8" t="s">
        <v>231</v>
      </c>
      <c r="C2043" s="9" t="s">
        <v>232</v>
      </c>
      <c r="D2043" s="8" t="s">
        <v>233</v>
      </c>
      <c r="E2043" s="1" t="s">
        <v>376</v>
      </c>
      <c r="F2043" s="1" t="s">
        <v>25</v>
      </c>
      <c r="G2043" s="1">
        <v>1</v>
      </c>
      <c r="H2043" s="3" t="s">
        <v>389</v>
      </c>
      <c r="I2043" s="5">
        <v>43647</v>
      </c>
      <c r="J2043" s="1">
        <v>1</v>
      </c>
      <c r="K2043" s="1">
        <v>0.3</v>
      </c>
      <c r="L2043" s="1">
        <f>_xlfn.IFNA(VLOOKUP(D2043,'[2]2019物业费金额预算（含欠费）'!$B$1:$P$65536,15,FALSE),0)</f>
        <v>184.0869776</v>
      </c>
      <c r="M2043">
        <f>_xlfn.IFNA(VLOOKUP(D2043,[2]Sheet1!$B$1:$I$65536,8,FALSE),0)</f>
        <v>36.10368755</v>
      </c>
    </row>
    <row r="2044" spans="1:13">
      <c r="A2044" s="1">
        <v>2043</v>
      </c>
      <c r="B2044" s="8" t="s">
        <v>234</v>
      </c>
      <c r="C2044" s="9" t="s">
        <v>235</v>
      </c>
      <c r="D2044" s="8" t="s">
        <v>236</v>
      </c>
      <c r="E2044" s="1" t="s">
        <v>376</v>
      </c>
      <c r="F2044" s="1" t="s">
        <v>25</v>
      </c>
      <c r="G2044" s="1">
        <v>1</v>
      </c>
      <c r="H2044" s="3" t="s">
        <v>389</v>
      </c>
      <c r="I2044" s="5">
        <v>43647</v>
      </c>
      <c r="J2044" s="1">
        <v>1</v>
      </c>
      <c r="K2044" s="1">
        <v>0.4</v>
      </c>
      <c r="L2044" s="1">
        <f>_xlfn.IFNA(VLOOKUP(D2044,'[2]2019物业费金额预算（含欠费）'!$B$1:$P$65536,15,FALSE),0)</f>
        <v>35.52676725</v>
      </c>
      <c r="M2044">
        <f>_xlfn.IFNA(VLOOKUP(D2044,[2]Sheet1!$B$1:$I$65536,8,FALSE),0)</f>
        <v>10.4148583</v>
      </c>
    </row>
    <row r="2045" spans="1:13">
      <c r="A2045" s="1">
        <v>2044</v>
      </c>
      <c r="B2045" s="8" t="s">
        <v>237</v>
      </c>
      <c r="C2045" s="9" t="s">
        <v>238</v>
      </c>
      <c r="D2045" s="8" t="s">
        <v>239</v>
      </c>
      <c r="E2045" s="1" t="s">
        <v>376</v>
      </c>
      <c r="F2045" s="1" t="s">
        <v>25</v>
      </c>
      <c r="G2045" s="1">
        <v>1</v>
      </c>
      <c r="H2045" s="3" t="s">
        <v>389</v>
      </c>
      <c r="I2045" s="5">
        <v>43647</v>
      </c>
      <c r="J2045" s="1">
        <v>1</v>
      </c>
      <c r="K2045" s="1">
        <v>0.4</v>
      </c>
      <c r="L2045" s="1">
        <f>_xlfn.IFNA(VLOOKUP(D2045,'[2]2019物业费金额预算（含欠费）'!$B$1:$P$65536,15,FALSE),0)</f>
        <v>104.6921895</v>
      </c>
      <c r="M2045">
        <f>_xlfn.IFNA(VLOOKUP(D2045,[2]Sheet1!$B$1:$I$65536,8,FALSE),0)</f>
        <v>20.47322795</v>
      </c>
    </row>
    <row r="2046" spans="1:13">
      <c r="A2046" s="1">
        <v>2045</v>
      </c>
      <c r="B2046" s="8" t="s">
        <v>240</v>
      </c>
      <c r="C2046" s="9" t="s">
        <v>241</v>
      </c>
      <c r="D2046" s="8" t="s">
        <v>242</v>
      </c>
      <c r="E2046" s="1" t="s">
        <v>376</v>
      </c>
      <c r="F2046" s="1" t="s">
        <v>25</v>
      </c>
      <c r="G2046" s="1">
        <v>1</v>
      </c>
      <c r="H2046" s="3" t="s">
        <v>389</v>
      </c>
      <c r="I2046" s="5">
        <v>43647</v>
      </c>
      <c r="J2046" s="1">
        <v>1</v>
      </c>
      <c r="K2046" s="1">
        <v>0.4</v>
      </c>
      <c r="L2046" s="1">
        <f>_xlfn.IFNA(VLOOKUP(D2046,'[2]2019物业费金额预算（含欠费）'!$B$1:$P$65536,15,FALSE),0)</f>
        <v>261.521937</v>
      </c>
      <c r="M2046">
        <f>_xlfn.IFNA(VLOOKUP(D2046,[2]Sheet1!$B$1:$I$65536,8,FALSE),0)</f>
        <v>14.7047516</v>
      </c>
    </row>
    <row r="2047" spans="1:13">
      <c r="A2047" s="1">
        <v>2046</v>
      </c>
      <c r="B2047" s="8" t="s">
        <v>243</v>
      </c>
      <c r="C2047" s="9" t="s">
        <v>244</v>
      </c>
      <c r="D2047" s="8" t="s">
        <v>245</v>
      </c>
      <c r="E2047" s="1" t="s">
        <v>376</v>
      </c>
      <c r="F2047" s="1" t="s">
        <v>25</v>
      </c>
      <c r="G2047" s="1">
        <v>1</v>
      </c>
      <c r="H2047" s="3" t="s">
        <v>389</v>
      </c>
      <c r="I2047" s="5">
        <v>43647</v>
      </c>
      <c r="J2047" s="1">
        <v>1</v>
      </c>
      <c r="K2047" s="1">
        <v>0.4</v>
      </c>
      <c r="L2047" s="1">
        <f>_xlfn.IFNA(VLOOKUP(D2047,'[2]2019物业费金额预算（含欠费）'!$B$1:$P$65536,15,FALSE),0)</f>
        <v>106.16854425</v>
      </c>
      <c r="M2047">
        <f>_xlfn.IFNA(VLOOKUP(D2047,[2]Sheet1!$B$1:$I$65536,8,FALSE),0)</f>
        <v>3.2695509</v>
      </c>
    </row>
    <row r="2048" ht="15" spans="1:13">
      <c r="A2048" s="1">
        <v>2047</v>
      </c>
      <c r="B2048" s="8" t="s">
        <v>381</v>
      </c>
      <c r="C2048" s="9" t="s">
        <v>321</v>
      </c>
      <c r="D2048" s="10" t="s">
        <v>322</v>
      </c>
      <c r="E2048" s="1" t="s">
        <v>376</v>
      </c>
      <c r="F2048" s="1" t="s">
        <v>25</v>
      </c>
      <c r="G2048" s="1">
        <v>1</v>
      </c>
      <c r="H2048" s="3" t="s">
        <v>389</v>
      </c>
      <c r="I2048" s="5">
        <v>43647</v>
      </c>
      <c r="J2048" s="1">
        <v>1</v>
      </c>
      <c r="K2048" s="1">
        <v>0</v>
      </c>
      <c r="L2048" s="1">
        <f>_xlfn.IFNA(VLOOKUP(D2048,'[2]2019物业费金额预算（含欠费）'!$B$1:$P$65536,15,FALSE),0)</f>
        <v>27.962175</v>
      </c>
      <c r="M2048">
        <f>_xlfn.IFNA(VLOOKUP(D2048,[2]Sheet1!$B$1:$I$65536,8,FALSE),0)</f>
        <v>1.5978564</v>
      </c>
    </row>
    <row r="2049" ht="15" spans="1:13">
      <c r="A2049" s="1">
        <v>2048</v>
      </c>
      <c r="B2049" s="8" t="s">
        <v>382</v>
      </c>
      <c r="C2049" s="9" t="s">
        <v>318</v>
      </c>
      <c r="D2049" s="10" t="s">
        <v>319</v>
      </c>
      <c r="E2049" s="1" t="s">
        <v>376</v>
      </c>
      <c r="F2049" s="1" t="s">
        <v>25</v>
      </c>
      <c r="G2049" s="1">
        <v>1</v>
      </c>
      <c r="H2049" s="3" t="s">
        <v>389</v>
      </c>
      <c r="I2049" s="5">
        <v>43647</v>
      </c>
      <c r="J2049" s="1">
        <v>1</v>
      </c>
      <c r="K2049" s="1">
        <v>0</v>
      </c>
      <c r="L2049" s="1">
        <f>_xlfn.IFNA(VLOOKUP(D2049,'[2]2019物业费金额预算（含欠费）'!$B$1:$P$65536,15,FALSE),0)</f>
        <v>50.544</v>
      </c>
      <c r="M2049">
        <f>_xlfn.IFNA(VLOOKUP(D2049,[2]Sheet1!$B$1:$I$65536,8,FALSE),0)</f>
        <v>0</v>
      </c>
    </row>
    <row r="2050" spans="1:13">
      <c r="A2050" s="1">
        <v>2049</v>
      </c>
      <c r="B2050" s="8" t="s">
        <v>246</v>
      </c>
      <c r="C2050" s="9" t="s">
        <v>247</v>
      </c>
      <c r="D2050" s="8" t="s">
        <v>248</v>
      </c>
      <c r="E2050" s="1" t="s">
        <v>376</v>
      </c>
      <c r="F2050" s="1" t="s">
        <v>25</v>
      </c>
      <c r="G2050" s="1">
        <v>1</v>
      </c>
      <c r="H2050" s="3" t="s">
        <v>389</v>
      </c>
      <c r="I2050" s="5">
        <v>43647</v>
      </c>
      <c r="J2050" s="1">
        <v>1</v>
      </c>
      <c r="K2050" s="1">
        <v>0</v>
      </c>
      <c r="L2050" s="1">
        <f>_xlfn.IFNA(VLOOKUP(D2050,'[2]2019物业费金额预算（含欠费）'!$B$1:$P$65536,15,FALSE),0)</f>
        <v>0</v>
      </c>
      <c r="M2050">
        <f>_xlfn.IFNA(VLOOKUP(D2050,[2]Sheet1!$B$1:$I$65536,8,FALSE),0)</f>
        <v>0</v>
      </c>
    </row>
    <row r="2051" spans="1:13">
      <c r="A2051" s="1">
        <v>2050</v>
      </c>
      <c r="B2051" s="8" t="s">
        <v>249</v>
      </c>
      <c r="C2051" s="9" t="s">
        <v>250</v>
      </c>
      <c r="D2051" s="8" t="s">
        <v>251</v>
      </c>
      <c r="E2051" s="1" t="s">
        <v>376</v>
      </c>
      <c r="F2051" s="1" t="s">
        <v>25</v>
      </c>
      <c r="G2051" s="1">
        <v>1</v>
      </c>
      <c r="H2051" s="3" t="s">
        <v>389</v>
      </c>
      <c r="I2051" s="5">
        <v>43647</v>
      </c>
      <c r="J2051" s="1">
        <v>1</v>
      </c>
      <c r="K2051" s="1">
        <v>0.5</v>
      </c>
      <c r="L2051" s="1">
        <f>_xlfn.IFNA(VLOOKUP(D2051,'[2]2019物业费金额预算（含欠费）'!$B$1:$P$65536,15,FALSE),0)</f>
        <v>97.06289328</v>
      </c>
      <c r="M2051">
        <f>_xlfn.IFNA(VLOOKUP(D2051,[2]Sheet1!$B$1:$I$65536,8,FALSE),0)</f>
        <v>11.4702303333333</v>
      </c>
    </row>
    <row r="2052" spans="1:13">
      <c r="A2052" s="1">
        <v>2051</v>
      </c>
      <c r="B2052" s="8" t="s">
        <v>252</v>
      </c>
      <c r="C2052" s="9" t="s">
        <v>253</v>
      </c>
      <c r="D2052" s="8" t="s">
        <v>254</v>
      </c>
      <c r="E2052" s="1" t="s">
        <v>376</v>
      </c>
      <c r="F2052" s="1" t="s">
        <v>25</v>
      </c>
      <c r="G2052" s="1">
        <v>1</v>
      </c>
      <c r="H2052" s="3" t="s">
        <v>389</v>
      </c>
      <c r="I2052" s="5">
        <v>43647</v>
      </c>
      <c r="J2052" s="1">
        <v>1</v>
      </c>
      <c r="K2052" s="1">
        <v>0.5</v>
      </c>
      <c r="L2052" s="1">
        <f>_xlfn.IFNA(VLOOKUP(D2052,'[2]2019物业费金额预算（含欠费）'!$B$1:$P$65536,15,FALSE),0)</f>
        <v>34.927303152</v>
      </c>
      <c r="M2052">
        <f>_xlfn.IFNA(VLOOKUP(D2052,[2]Sheet1!$B$1:$I$65536,8,FALSE),0)</f>
        <v>4.49553480833333</v>
      </c>
    </row>
    <row r="2053" spans="1:13">
      <c r="A2053" s="1">
        <v>2052</v>
      </c>
      <c r="B2053" s="8" t="s">
        <v>255</v>
      </c>
      <c r="C2053" s="9" t="s">
        <v>256</v>
      </c>
      <c r="D2053" s="8" t="s">
        <v>257</v>
      </c>
      <c r="E2053" s="1" t="s">
        <v>376</v>
      </c>
      <c r="F2053" s="1" t="s">
        <v>25</v>
      </c>
      <c r="G2053" s="1">
        <v>1</v>
      </c>
      <c r="H2053" s="3" t="s">
        <v>389</v>
      </c>
      <c r="I2053" s="5">
        <v>43647</v>
      </c>
      <c r="J2053" s="1">
        <v>1</v>
      </c>
      <c r="K2053" s="1">
        <v>0</v>
      </c>
      <c r="L2053" s="1">
        <f>_xlfn.IFNA(VLOOKUP(D2053,'[2]2019物业费金额预算（含欠费）'!$B$1:$P$65536,15,FALSE),0)</f>
        <v>129.861108</v>
      </c>
      <c r="M2053">
        <f>_xlfn.IFNA(VLOOKUP(D2053,[2]Sheet1!$B$1:$I$65536,8,FALSE),0)</f>
        <v>4.10964306666666</v>
      </c>
    </row>
    <row r="2054" spans="1:13">
      <c r="A2054" s="1">
        <v>2053</v>
      </c>
      <c r="B2054" s="8" t="s">
        <v>258</v>
      </c>
      <c r="C2054" s="9" t="s">
        <v>259</v>
      </c>
      <c r="D2054" s="8" t="s">
        <v>260</v>
      </c>
      <c r="E2054" s="1" t="s">
        <v>376</v>
      </c>
      <c r="F2054" s="1" t="s">
        <v>25</v>
      </c>
      <c r="G2054" s="1">
        <v>1</v>
      </c>
      <c r="H2054" s="3" t="s">
        <v>389</v>
      </c>
      <c r="I2054" s="5">
        <v>43647</v>
      </c>
      <c r="J2054" s="1">
        <v>1</v>
      </c>
      <c r="K2054" s="1">
        <v>0</v>
      </c>
      <c r="L2054" s="1">
        <f>_xlfn.IFNA(VLOOKUP(D2054,'[2]2019物业费金额预算（含欠费）'!$B$1:$P$65536,15,FALSE),0)</f>
        <v>0</v>
      </c>
      <c r="M2054">
        <f>_xlfn.IFNA(VLOOKUP(D2054,[2]Sheet1!$B$1:$I$65536,8,FALSE),0)</f>
        <v>0</v>
      </c>
    </row>
    <row r="2055" spans="1:13">
      <c r="A2055" s="1">
        <v>2054</v>
      </c>
      <c r="B2055" s="8" t="s">
        <v>261</v>
      </c>
      <c r="C2055" s="9" t="s">
        <v>262</v>
      </c>
      <c r="D2055" s="8" t="s">
        <v>263</v>
      </c>
      <c r="E2055" s="1" t="s">
        <v>376</v>
      </c>
      <c r="F2055" s="1" t="s">
        <v>25</v>
      </c>
      <c r="G2055" s="1">
        <v>1</v>
      </c>
      <c r="H2055" s="3" t="s">
        <v>389</v>
      </c>
      <c r="I2055" s="5">
        <v>43647</v>
      </c>
      <c r="J2055" s="1">
        <v>1</v>
      </c>
      <c r="K2055" s="1">
        <v>0</v>
      </c>
      <c r="L2055" s="1">
        <f>_xlfn.IFNA(VLOOKUP(D2055,'[2]2019物业费金额预算（含欠费）'!$B$1:$P$65536,15,FALSE),0)</f>
        <v>0</v>
      </c>
      <c r="M2055">
        <f>_xlfn.IFNA(VLOOKUP(D2055,[2]Sheet1!$B$1:$I$65536,8,FALSE),0)</f>
        <v>0</v>
      </c>
    </row>
    <row r="2056" spans="1:13">
      <c r="A2056" s="1">
        <v>2055</v>
      </c>
      <c r="B2056" s="8" t="s">
        <v>264</v>
      </c>
      <c r="C2056" s="9" t="s">
        <v>265</v>
      </c>
      <c r="D2056" s="8" t="s">
        <v>266</v>
      </c>
      <c r="E2056" s="1" t="s">
        <v>376</v>
      </c>
      <c r="F2056" s="1" t="s">
        <v>25</v>
      </c>
      <c r="G2056" s="1">
        <v>1</v>
      </c>
      <c r="H2056" s="3" t="s">
        <v>389</v>
      </c>
      <c r="I2056" s="5">
        <v>43647</v>
      </c>
      <c r="J2056" s="1">
        <v>1</v>
      </c>
      <c r="K2056" s="1">
        <v>0</v>
      </c>
      <c r="L2056" s="1">
        <f>_xlfn.IFNA(VLOOKUP(D2056,'[2]2019物业费金额预算（含欠费）'!$B$1:$P$65536,15,FALSE),0)</f>
        <v>0</v>
      </c>
      <c r="M2056">
        <f>_xlfn.IFNA(VLOOKUP(D2056,[2]Sheet1!$B$1:$I$65536,8,FALSE),0)</f>
        <v>0</v>
      </c>
    </row>
    <row r="2057" spans="1:13">
      <c r="A2057" s="1">
        <v>2056</v>
      </c>
      <c r="B2057" s="8" t="s">
        <v>276</v>
      </c>
      <c r="C2057" s="9" t="s">
        <v>277</v>
      </c>
      <c r="D2057" s="8" t="s">
        <v>278</v>
      </c>
      <c r="E2057" s="1" t="s">
        <v>376</v>
      </c>
      <c r="F2057" s="1" t="s">
        <v>279</v>
      </c>
      <c r="G2057" s="1">
        <v>1</v>
      </c>
      <c r="H2057" s="3" t="s">
        <v>389</v>
      </c>
      <c r="I2057" s="5">
        <v>43647</v>
      </c>
      <c r="J2057" s="1">
        <v>1</v>
      </c>
      <c r="K2057" s="1">
        <v>0.6</v>
      </c>
      <c r="L2057" s="1">
        <f>_xlfn.IFNA(VLOOKUP(D2057,'[2]2019物业费金额预算（含欠费）'!$B$1:$P$65536,15,FALSE),0)</f>
        <v>36.165659985</v>
      </c>
      <c r="M2057">
        <f>_xlfn.IFNA(VLOOKUP(D2057,[2]Sheet1!$B$1:$I$65536,8,FALSE),0)</f>
        <v>3.38501549166667</v>
      </c>
    </row>
    <row r="2058" spans="1:13">
      <c r="A2058" s="1">
        <v>2057</v>
      </c>
      <c r="B2058" s="8" t="s">
        <v>273</v>
      </c>
      <c r="C2058" s="9" t="s">
        <v>274</v>
      </c>
      <c r="D2058" s="8" t="s">
        <v>275</v>
      </c>
      <c r="E2058" s="1" t="s">
        <v>376</v>
      </c>
      <c r="F2058" s="1" t="s">
        <v>25</v>
      </c>
      <c r="G2058" s="1">
        <v>1</v>
      </c>
      <c r="H2058" s="3" t="s">
        <v>389</v>
      </c>
      <c r="I2058" s="5">
        <v>43647</v>
      </c>
      <c r="J2058" s="1">
        <v>1</v>
      </c>
      <c r="K2058" s="1">
        <v>0.4</v>
      </c>
      <c r="L2058" s="1">
        <f>_xlfn.IFNA(VLOOKUP(D2058,'[2]2019物业费金额预算（含欠费）'!$B$1:$P$65536,15,FALSE),0)</f>
        <v>88.703953815</v>
      </c>
      <c r="M2058">
        <f>_xlfn.IFNA(VLOOKUP(D2058,[2]Sheet1!$B$1:$I$65536,8,FALSE),0)</f>
        <v>2.14268996666667</v>
      </c>
    </row>
    <row r="2059" spans="1:13">
      <c r="A2059" s="1">
        <v>2058</v>
      </c>
      <c r="B2059" s="8" t="s">
        <v>280</v>
      </c>
      <c r="C2059" s="9" t="s">
        <v>281</v>
      </c>
      <c r="D2059" s="8" t="s">
        <v>282</v>
      </c>
      <c r="E2059" s="1" t="s">
        <v>376</v>
      </c>
      <c r="F2059" s="1" t="s">
        <v>279</v>
      </c>
      <c r="G2059" s="1">
        <v>1</v>
      </c>
      <c r="H2059" s="3" t="s">
        <v>389</v>
      </c>
      <c r="I2059" s="5">
        <v>43647</v>
      </c>
      <c r="J2059" s="1">
        <v>1</v>
      </c>
      <c r="K2059" s="1">
        <v>0.5</v>
      </c>
      <c r="L2059" s="1">
        <f>_xlfn.IFNA(VLOOKUP(D2059,'[2]2019物业费金额预算（含欠费）'!$B$1:$P$65536,15,FALSE),0)</f>
        <v>139.430938133333</v>
      </c>
      <c r="M2059">
        <f>_xlfn.IFNA(VLOOKUP(D2059,[2]Sheet1!$B$1:$I$65536,8,FALSE),0)</f>
        <v>32.4553982666667</v>
      </c>
    </row>
    <row r="2060" spans="1:13">
      <c r="A2060" s="1">
        <v>2059</v>
      </c>
      <c r="B2060" s="8" t="s">
        <v>283</v>
      </c>
      <c r="C2060" s="9" t="s">
        <v>284</v>
      </c>
      <c r="D2060" s="8" t="s">
        <v>285</v>
      </c>
      <c r="E2060" s="1" t="s">
        <v>376</v>
      </c>
      <c r="F2060" s="1" t="s">
        <v>25</v>
      </c>
      <c r="G2060" s="1">
        <v>1</v>
      </c>
      <c r="H2060" s="3" t="s">
        <v>389</v>
      </c>
      <c r="I2060" s="5">
        <v>43647</v>
      </c>
      <c r="J2060" s="1">
        <v>1</v>
      </c>
      <c r="K2060" s="1">
        <v>0.4</v>
      </c>
      <c r="L2060" s="1">
        <f>_xlfn.IFNA(VLOOKUP(D2060,'[2]2019物业费金额预算（含欠费）'!$B$1:$P$65536,15,FALSE),0)</f>
        <v>141.27271488</v>
      </c>
      <c r="M2060">
        <f>_xlfn.IFNA(VLOOKUP(D2060,[2]Sheet1!$B$1:$I$65536,8,FALSE),0)</f>
        <v>6.96513644166667</v>
      </c>
    </row>
    <row r="2061" spans="1:13">
      <c r="A2061" s="1">
        <v>2060</v>
      </c>
      <c r="B2061" s="8" t="s">
        <v>286</v>
      </c>
      <c r="C2061" s="9" t="s">
        <v>287</v>
      </c>
      <c r="D2061" s="8" t="s">
        <v>288</v>
      </c>
      <c r="E2061" s="1" t="s">
        <v>376</v>
      </c>
      <c r="F2061" s="1" t="s">
        <v>25</v>
      </c>
      <c r="G2061" s="1">
        <v>1</v>
      </c>
      <c r="H2061" s="3" t="s">
        <v>389</v>
      </c>
      <c r="I2061" s="5">
        <v>43647</v>
      </c>
      <c r="J2061" s="1">
        <v>1</v>
      </c>
      <c r="K2061" s="1">
        <v>0</v>
      </c>
      <c r="L2061" s="1">
        <f>_xlfn.IFNA(VLOOKUP(D2061,'[2]2019物业费金额预算（含欠费）'!$B$1:$P$65536,15,FALSE),0)</f>
        <v>0</v>
      </c>
      <c r="M2061">
        <f>_xlfn.IFNA(VLOOKUP(D2061,[2]Sheet1!$B$1:$I$65536,8,FALSE),0)</f>
        <v>0</v>
      </c>
    </row>
    <row r="2062" spans="1:13">
      <c r="A2062" s="1">
        <v>2061</v>
      </c>
      <c r="B2062" s="8" t="s">
        <v>289</v>
      </c>
      <c r="C2062" s="9"/>
      <c r="D2062" s="8" t="s">
        <v>290</v>
      </c>
      <c r="E2062" s="1" t="s">
        <v>376</v>
      </c>
      <c r="F2062" s="1" t="s">
        <v>153</v>
      </c>
      <c r="G2062" s="1" t="s">
        <v>153</v>
      </c>
      <c r="H2062" s="3" t="s">
        <v>389</v>
      </c>
      <c r="I2062" s="5">
        <v>43647</v>
      </c>
      <c r="J2062" s="1">
        <v>1</v>
      </c>
      <c r="K2062" s="1">
        <v>0</v>
      </c>
      <c r="L2062" s="1">
        <f>_xlfn.IFNA(VLOOKUP(D2062,'[2]2019物业费金额预算（含欠费）'!$B$1:$P$65536,15,FALSE),0)</f>
        <v>0</v>
      </c>
      <c r="M2062">
        <f>_xlfn.IFNA(VLOOKUP(D2062,[2]Sheet1!$B$1:$I$65536,8,FALSE),0)</f>
        <v>0</v>
      </c>
    </row>
    <row r="2063" spans="1:13">
      <c r="A2063" s="1">
        <v>2062</v>
      </c>
      <c r="B2063" s="8" t="s">
        <v>291</v>
      </c>
      <c r="C2063" s="9" t="s">
        <v>292</v>
      </c>
      <c r="D2063" s="8" t="s">
        <v>293</v>
      </c>
      <c r="E2063" s="1" t="s">
        <v>376</v>
      </c>
      <c r="F2063" s="1" t="s">
        <v>25</v>
      </c>
      <c r="G2063" s="1">
        <v>1</v>
      </c>
      <c r="H2063" s="3" t="s">
        <v>389</v>
      </c>
      <c r="I2063" s="5">
        <v>43647</v>
      </c>
      <c r="J2063" s="1">
        <v>1</v>
      </c>
      <c r="K2063" s="1">
        <v>0</v>
      </c>
      <c r="L2063" s="1">
        <f>_xlfn.IFNA(VLOOKUP(D2063,'[2]2019物业费金额预算（含欠费）'!$B$1:$P$65536,15,FALSE),0)</f>
        <v>0</v>
      </c>
      <c r="M2063">
        <f>_xlfn.IFNA(VLOOKUP(D2063,[2]Sheet1!$B$1:$I$65536,8,FALSE),0)</f>
        <v>0</v>
      </c>
    </row>
    <row r="2064" ht="15" spans="1:13">
      <c r="A2064" s="1">
        <v>2063</v>
      </c>
      <c r="B2064" s="8" t="s">
        <v>383</v>
      </c>
      <c r="C2064" s="10" t="s">
        <v>268</v>
      </c>
      <c r="D2064" s="10" t="s">
        <v>269</v>
      </c>
      <c r="E2064" s="1" t="s">
        <v>376</v>
      </c>
      <c r="F2064" s="1" t="s">
        <v>25</v>
      </c>
      <c r="G2064" s="1">
        <v>1</v>
      </c>
      <c r="H2064" s="3" t="s">
        <v>389</v>
      </c>
      <c r="I2064" s="5">
        <v>43647</v>
      </c>
      <c r="J2064" s="1">
        <v>1</v>
      </c>
      <c r="K2064" s="1">
        <v>0.5</v>
      </c>
      <c r="L2064" s="1">
        <f>_xlfn.IFNA(VLOOKUP(D2064,'[2]2019物业费金额预算（含欠费）'!$B$1:$P$65536,15,FALSE),0)</f>
        <v>117.99021606</v>
      </c>
      <c r="M2064">
        <f>_xlfn.IFNA(VLOOKUP(D2064,[2]Sheet1!$B$1:$I$65536,8,FALSE),0)</f>
        <v>2.86557104166667</v>
      </c>
    </row>
    <row r="2065" spans="1:13">
      <c r="A2065" s="1">
        <v>2064</v>
      </c>
      <c r="B2065" s="8" t="s">
        <v>13</v>
      </c>
      <c r="C2065" s="9" t="s">
        <v>14</v>
      </c>
      <c r="D2065" s="8" t="s">
        <v>15</v>
      </c>
      <c r="E2065" s="1" t="s">
        <v>376</v>
      </c>
      <c r="F2065" s="1" t="s">
        <v>17</v>
      </c>
      <c r="G2065" s="1">
        <v>1</v>
      </c>
      <c r="H2065" s="3" t="s">
        <v>390</v>
      </c>
      <c r="I2065" s="5">
        <v>43678</v>
      </c>
      <c r="J2065" s="1">
        <v>1</v>
      </c>
      <c r="K2065" s="1">
        <v>0.85</v>
      </c>
      <c r="L2065" s="1">
        <f>_xlfn.IFNA(VLOOKUP(D2065,'[2]2019物业费金额预算（含欠费）'!$B$1:$R$65536,17,FALSE),0)</f>
        <v>350.754269888313</v>
      </c>
      <c r="M2065">
        <f>_xlfn.IFNA(VLOOKUP(D2065,[2]Sheet1!$B$1:$J$65536,9,FALSE),0)</f>
        <v>33.9019245866667</v>
      </c>
    </row>
    <row r="2066" spans="1:13">
      <c r="A2066" s="1">
        <v>2065</v>
      </c>
      <c r="B2066" s="8" t="s">
        <v>19</v>
      </c>
      <c r="C2066" s="9" t="s">
        <v>20</v>
      </c>
      <c r="D2066" s="8" t="s">
        <v>21</v>
      </c>
      <c r="E2066" s="1" t="s">
        <v>376</v>
      </c>
      <c r="F2066" s="1" t="s">
        <v>17</v>
      </c>
      <c r="G2066" s="1">
        <v>1</v>
      </c>
      <c r="H2066" s="3" t="s">
        <v>390</v>
      </c>
      <c r="I2066" s="5">
        <v>43678</v>
      </c>
      <c r="J2066" s="1">
        <v>1</v>
      </c>
      <c r="K2066" s="1">
        <v>0.9</v>
      </c>
      <c r="L2066" s="1">
        <f>_xlfn.IFNA(VLOOKUP(D2066,'[2]2019物业费金额预算（含欠费）'!$B$1:$R$65536,17,FALSE),0)</f>
        <v>32.485529076</v>
      </c>
      <c r="M2066">
        <f>_xlfn.IFNA(VLOOKUP(D2066,[2]Sheet1!$B$1:$J$65536,9,FALSE),0)</f>
        <v>2.06901046</v>
      </c>
    </row>
    <row r="2067" spans="1:13">
      <c r="A2067" s="1">
        <v>2066</v>
      </c>
      <c r="B2067" s="8" t="s">
        <v>22</v>
      </c>
      <c r="C2067" s="9" t="s">
        <v>23</v>
      </c>
      <c r="D2067" s="8" t="s">
        <v>24</v>
      </c>
      <c r="E2067" s="1" t="s">
        <v>376</v>
      </c>
      <c r="F2067" s="1" t="s">
        <v>25</v>
      </c>
      <c r="G2067" s="1">
        <v>1</v>
      </c>
      <c r="H2067" s="3" t="s">
        <v>390</v>
      </c>
      <c r="I2067" s="5">
        <v>43678</v>
      </c>
      <c r="J2067" s="1">
        <v>1</v>
      </c>
      <c r="K2067" s="1">
        <v>0.7</v>
      </c>
      <c r="L2067" s="1">
        <f>_xlfn.IFNA(VLOOKUP(D2067,'[2]2019物业费金额预算（含欠费）'!$B$1:$R$65536,17,FALSE),0)</f>
        <v>134.362547424</v>
      </c>
      <c r="M2067">
        <f>_xlfn.IFNA(VLOOKUP(D2067,[2]Sheet1!$B$1:$J$65536,9,FALSE),0)</f>
        <v>4.55307968</v>
      </c>
    </row>
    <row r="2068" ht="15" spans="1:13">
      <c r="A2068" s="1">
        <v>2067</v>
      </c>
      <c r="B2068" s="4" t="s">
        <v>26</v>
      </c>
      <c r="C2068" s="9" t="s">
        <v>27</v>
      </c>
      <c r="D2068" s="10" t="s">
        <v>28</v>
      </c>
      <c r="E2068" s="1" t="s">
        <v>376</v>
      </c>
      <c r="F2068" s="1" t="s">
        <v>17</v>
      </c>
      <c r="G2068" s="1">
        <v>1</v>
      </c>
      <c r="H2068" s="3" t="s">
        <v>390</v>
      </c>
      <c r="I2068" s="5">
        <v>43678</v>
      </c>
      <c r="J2068" s="1">
        <v>1</v>
      </c>
      <c r="K2068" s="1">
        <v>0.7</v>
      </c>
      <c r="L2068" s="1">
        <f>_xlfn.IFNA(VLOOKUP(D2068,'[2]2019物业费金额预算（含欠费）'!$B$1:$R$65536,17,FALSE),0)</f>
        <v>127.84295403</v>
      </c>
      <c r="M2068">
        <f>_xlfn.IFNA(VLOOKUP(D2068,[2]Sheet1!$B$1:$J$65536,9,FALSE),0)</f>
        <v>42.5350786666667</v>
      </c>
    </row>
    <row r="2069" ht="14.25" spans="1:13">
      <c r="A2069" s="1">
        <v>2068</v>
      </c>
      <c r="B2069" s="4" t="s">
        <v>29</v>
      </c>
      <c r="C2069" s="9" t="s">
        <v>30</v>
      </c>
      <c r="D2069" s="8" t="s">
        <v>31</v>
      </c>
      <c r="E2069" s="1" t="s">
        <v>376</v>
      </c>
      <c r="F2069" s="1" t="s">
        <v>25</v>
      </c>
      <c r="G2069" s="1">
        <v>1</v>
      </c>
      <c r="H2069" s="3" t="s">
        <v>390</v>
      </c>
      <c r="I2069" s="5">
        <v>43678</v>
      </c>
      <c r="J2069" s="1">
        <v>1</v>
      </c>
      <c r="K2069" s="1">
        <v>0.5</v>
      </c>
      <c r="L2069" s="1">
        <f>_xlfn.IFNA(VLOOKUP(D2069,'[2]2019物业费金额预算（含欠费）'!$B$1:$R$65536,17,FALSE),0)</f>
        <v>298.98282012</v>
      </c>
      <c r="M2069">
        <f>_xlfn.IFNA(VLOOKUP(D2069,[2]Sheet1!$B$1:$J$65536,9,FALSE),0)</f>
        <v>122.842225</v>
      </c>
    </row>
    <row r="2070" spans="1:13">
      <c r="A2070" s="1">
        <v>2069</v>
      </c>
      <c r="B2070" s="8" t="s">
        <v>32</v>
      </c>
      <c r="C2070" s="9" t="s">
        <v>33</v>
      </c>
      <c r="D2070" s="8" t="s">
        <v>34</v>
      </c>
      <c r="E2070" s="1" t="s">
        <v>376</v>
      </c>
      <c r="F2070" s="1" t="s">
        <v>25</v>
      </c>
      <c r="G2070" s="1">
        <v>1</v>
      </c>
      <c r="H2070" s="3" t="s">
        <v>390</v>
      </c>
      <c r="I2070" s="5">
        <v>43678</v>
      </c>
      <c r="J2070" s="1">
        <v>1</v>
      </c>
      <c r="K2070" s="1">
        <v>0.7</v>
      </c>
      <c r="L2070" s="1">
        <f>_xlfn.IFNA(VLOOKUP(D2070,'[2]2019物业费金额预算（含欠费）'!$B$1:$R$65536,17,FALSE),0)</f>
        <v>298.671116544</v>
      </c>
      <c r="M2070">
        <f>_xlfn.IFNA(VLOOKUP(D2070,[2]Sheet1!$B$1:$J$65536,9,FALSE),0)</f>
        <v>15.5159728</v>
      </c>
    </row>
    <row r="2071" spans="1:13">
      <c r="A2071" s="1">
        <v>2070</v>
      </c>
      <c r="B2071" s="8" t="s">
        <v>35</v>
      </c>
      <c r="C2071" s="9"/>
      <c r="D2071" s="8" t="s">
        <v>36</v>
      </c>
      <c r="E2071" s="1" t="s">
        <v>376</v>
      </c>
      <c r="F2071" s="1" t="s">
        <v>25</v>
      </c>
      <c r="G2071" s="1">
        <v>0</v>
      </c>
      <c r="H2071" s="3" t="s">
        <v>390</v>
      </c>
      <c r="I2071" s="5">
        <v>43678</v>
      </c>
      <c r="J2071" s="1">
        <v>1</v>
      </c>
      <c r="K2071" s="1">
        <v>0.6</v>
      </c>
      <c r="L2071" s="1">
        <f>_xlfn.IFNA(VLOOKUP(D2071,'[2]2019物业费金额预算（含欠费）'!$B$1:$R$65536,17,FALSE),0)</f>
        <v>540.537620589</v>
      </c>
      <c r="M2071">
        <f>_xlfn.IFNA(VLOOKUP(D2071,[2]Sheet1!$B$1:$J$65536,9,FALSE),0)</f>
        <v>73.2233479466667</v>
      </c>
    </row>
    <row r="2072" spans="1:13">
      <c r="A2072" s="1">
        <v>2071</v>
      </c>
      <c r="B2072" s="8" t="s">
        <v>37</v>
      </c>
      <c r="C2072" s="9" t="s">
        <v>38</v>
      </c>
      <c r="D2072" s="8" t="s">
        <v>39</v>
      </c>
      <c r="E2072" s="1" t="s">
        <v>376</v>
      </c>
      <c r="F2072" s="1" t="s">
        <v>17</v>
      </c>
      <c r="G2072" s="1">
        <v>1</v>
      </c>
      <c r="H2072" s="3" t="s">
        <v>390</v>
      </c>
      <c r="I2072" s="5">
        <v>43678</v>
      </c>
      <c r="J2072" s="1">
        <v>1</v>
      </c>
      <c r="K2072" s="1">
        <v>0.9</v>
      </c>
      <c r="L2072" s="1">
        <f>_xlfn.IFNA(VLOOKUP(D2072,'[2]2019物业费金额预算（含欠费）'!$B$1:$R$65536,17,FALSE),0)</f>
        <v>49.0574661776</v>
      </c>
      <c r="M2072">
        <f>_xlfn.IFNA(VLOOKUP(D2072,[2]Sheet1!$B$1:$J$65536,9,FALSE),0)</f>
        <v>1.30668258666667</v>
      </c>
    </row>
    <row r="2073" spans="1:13">
      <c r="A2073" s="1">
        <v>2072</v>
      </c>
      <c r="B2073" s="8" t="s">
        <v>40</v>
      </c>
      <c r="C2073" s="9"/>
      <c r="D2073" s="8" t="s">
        <v>41</v>
      </c>
      <c r="E2073" s="1" t="s">
        <v>376</v>
      </c>
      <c r="F2073" s="1" t="s">
        <v>25</v>
      </c>
      <c r="G2073" s="1">
        <v>0</v>
      </c>
      <c r="H2073" s="3" t="s">
        <v>390</v>
      </c>
      <c r="I2073" s="5">
        <v>43678</v>
      </c>
      <c r="J2073" s="1">
        <v>1</v>
      </c>
      <c r="K2073" s="1">
        <v>0.55</v>
      </c>
      <c r="L2073" s="1">
        <f>_xlfn.IFNA(VLOOKUP(D2073,'[2]2019物业费金额预算（含欠费）'!$B$1:$R$65536,17,FALSE),0)</f>
        <v>406.52282836</v>
      </c>
      <c r="M2073">
        <f>_xlfn.IFNA(VLOOKUP(D2073,[2]Sheet1!$B$1:$J$65536,9,FALSE),0)</f>
        <v>104.882940133333</v>
      </c>
    </row>
    <row r="2074" spans="1:13">
      <c r="A2074" s="1">
        <v>2073</v>
      </c>
      <c r="B2074" s="8" t="s">
        <v>42</v>
      </c>
      <c r="C2074" s="9" t="s">
        <v>43</v>
      </c>
      <c r="D2074" s="8" t="s">
        <v>44</v>
      </c>
      <c r="E2074" s="1" t="s">
        <v>376</v>
      </c>
      <c r="F2074" s="1" t="s">
        <v>25</v>
      </c>
      <c r="G2074" s="1">
        <v>1</v>
      </c>
      <c r="H2074" s="3" t="s">
        <v>390</v>
      </c>
      <c r="I2074" s="5">
        <v>43678</v>
      </c>
      <c r="J2074" s="1">
        <v>1</v>
      </c>
      <c r="K2074" s="1">
        <v>0.6</v>
      </c>
      <c r="L2074" s="1">
        <f>_xlfn.IFNA(VLOOKUP(D2074,'[2]2019物业费金额预算（含欠费）'!$B$1:$R$65536,17,FALSE),0)</f>
        <v>569.468615351</v>
      </c>
      <c r="M2074">
        <f>_xlfn.IFNA(VLOOKUP(D2074,[2]Sheet1!$B$1:$J$65536,9,FALSE),0)</f>
        <v>114.214049653333</v>
      </c>
    </row>
    <row r="2075" spans="1:13">
      <c r="A2075" s="1">
        <v>2074</v>
      </c>
      <c r="B2075" s="8" t="s">
        <v>45</v>
      </c>
      <c r="C2075" s="9" t="s">
        <v>46</v>
      </c>
      <c r="D2075" s="8" t="s">
        <v>47</v>
      </c>
      <c r="E2075" s="1" t="s">
        <v>376</v>
      </c>
      <c r="F2075" s="1" t="s">
        <v>25</v>
      </c>
      <c r="G2075" s="1">
        <v>1</v>
      </c>
      <c r="H2075" s="3" t="s">
        <v>390</v>
      </c>
      <c r="I2075" s="5">
        <v>43678</v>
      </c>
      <c r="J2075" s="1">
        <v>1</v>
      </c>
      <c r="K2075" s="1">
        <v>0.7</v>
      </c>
      <c r="L2075" s="1">
        <f>_xlfn.IFNA(VLOOKUP(D2075,'[2]2019物业费金额预算（含欠费）'!$B$1:$R$65536,17,FALSE),0)</f>
        <v>86.439963456</v>
      </c>
      <c r="M2075">
        <f>_xlfn.IFNA(VLOOKUP(D2075,[2]Sheet1!$B$1:$J$65536,9,FALSE),0)</f>
        <v>0.318991866666667</v>
      </c>
    </row>
    <row r="2076" spans="1:13">
      <c r="A2076" s="1">
        <v>2075</v>
      </c>
      <c r="B2076" s="8" t="s">
        <v>48</v>
      </c>
      <c r="C2076" s="9" t="s">
        <v>49</v>
      </c>
      <c r="D2076" s="8" t="s">
        <v>50</v>
      </c>
      <c r="E2076" s="1" t="s">
        <v>376</v>
      </c>
      <c r="F2076" s="1" t="s">
        <v>25</v>
      </c>
      <c r="G2076" s="1">
        <v>1</v>
      </c>
      <c r="H2076" s="3" t="s">
        <v>390</v>
      </c>
      <c r="I2076" s="5">
        <v>43678</v>
      </c>
      <c r="J2076" s="1">
        <v>1</v>
      </c>
      <c r="K2076" s="1">
        <v>0.7</v>
      </c>
      <c r="L2076" s="1">
        <f>_xlfn.IFNA(VLOOKUP(D2076,'[2]2019物业费金额预算（含欠费）'!$B$1:$R$65536,17,FALSE),0)</f>
        <v>62.3229883632</v>
      </c>
      <c r="M2076">
        <f>_xlfn.IFNA(VLOOKUP(D2076,[2]Sheet1!$B$1:$J$65536,9,FALSE),0)</f>
        <v>4.63666646666667</v>
      </c>
    </row>
    <row r="2077" spans="1:13">
      <c r="A2077" s="1">
        <v>2076</v>
      </c>
      <c r="B2077" s="8" t="s">
        <v>51</v>
      </c>
      <c r="C2077" s="9" t="s">
        <v>52</v>
      </c>
      <c r="D2077" s="8" t="s">
        <v>53</v>
      </c>
      <c r="E2077" s="1" t="s">
        <v>376</v>
      </c>
      <c r="F2077" s="1" t="s">
        <v>17</v>
      </c>
      <c r="G2077" s="1">
        <v>1</v>
      </c>
      <c r="H2077" s="3" t="s">
        <v>390</v>
      </c>
      <c r="I2077" s="5">
        <v>43678</v>
      </c>
      <c r="J2077" s="1">
        <v>1</v>
      </c>
      <c r="K2077" s="1">
        <v>0.9</v>
      </c>
      <c r="L2077" s="1">
        <f>_xlfn.IFNA(VLOOKUP(D2077,'[2]2019物业费金额预算（含欠费）'!$B$1:$R$65536,17,FALSE),0)</f>
        <v>271.1882844</v>
      </c>
      <c r="M2077">
        <f>_xlfn.IFNA(VLOOKUP(D2077,[2]Sheet1!$B$1:$J$65536,9,FALSE),0)</f>
        <v>28.3901103333333</v>
      </c>
    </row>
    <row r="2078" spans="1:13">
      <c r="A2078" s="1">
        <v>2077</v>
      </c>
      <c r="B2078" s="8" t="s">
        <v>54</v>
      </c>
      <c r="C2078" s="9" t="s">
        <v>55</v>
      </c>
      <c r="D2078" s="8" t="s">
        <v>56</v>
      </c>
      <c r="E2078" s="1" t="s">
        <v>376</v>
      </c>
      <c r="F2078" s="1" t="s">
        <v>17</v>
      </c>
      <c r="G2078" s="1">
        <v>1</v>
      </c>
      <c r="H2078" s="3" t="s">
        <v>390</v>
      </c>
      <c r="I2078" s="5">
        <v>43678</v>
      </c>
      <c r="J2078" s="1">
        <v>1</v>
      </c>
      <c r="K2078" s="1">
        <v>0.9</v>
      </c>
      <c r="L2078" s="1">
        <f>_xlfn.IFNA(VLOOKUP(D2078,'[2]2019物业费金额预算（含欠费）'!$B$1:$R$65536,17,FALSE),0)</f>
        <v>45.2067180708</v>
      </c>
      <c r="M2078">
        <f>_xlfn.IFNA(VLOOKUP(D2078,[2]Sheet1!$B$1:$J$65536,9,FALSE),0)</f>
        <v>3.80291613333333</v>
      </c>
    </row>
    <row r="2079" spans="1:13">
      <c r="A2079" s="1">
        <v>2078</v>
      </c>
      <c r="B2079" s="8" t="s">
        <v>57</v>
      </c>
      <c r="C2079" s="9" t="s">
        <v>58</v>
      </c>
      <c r="D2079" s="8" t="s">
        <v>59</v>
      </c>
      <c r="E2079" s="1" t="s">
        <v>376</v>
      </c>
      <c r="F2079" s="1" t="s">
        <v>17</v>
      </c>
      <c r="G2079" s="1">
        <v>1</v>
      </c>
      <c r="H2079" s="3" t="s">
        <v>390</v>
      </c>
      <c r="I2079" s="5">
        <v>43678</v>
      </c>
      <c r="J2079" s="1">
        <v>1</v>
      </c>
      <c r="K2079" s="1">
        <v>0.9</v>
      </c>
      <c r="L2079" s="1">
        <f>_xlfn.IFNA(VLOOKUP(D2079,'[2]2019物业费金额预算（含欠费）'!$B$1:$R$65536,17,FALSE),0)</f>
        <v>39.5365113</v>
      </c>
      <c r="M2079">
        <f>_xlfn.IFNA(VLOOKUP(D2079,[2]Sheet1!$B$1:$J$65536,9,FALSE),0)</f>
        <v>6.10053248</v>
      </c>
    </row>
    <row r="2080" spans="1:13">
      <c r="A2080" s="1">
        <v>2079</v>
      </c>
      <c r="B2080" s="8" t="s">
        <v>60</v>
      </c>
      <c r="C2080" s="9" t="s">
        <v>61</v>
      </c>
      <c r="D2080" s="8" t="s">
        <v>62</v>
      </c>
      <c r="E2080" s="1" t="s">
        <v>376</v>
      </c>
      <c r="F2080" s="1" t="s">
        <v>17</v>
      </c>
      <c r="G2080" s="1">
        <v>1</v>
      </c>
      <c r="H2080" s="3" t="s">
        <v>390</v>
      </c>
      <c r="I2080" s="5">
        <v>43678</v>
      </c>
      <c r="J2080" s="1">
        <v>1</v>
      </c>
      <c r="K2080" s="1">
        <v>0.86</v>
      </c>
      <c r="L2080" s="1">
        <f>_xlfn.IFNA(VLOOKUP(D2080,'[2]2019物业费金额预算（含欠费）'!$B$1:$R$65536,17,FALSE),0)</f>
        <v>351.210153372</v>
      </c>
      <c r="M2080">
        <f>_xlfn.IFNA(VLOOKUP(D2080,[2]Sheet1!$B$1:$J$65536,9,FALSE),0)</f>
        <v>35.0389323733333</v>
      </c>
    </row>
    <row r="2081" spans="1:13">
      <c r="A2081" s="1">
        <v>2080</v>
      </c>
      <c r="B2081" s="8" t="s">
        <v>63</v>
      </c>
      <c r="C2081" s="9" t="s">
        <v>64</v>
      </c>
      <c r="D2081" s="8" t="s">
        <v>65</v>
      </c>
      <c r="E2081" s="1" t="s">
        <v>376</v>
      </c>
      <c r="F2081" s="1" t="s">
        <v>25</v>
      </c>
      <c r="G2081" s="1">
        <v>1</v>
      </c>
      <c r="H2081" s="3" t="s">
        <v>390</v>
      </c>
      <c r="I2081" s="5">
        <v>43678</v>
      </c>
      <c r="J2081" s="1">
        <v>1</v>
      </c>
      <c r="K2081" s="1">
        <v>0.7</v>
      </c>
      <c r="L2081" s="1">
        <f>_xlfn.IFNA(VLOOKUP(D2081,'[2]2019物业费金额预算（含欠费）'!$B$1:$R$65536,17,FALSE),0)</f>
        <v>422.244733312</v>
      </c>
      <c r="M2081">
        <f>_xlfn.IFNA(VLOOKUP(D2081,[2]Sheet1!$B$1:$J$65536,9,FALSE),0)</f>
        <v>20.0987931946667</v>
      </c>
    </row>
    <row r="2082" spans="1:13">
      <c r="A2082" s="1">
        <v>2081</v>
      </c>
      <c r="B2082" s="8" t="s">
        <v>66</v>
      </c>
      <c r="C2082" s="9" t="s">
        <v>67</v>
      </c>
      <c r="D2082" s="8" t="s">
        <v>68</v>
      </c>
      <c r="E2082" s="1" t="s">
        <v>376</v>
      </c>
      <c r="F2082" s="1" t="s">
        <v>25</v>
      </c>
      <c r="G2082" s="1">
        <v>1</v>
      </c>
      <c r="H2082" s="3" t="s">
        <v>390</v>
      </c>
      <c r="I2082" s="5">
        <v>43678</v>
      </c>
      <c r="J2082" s="1">
        <v>1</v>
      </c>
      <c r="K2082" s="1">
        <v>0.6</v>
      </c>
      <c r="L2082" s="1">
        <f>_xlfn.IFNA(VLOOKUP(D2082,'[2]2019物业费金额预算（含欠费）'!$B$1:$R$65536,17,FALSE),0)</f>
        <v>313.00088556</v>
      </c>
      <c r="M2082">
        <f>_xlfn.IFNA(VLOOKUP(D2082,[2]Sheet1!$B$1:$J$65536,9,FALSE),0)</f>
        <v>21.8580282666667</v>
      </c>
    </row>
    <row r="2083" spans="1:13">
      <c r="A2083" s="1">
        <v>2082</v>
      </c>
      <c r="B2083" s="8" t="s">
        <v>69</v>
      </c>
      <c r="C2083" s="9" t="s">
        <v>70</v>
      </c>
      <c r="D2083" s="8" t="s">
        <v>71</v>
      </c>
      <c r="E2083" s="1" t="s">
        <v>376</v>
      </c>
      <c r="F2083" s="1" t="s">
        <v>25</v>
      </c>
      <c r="G2083" s="1">
        <v>1</v>
      </c>
      <c r="H2083" s="3" t="s">
        <v>390</v>
      </c>
      <c r="I2083" s="5">
        <v>43678</v>
      </c>
      <c r="J2083" s="1">
        <v>1</v>
      </c>
      <c r="K2083" s="1">
        <v>0.55</v>
      </c>
      <c r="L2083" s="1">
        <f>_xlfn.IFNA(VLOOKUP(D2083,'[2]2019物业费金额预算（含欠费）'!$B$1:$R$65536,17,FALSE),0)</f>
        <v>232.006203</v>
      </c>
      <c r="M2083">
        <f>_xlfn.IFNA(VLOOKUP(D2083,[2]Sheet1!$B$1:$J$65536,9,FALSE),0)</f>
        <v>31.6716484</v>
      </c>
    </row>
    <row r="2084" spans="1:13">
      <c r="A2084" s="1">
        <v>2083</v>
      </c>
      <c r="B2084" s="8" t="s">
        <v>72</v>
      </c>
      <c r="C2084" s="9" t="s">
        <v>73</v>
      </c>
      <c r="D2084" s="8" t="s">
        <v>74</v>
      </c>
      <c r="E2084" s="1" t="s">
        <v>376</v>
      </c>
      <c r="F2084" s="1" t="s">
        <v>25</v>
      </c>
      <c r="G2084" s="1">
        <v>1</v>
      </c>
      <c r="H2084" s="3" t="s">
        <v>390</v>
      </c>
      <c r="I2084" s="5">
        <v>43678</v>
      </c>
      <c r="J2084" s="1">
        <v>1</v>
      </c>
      <c r="K2084" s="1">
        <v>0.55</v>
      </c>
      <c r="L2084" s="1">
        <f>_xlfn.IFNA(VLOOKUP(D2084,'[2]2019物业费金额预算（含欠费）'!$B$1:$R$65536,17,FALSE),0)</f>
        <v>670.21218442</v>
      </c>
      <c r="M2084">
        <f>_xlfn.IFNA(VLOOKUP(D2084,[2]Sheet1!$B$1:$J$65536,9,FALSE),0)</f>
        <v>20.5237242</v>
      </c>
    </row>
    <row r="2085" spans="1:13">
      <c r="A2085" s="1">
        <v>2084</v>
      </c>
      <c r="B2085" s="8" t="s">
        <v>75</v>
      </c>
      <c r="C2085" s="9" t="s">
        <v>76</v>
      </c>
      <c r="D2085" s="8" t="s">
        <v>77</v>
      </c>
      <c r="E2085" s="1" t="s">
        <v>376</v>
      </c>
      <c r="F2085" s="1" t="s">
        <v>25</v>
      </c>
      <c r="G2085" s="1">
        <v>1</v>
      </c>
      <c r="H2085" s="3" t="s">
        <v>390</v>
      </c>
      <c r="I2085" s="5">
        <v>43678</v>
      </c>
      <c r="J2085" s="1">
        <v>1</v>
      </c>
      <c r="K2085" s="1">
        <v>0.6</v>
      </c>
      <c r="L2085" s="1">
        <f>_xlfn.IFNA(VLOOKUP(D2085,'[2]2019物业费金额预算（含欠费）'!$B$1:$R$65536,17,FALSE),0)</f>
        <v>301.8354282</v>
      </c>
      <c r="M2085">
        <f>_xlfn.IFNA(VLOOKUP(D2085,[2]Sheet1!$B$1:$J$65536,9,FALSE),0)</f>
        <v>56.3387356</v>
      </c>
    </row>
    <row r="2086" ht="14.25" spans="1:13">
      <c r="A2086" s="1">
        <v>2085</v>
      </c>
      <c r="B2086" s="2" t="s">
        <v>78</v>
      </c>
      <c r="C2086" s="9"/>
      <c r="D2086" s="8" t="s">
        <v>79</v>
      </c>
      <c r="E2086" s="1" t="s">
        <v>376</v>
      </c>
      <c r="F2086" s="1" t="s">
        <v>25</v>
      </c>
      <c r="G2086" s="1">
        <v>0</v>
      </c>
      <c r="H2086" s="3" t="s">
        <v>390</v>
      </c>
      <c r="I2086" s="5">
        <v>43678</v>
      </c>
      <c r="J2086" s="1">
        <v>1</v>
      </c>
      <c r="K2086" s="1">
        <v>0.55</v>
      </c>
      <c r="L2086" s="1">
        <f>_xlfn.IFNA(VLOOKUP(D2086,'[2]2019物业费金额预算（含欠费）'!$B$1:$R$65536,17,FALSE),0)</f>
        <v>519.585773933333</v>
      </c>
      <c r="M2086">
        <f>_xlfn.IFNA(VLOOKUP(D2086,[2]Sheet1!$B$1:$J$65536,9,FALSE),0)</f>
        <v>18.2857719333333</v>
      </c>
    </row>
    <row r="2087" spans="1:13">
      <c r="A2087" s="1">
        <v>2086</v>
      </c>
      <c r="B2087" s="8" t="s">
        <v>83</v>
      </c>
      <c r="C2087" s="9" t="s">
        <v>84</v>
      </c>
      <c r="D2087" s="8" t="s">
        <v>85</v>
      </c>
      <c r="E2087" s="1" t="s">
        <v>376</v>
      </c>
      <c r="F2087" s="1" t="s">
        <v>25</v>
      </c>
      <c r="G2087" s="1">
        <v>1</v>
      </c>
      <c r="H2087" s="3" t="s">
        <v>390</v>
      </c>
      <c r="I2087" s="5">
        <v>43678</v>
      </c>
      <c r="J2087" s="1">
        <v>1</v>
      </c>
      <c r="K2087" s="1">
        <v>0</v>
      </c>
      <c r="L2087" s="1">
        <f>_xlfn.IFNA(VLOOKUP(D2087,'[2]2019物业费金额预算（含欠费）'!$B$1:$R$65536,17,FALSE),0)</f>
        <v>696.082981692</v>
      </c>
      <c r="M2087">
        <f>_xlfn.IFNA(VLOOKUP(D2087,[2]Sheet1!$B$1:$J$65536,9,FALSE),0)</f>
        <v>0</v>
      </c>
    </row>
    <row r="2088" spans="1:13">
      <c r="A2088" s="1">
        <v>2087</v>
      </c>
      <c r="B2088" s="8" t="s">
        <v>95</v>
      </c>
      <c r="C2088" s="9" t="s">
        <v>96</v>
      </c>
      <c r="D2088" s="8" t="s">
        <v>97</v>
      </c>
      <c r="E2088" s="1" t="s">
        <v>376</v>
      </c>
      <c r="F2088" s="1" t="s">
        <v>17</v>
      </c>
      <c r="G2088" s="1">
        <v>1</v>
      </c>
      <c r="H2088" s="3" t="s">
        <v>390</v>
      </c>
      <c r="I2088" s="5">
        <v>43678</v>
      </c>
      <c r="J2088" s="1">
        <v>1</v>
      </c>
      <c r="K2088" s="1">
        <v>0.87</v>
      </c>
      <c r="L2088" s="1">
        <f>_xlfn.IFNA(VLOOKUP(D2088,'[2]2019物业费金额预算（含欠费）'!$B$1:$R$65536,17,FALSE),0)</f>
        <v>40.329177672825</v>
      </c>
      <c r="M2088">
        <f>_xlfn.IFNA(VLOOKUP(D2088,[2]Sheet1!$B$1:$J$65536,9,FALSE),0)</f>
        <v>6.07666386666666</v>
      </c>
    </row>
    <row r="2089" spans="1:13">
      <c r="A2089" s="1">
        <v>2088</v>
      </c>
      <c r="B2089" s="8" t="s">
        <v>98</v>
      </c>
      <c r="C2089" s="9" t="s">
        <v>99</v>
      </c>
      <c r="D2089" s="8" t="s">
        <v>100</v>
      </c>
      <c r="E2089" s="1" t="s">
        <v>376</v>
      </c>
      <c r="F2089" s="1" t="s">
        <v>25</v>
      </c>
      <c r="G2089" s="1">
        <v>1</v>
      </c>
      <c r="H2089" s="3" t="s">
        <v>390</v>
      </c>
      <c r="I2089" s="5">
        <v>43678</v>
      </c>
      <c r="J2089" s="1">
        <v>1</v>
      </c>
      <c r="K2089" s="1">
        <v>0.7</v>
      </c>
      <c r="L2089" s="1">
        <f>_xlfn.IFNA(VLOOKUP(D2089,'[2]2019物业费金额预算（含欠费）'!$B$1:$R$65536,17,FALSE),0)</f>
        <v>138.484885259208</v>
      </c>
      <c r="M2089">
        <f>_xlfn.IFNA(VLOOKUP(D2089,[2]Sheet1!$B$1:$J$65536,9,FALSE),0)</f>
        <v>13.9679629333333</v>
      </c>
    </row>
    <row r="2090" spans="1:13">
      <c r="A2090" s="1">
        <v>2089</v>
      </c>
      <c r="B2090" s="8" t="s">
        <v>101</v>
      </c>
      <c r="C2090" s="9" t="s">
        <v>102</v>
      </c>
      <c r="D2090" s="8" t="s">
        <v>103</v>
      </c>
      <c r="E2090" s="1" t="s">
        <v>376</v>
      </c>
      <c r="F2090" s="1" t="s">
        <v>25</v>
      </c>
      <c r="G2090" s="1">
        <v>1</v>
      </c>
      <c r="H2090" s="3" t="s">
        <v>390</v>
      </c>
      <c r="I2090" s="5">
        <v>43678</v>
      </c>
      <c r="J2090" s="1">
        <v>1</v>
      </c>
      <c r="K2090" s="1">
        <v>0.7</v>
      </c>
      <c r="L2090" s="1">
        <f>_xlfn.IFNA(VLOOKUP(D2090,'[2]2019物业费金额预算（含欠费）'!$B$1:$R$65536,17,FALSE),0)</f>
        <v>434.605257225</v>
      </c>
      <c r="M2090">
        <f>_xlfn.IFNA(VLOOKUP(D2090,[2]Sheet1!$B$1:$J$65536,9,FALSE),0)</f>
        <v>54.5071236</v>
      </c>
    </row>
    <row r="2091" spans="1:13">
      <c r="A2091" s="1">
        <v>2090</v>
      </c>
      <c r="B2091" s="8" t="s">
        <v>104</v>
      </c>
      <c r="C2091" s="9" t="s">
        <v>105</v>
      </c>
      <c r="D2091" s="8" t="s">
        <v>106</v>
      </c>
      <c r="E2091" s="1" t="s">
        <v>376</v>
      </c>
      <c r="F2091" s="1" t="s">
        <v>25</v>
      </c>
      <c r="G2091" s="1">
        <v>1</v>
      </c>
      <c r="H2091" s="3" t="s">
        <v>390</v>
      </c>
      <c r="I2091" s="5">
        <v>43678</v>
      </c>
      <c r="J2091" s="1">
        <v>1</v>
      </c>
      <c r="K2091" s="1">
        <v>0.6</v>
      </c>
      <c r="L2091" s="1">
        <f>_xlfn.IFNA(VLOOKUP(D2091,'[2]2019物业费金额预算（含欠费）'!$B$1:$R$65536,17,FALSE),0)</f>
        <v>368.70368296884</v>
      </c>
      <c r="M2091">
        <f>_xlfn.IFNA(VLOOKUP(D2091,[2]Sheet1!$B$1:$J$65536,9,FALSE),0)</f>
        <v>73.8623746</v>
      </c>
    </row>
    <row r="2092" spans="1:13">
      <c r="A2092" s="1">
        <v>2091</v>
      </c>
      <c r="B2092" s="8" t="s">
        <v>107</v>
      </c>
      <c r="C2092" s="9" t="s">
        <v>108</v>
      </c>
      <c r="D2092" s="8" t="s">
        <v>109</v>
      </c>
      <c r="E2092" s="1" t="s">
        <v>376</v>
      </c>
      <c r="F2092" s="1" t="s">
        <v>25</v>
      </c>
      <c r="G2092" s="1">
        <v>1</v>
      </c>
      <c r="H2092" s="3" t="s">
        <v>390</v>
      </c>
      <c r="I2092" s="5">
        <v>43678</v>
      </c>
      <c r="J2092" s="1">
        <v>1</v>
      </c>
      <c r="K2092" s="1">
        <v>0.6</v>
      </c>
      <c r="L2092" s="1">
        <f>_xlfn.IFNA(VLOOKUP(D2092,'[2]2019物业费金额预算（含欠费）'!$B$1:$R$65536,17,FALSE),0)</f>
        <v>183.5642347308</v>
      </c>
      <c r="M2092">
        <f>_xlfn.IFNA(VLOOKUP(D2092,[2]Sheet1!$B$1:$J$65536,9,FALSE),0)</f>
        <v>33.2494544666667</v>
      </c>
    </row>
    <row r="2093" spans="1:13">
      <c r="A2093" s="1">
        <v>2092</v>
      </c>
      <c r="B2093" s="8" t="s">
        <v>110</v>
      </c>
      <c r="C2093" s="9" t="s">
        <v>111</v>
      </c>
      <c r="D2093" s="8" t="s">
        <v>112</v>
      </c>
      <c r="E2093" s="1" t="s">
        <v>376</v>
      </c>
      <c r="F2093" s="1" t="s">
        <v>25</v>
      </c>
      <c r="G2093" s="1">
        <v>1</v>
      </c>
      <c r="H2093" s="3" t="s">
        <v>390</v>
      </c>
      <c r="I2093" s="5">
        <v>43678</v>
      </c>
      <c r="J2093" s="1">
        <v>1</v>
      </c>
      <c r="K2093" s="1">
        <v>0.6</v>
      </c>
      <c r="L2093" s="1">
        <f>_xlfn.IFNA(VLOOKUP(D2093,'[2]2019物业费金额预算（含欠费）'!$B$1:$R$65536,17,FALSE),0)</f>
        <v>228.07611693636</v>
      </c>
      <c r="M2093">
        <f>_xlfn.IFNA(VLOOKUP(D2093,[2]Sheet1!$B$1:$J$65536,9,FALSE),0)</f>
        <v>26.4030979333333</v>
      </c>
    </row>
    <row r="2094" spans="1:13">
      <c r="A2094" s="1">
        <v>2093</v>
      </c>
      <c r="B2094" s="11" t="s">
        <v>113</v>
      </c>
      <c r="C2094" s="9"/>
      <c r="D2094" s="8" t="s">
        <v>114</v>
      </c>
      <c r="E2094" s="1" t="s">
        <v>376</v>
      </c>
      <c r="F2094" s="1" t="s">
        <v>25</v>
      </c>
      <c r="G2094" s="1">
        <v>0</v>
      </c>
      <c r="H2094" s="3" t="s">
        <v>390</v>
      </c>
      <c r="I2094" s="5">
        <v>43678</v>
      </c>
      <c r="J2094" s="1">
        <v>1</v>
      </c>
      <c r="K2094" s="1">
        <v>0.6</v>
      </c>
      <c r="L2094" s="1">
        <f>_xlfn.IFNA(VLOOKUP(D2094,'[2]2019物业费金额预算（含欠费）'!$B$1:$R$65536,17,FALSE),0)</f>
        <v>533.4264097296</v>
      </c>
      <c r="M2094">
        <f>_xlfn.IFNA(VLOOKUP(D2094,[2]Sheet1!$B$1:$J$65536,9,FALSE),0)</f>
        <v>11.0760542666667</v>
      </c>
    </row>
    <row r="2095" spans="1:13">
      <c r="A2095" s="1">
        <v>2094</v>
      </c>
      <c r="B2095" s="8" t="s">
        <v>115</v>
      </c>
      <c r="C2095" s="9" t="s">
        <v>116</v>
      </c>
      <c r="D2095" s="8" t="s">
        <v>117</v>
      </c>
      <c r="E2095" s="1" t="s">
        <v>376</v>
      </c>
      <c r="F2095" s="1" t="s">
        <v>25</v>
      </c>
      <c r="G2095" s="1">
        <v>1</v>
      </c>
      <c r="H2095" s="3" t="s">
        <v>390</v>
      </c>
      <c r="I2095" s="5">
        <v>43678</v>
      </c>
      <c r="J2095" s="1">
        <v>1</v>
      </c>
      <c r="K2095" s="1">
        <v>0.7</v>
      </c>
      <c r="L2095" s="1">
        <f>_xlfn.IFNA(VLOOKUP(D2095,'[2]2019物业费金额预算（含欠费）'!$B$1:$R$65536,17,FALSE),0)</f>
        <v>544.81276496088</v>
      </c>
      <c r="M2095">
        <f>_xlfn.IFNA(VLOOKUP(D2095,[2]Sheet1!$B$1:$J$65536,9,FALSE),0)</f>
        <v>31.9716964</v>
      </c>
    </row>
    <row r="2096" ht="15" spans="1:13">
      <c r="A2096" s="1">
        <v>2095</v>
      </c>
      <c r="B2096" s="8" t="s">
        <v>378</v>
      </c>
      <c r="C2096" s="9" t="s">
        <v>304</v>
      </c>
      <c r="D2096" s="10" t="s">
        <v>305</v>
      </c>
      <c r="E2096" s="1" t="s">
        <v>376</v>
      </c>
      <c r="F2096" s="1" t="s">
        <v>17</v>
      </c>
      <c r="G2096" s="1">
        <v>1</v>
      </c>
      <c r="H2096" s="3" t="s">
        <v>390</v>
      </c>
      <c r="I2096" s="5">
        <v>43678</v>
      </c>
      <c r="J2096" s="1">
        <v>1</v>
      </c>
      <c r="K2096" s="1">
        <v>0.73</v>
      </c>
      <c r="L2096" s="1">
        <f>_xlfn.IFNA(VLOOKUP(D2096,'[2]2019物业费金额预算（含欠费）'!$B$1:$R$65536,17,FALSE),0)</f>
        <v>104.536712251392</v>
      </c>
      <c r="M2096">
        <f>_xlfn.IFNA(VLOOKUP(D2096,[2]Sheet1!$B$1:$J$65536,9,FALSE),0)</f>
        <v>13.1180023333333</v>
      </c>
    </row>
    <row r="2097" spans="1:13">
      <c r="A2097" s="1">
        <v>2096</v>
      </c>
      <c r="B2097" s="8" t="s">
        <v>118</v>
      </c>
      <c r="C2097" s="9" t="s">
        <v>119</v>
      </c>
      <c r="D2097" s="8" t="s">
        <v>120</v>
      </c>
      <c r="E2097" s="1" t="s">
        <v>376</v>
      </c>
      <c r="F2097" s="1" t="s">
        <v>25</v>
      </c>
      <c r="G2097" s="1">
        <v>1</v>
      </c>
      <c r="H2097" s="3" t="s">
        <v>390</v>
      </c>
      <c r="I2097" s="5">
        <v>43678</v>
      </c>
      <c r="J2097" s="1">
        <v>1</v>
      </c>
      <c r="K2097" s="1">
        <v>0.5</v>
      </c>
      <c r="L2097" s="1">
        <f>_xlfn.IFNA(VLOOKUP(D2097,'[2]2019物业费金额预算（含欠费）'!$B$1:$R$65536,17,FALSE),0)</f>
        <v>158.763570318</v>
      </c>
      <c r="M2097">
        <f>_xlfn.IFNA(VLOOKUP(D2097,[2]Sheet1!$B$1:$J$65536,9,FALSE),0)</f>
        <v>70.5828842</v>
      </c>
    </row>
    <row r="2098" spans="1:13">
      <c r="A2098" s="1">
        <v>2097</v>
      </c>
      <c r="B2098" s="8" t="s">
        <v>121</v>
      </c>
      <c r="C2098" s="9" t="s">
        <v>122</v>
      </c>
      <c r="D2098" s="8" t="s">
        <v>123</v>
      </c>
      <c r="E2098" s="1" t="s">
        <v>376</v>
      </c>
      <c r="F2098" s="1" t="s">
        <v>25</v>
      </c>
      <c r="G2098" s="1">
        <v>1</v>
      </c>
      <c r="H2098" s="3" t="s">
        <v>390</v>
      </c>
      <c r="I2098" s="5">
        <v>43678</v>
      </c>
      <c r="J2098" s="1">
        <v>1</v>
      </c>
      <c r="K2098" s="1">
        <v>0.5</v>
      </c>
      <c r="L2098" s="1">
        <f>_xlfn.IFNA(VLOOKUP(D2098,'[2]2019物业费金额预算（含欠费）'!$B$1:$R$65536,17,FALSE),0)</f>
        <v>280.87448411</v>
      </c>
      <c r="M2098">
        <f>_xlfn.IFNA(VLOOKUP(D2098,[2]Sheet1!$B$1:$J$65536,9,FALSE),0)</f>
        <v>29.8910672666667</v>
      </c>
    </row>
    <row r="2099" spans="1:13">
      <c r="A2099" s="1">
        <v>2098</v>
      </c>
      <c r="B2099" s="8" t="s">
        <v>124</v>
      </c>
      <c r="C2099" s="9" t="s">
        <v>125</v>
      </c>
      <c r="D2099" s="8" t="s">
        <v>126</v>
      </c>
      <c r="E2099" s="1" t="s">
        <v>376</v>
      </c>
      <c r="F2099" s="1" t="s">
        <v>25</v>
      </c>
      <c r="G2099" s="1">
        <v>1</v>
      </c>
      <c r="H2099" s="3" t="s">
        <v>390</v>
      </c>
      <c r="I2099" s="5">
        <v>43678</v>
      </c>
      <c r="J2099" s="1">
        <v>1</v>
      </c>
      <c r="K2099" s="1">
        <v>0.5</v>
      </c>
      <c r="L2099" s="1">
        <f>_xlfn.IFNA(VLOOKUP(D2099,'[2]2019物业费金额预算（含欠费）'!$B$1:$R$65536,17,FALSE),0)</f>
        <v>99.62260551</v>
      </c>
      <c r="M2099">
        <f>_xlfn.IFNA(VLOOKUP(D2099,[2]Sheet1!$B$1:$J$65536,9,FALSE),0)</f>
        <v>55.66124</v>
      </c>
    </row>
    <row r="2100" spans="1:13">
      <c r="A2100" s="1">
        <v>2099</v>
      </c>
      <c r="B2100" s="8" t="s">
        <v>127</v>
      </c>
      <c r="C2100" s="9" t="s">
        <v>128</v>
      </c>
      <c r="D2100" s="8" t="s">
        <v>129</v>
      </c>
      <c r="E2100" s="1" t="s">
        <v>376</v>
      </c>
      <c r="F2100" s="1" t="s">
        <v>25</v>
      </c>
      <c r="G2100" s="1">
        <v>1</v>
      </c>
      <c r="H2100" s="3" t="s">
        <v>390</v>
      </c>
      <c r="I2100" s="5">
        <v>43678</v>
      </c>
      <c r="J2100" s="1">
        <v>1</v>
      </c>
      <c r="K2100" s="1">
        <v>0.6</v>
      </c>
      <c r="L2100" s="1">
        <f>_xlfn.IFNA(VLOOKUP(D2100,'[2]2019物业费金额预算（含欠费）'!$B$1:$R$65536,17,FALSE),0)</f>
        <v>128.8339388472</v>
      </c>
      <c r="M2100">
        <f>_xlfn.IFNA(VLOOKUP(D2100,[2]Sheet1!$B$1:$J$65536,9,FALSE),0)</f>
        <v>20.251968</v>
      </c>
    </row>
    <row r="2101" spans="1:13">
      <c r="A2101" s="1">
        <v>2100</v>
      </c>
      <c r="B2101" s="8" t="s">
        <v>130</v>
      </c>
      <c r="C2101" s="9"/>
      <c r="D2101" s="8" t="s">
        <v>131</v>
      </c>
      <c r="E2101" s="1" t="s">
        <v>376</v>
      </c>
      <c r="F2101" s="1" t="s">
        <v>25</v>
      </c>
      <c r="G2101" s="1">
        <v>0</v>
      </c>
      <c r="H2101" s="3" t="s">
        <v>390</v>
      </c>
      <c r="I2101" s="5">
        <v>43678</v>
      </c>
      <c r="J2101" s="1">
        <v>1</v>
      </c>
      <c r="K2101" s="1">
        <v>0.6</v>
      </c>
      <c r="L2101" s="1">
        <f>_xlfn.IFNA(VLOOKUP(D2101,'[2]2019物业费金额预算（含欠费）'!$B$1:$R$65536,17,FALSE),0)</f>
        <v>738.135090624</v>
      </c>
      <c r="M2101">
        <f>_xlfn.IFNA(VLOOKUP(D2101,[2]Sheet1!$B$1:$J$65536,9,FALSE),0)</f>
        <v>113.557658666667</v>
      </c>
    </row>
    <row r="2102" spans="1:13">
      <c r="A2102" s="1">
        <v>2101</v>
      </c>
      <c r="B2102" s="8" t="s">
        <v>132</v>
      </c>
      <c r="C2102" s="9" t="s">
        <v>133</v>
      </c>
      <c r="D2102" s="8" t="s">
        <v>134</v>
      </c>
      <c r="E2102" s="1" t="s">
        <v>376</v>
      </c>
      <c r="F2102" s="1" t="s">
        <v>25</v>
      </c>
      <c r="G2102" s="1">
        <v>1</v>
      </c>
      <c r="H2102" s="3" t="s">
        <v>390</v>
      </c>
      <c r="I2102" s="5">
        <v>43678</v>
      </c>
      <c r="J2102" s="1">
        <v>1</v>
      </c>
      <c r="K2102" s="1">
        <v>0.6</v>
      </c>
      <c r="L2102" s="1">
        <f>_xlfn.IFNA(VLOOKUP(D2102,'[2]2019物业费金额预算（含欠费）'!$B$1:$R$65536,17,FALSE),0)</f>
        <v>439.8417795</v>
      </c>
      <c r="M2102">
        <f>_xlfn.IFNA(VLOOKUP(D2102,[2]Sheet1!$B$1:$J$65536,9,FALSE),0)</f>
        <v>17.6108408</v>
      </c>
    </row>
    <row r="2103" spans="1:13">
      <c r="A2103" s="1">
        <v>2102</v>
      </c>
      <c r="B2103" s="8" t="s">
        <v>135</v>
      </c>
      <c r="C2103" s="9" t="s">
        <v>136</v>
      </c>
      <c r="D2103" s="8" t="s">
        <v>137</v>
      </c>
      <c r="E2103" s="1" t="s">
        <v>376</v>
      </c>
      <c r="F2103" s="1" t="s">
        <v>25</v>
      </c>
      <c r="G2103" s="1">
        <v>1</v>
      </c>
      <c r="H2103" s="3" t="s">
        <v>390</v>
      </c>
      <c r="I2103" s="5">
        <v>43678</v>
      </c>
      <c r="J2103" s="1">
        <v>1</v>
      </c>
      <c r="K2103" s="1">
        <v>0.6</v>
      </c>
      <c r="L2103" s="1">
        <f>_xlfn.IFNA(VLOOKUP(D2103,'[2]2019物业费金额预算（含欠费）'!$B$1:$R$65536,17,FALSE),0)</f>
        <v>200.005111595998</v>
      </c>
      <c r="M2103">
        <f>_xlfn.IFNA(VLOOKUP(D2103,[2]Sheet1!$B$1:$J$65536,9,FALSE),0)</f>
        <v>48</v>
      </c>
    </row>
    <row r="2104" spans="1:13">
      <c r="A2104" s="1">
        <v>2103</v>
      </c>
      <c r="B2104" s="8" t="s">
        <v>138</v>
      </c>
      <c r="C2104" s="9" t="s">
        <v>139</v>
      </c>
      <c r="D2104" s="8" t="s">
        <v>140</v>
      </c>
      <c r="E2104" s="1" t="s">
        <v>376</v>
      </c>
      <c r="F2104" s="1" t="s">
        <v>25</v>
      </c>
      <c r="G2104" s="1">
        <v>1</v>
      </c>
      <c r="H2104" s="3" t="s">
        <v>390</v>
      </c>
      <c r="I2104" s="5">
        <v>43678</v>
      </c>
      <c r="J2104" s="1">
        <v>1</v>
      </c>
      <c r="K2104" s="1">
        <v>0.6</v>
      </c>
      <c r="L2104" s="1">
        <f>_xlfn.IFNA(VLOOKUP(D2104,'[2]2019物业费金额预算（含欠费）'!$B$1:$R$65536,17,FALSE),0)</f>
        <v>82.873044</v>
      </c>
      <c r="M2104">
        <f>_xlfn.IFNA(VLOOKUP(D2104,[2]Sheet1!$B$1:$J$65536,9,FALSE),0)</f>
        <v>12</v>
      </c>
    </row>
    <row r="2105" spans="1:13">
      <c r="A2105" s="1">
        <v>2104</v>
      </c>
      <c r="B2105" s="8" t="s">
        <v>141</v>
      </c>
      <c r="C2105" s="9" t="s">
        <v>142</v>
      </c>
      <c r="D2105" s="8" t="s">
        <v>143</v>
      </c>
      <c r="E2105" s="1" t="s">
        <v>376</v>
      </c>
      <c r="F2105" s="1" t="s">
        <v>25</v>
      </c>
      <c r="G2105" s="1">
        <v>1</v>
      </c>
      <c r="H2105" s="3" t="s">
        <v>390</v>
      </c>
      <c r="I2105" s="5">
        <v>43678</v>
      </c>
      <c r="J2105" s="1">
        <v>1</v>
      </c>
      <c r="K2105" s="1">
        <v>0.6</v>
      </c>
      <c r="L2105" s="1">
        <f>_xlfn.IFNA(VLOOKUP(D2105,'[2]2019物业费金额预算（含欠费）'!$B$1:$R$65536,17,FALSE),0)</f>
        <v>398.9027889</v>
      </c>
      <c r="M2105">
        <f>_xlfn.IFNA(VLOOKUP(D2105,[2]Sheet1!$B$1:$J$65536,9,FALSE),0)</f>
        <v>45.7681972</v>
      </c>
    </row>
    <row r="2106" spans="1:13">
      <c r="A2106" s="1">
        <v>2105</v>
      </c>
      <c r="B2106" s="8" t="s">
        <v>144</v>
      </c>
      <c r="C2106" s="9" t="s">
        <v>145</v>
      </c>
      <c r="D2106" s="8" t="s">
        <v>146</v>
      </c>
      <c r="E2106" s="1" t="s">
        <v>376</v>
      </c>
      <c r="F2106" s="1" t="s">
        <v>25</v>
      </c>
      <c r="G2106" s="1">
        <v>1</v>
      </c>
      <c r="H2106" s="3" t="s">
        <v>390</v>
      </c>
      <c r="I2106" s="5">
        <v>43678</v>
      </c>
      <c r="J2106" s="1">
        <v>1</v>
      </c>
      <c r="K2106" s="1">
        <v>0.55</v>
      </c>
      <c r="L2106" s="1">
        <f>_xlfn.IFNA(VLOOKUP(D2106,'[2]2019物业费金额预算（含欠费）'!$B$1:$R$65536,17,FALSE),0)</f>
        <v>222.2710264632</v>
      </c>
      <c r="M2106">
        <f>_xlfn.IFNA(VLOOKUP(D2106,[2]Sheet1!$B$1:$J$65536,9,FALSE),0)</f>
        <v>48.8</v>
      </c>
    </row>
    <row r="2107" spans="1:13">
      <c r="A2107" s="1">
        <v>2106</v>
      </c>
      <c r="B2107" s="8" t="s">
        <v>147</v>
      </c>
      <c r="C2107" s="9" t="s">
        <v>148</v>
      </c>
      <c r="D2107" s="8" t="s">
        <v>149</v>
      </c>
      <c r="E2107" s="1" t="s">
        <v>376</v>
      </c>
      <c r="F2107" s="1" t="s">
        <v>25</v>
      </c>
      <c r="G2107" s="1">
        <v>1</v>
      </c>
      <c r="H2107" s="3" t="s">
        <v>390</v>
      </c>
      <c r="I2107" s="5">
        <v>43678</v>
      </c>
      <c r="J2107" s="1">
        <v>1</v>
      </c>
      <c r="K2107" s="1">
        <v>0.6</v>
      </c>
      <c r="L2107" s="1">
        <f>_xlfn.IFNA(VLOOKUP(D2107,'[2]2019物业费金额预算（含欠费）'!$B$1:$R$65536,17,FALSE),0)</f>
        <v>330.50543319</v>
      </c>
      <c r="M2107">
        <f>_xlfn.IFNA(VLOOKUP(D2107,[2]Sheet1!$B$1:$J$65536,9,FALSE),0)</f>
        <v>40</v>
      </c>
    </row>
    <row r="2108" spans="1:13">
      <c r="A2108" s="1">
        <v>2107</v>
      </c>
      <c r="B2108" s="8" t="s">
        <v>150</v>
      </c>
      <c r="C2108" s="9" t="s">
        <v>151</v>
      </c>
      <c r="D2108" s="8" t="s">
        <v>152</v>
      </c>
      <c r="E2108" s="1" t="s">
        <v>376</v>
      </c>
      <c r="F2108" s="1" t="s">
        <v>153</v>
      </c>
      <c r="G2108" s="1">
        <v>1</v>
      </c>
      <c r="H2108" s="3" t="s">
        <v>390</v>
      </c>
      <c r="I2108" s="5">
        <v>43678</v>
      </c>
      <c r="J2108" s="1">
        <v>1</v>
      </c>
      <c r="K2108" s="1">
        <v>0</v>
      </c>
      <c r="L2108" s="1">
        <f>_xlfn.IFNA(VLOOKUP(D2108,'[2]2019物业费金额预算（含欠费）'!$B$1:$R$65536,17,FALSE),0)</f>
        <v>0</v>
      </c>
      <c r="M2108">
        <f>_xlfn.IFNA(VLOOKUP(D2108,[2]Sheet1!$B$1:$J$65536,9,FALSE),0)</f>
        <v>0</v>
      </c>
    </row>
    <row r="2109" spans="1:13">
      <c r="A2109" s="1">
        <v>2108</v>
      </c>
      <c r="B2109" s="8" t="s">
        <v>154</v>
      </c>
      <c r="C2109" s="9" t="s">
        <v>155</v>
      </c>
      <c r="D2109" s="8" t="s">
        <v>156</v>
      </c>
      <c r="E2109" s="1" t="s">
        <v>376</v>
      </c>
      <c r="F2109" s="1" t="s">
        <v>25</v>
      </c>
      <c r="G2109" s="1">
        <v>1</v>
      </c>
      <c r="H2109" s="3" t="s">
        <v>390</v>
      </c>
      <c r="I2109" s="5">
        <v>43678</v>
      </c>
      <c r="J2109" s="1">
        <v>1</v>
      </c>
      <c r="K2109" s="1">
        <v>0.6</v>
      </c>
      <c r="L2109" s="1">
        <f>_xlfn.IFNA(VLOOKUP(D2109,'[2]2019物业费金额预算（含欠费）'!$B$1:$R$65536,17,FALSE),0)</f>
        <v>710.379823704</v>
      </c>
      <c r="M2109">
        <f>_xlfn.IFNA(VLOOKUP(D2109,[2]Sheet1!$B$1:$J$65536,9,FALSE),0)</f>
        <v>73.8010094666667</v>
      </c>
    </row>
    <row r="2110" spans="1:13">
      <c r="A2110" s="1">
        <v>2109</v>
      </c>
      <c r="B2110" s="8" t="s">
        <v>157</v>
      </c>
      <c r="C2110" s="9" t="s">
        <v>158</v>
      </c>
      <c r="D2110" s="8" t="s">
        <v>159</v>
      </c>
      <c r="E2110" s="1" t="s">
        <v>376</v>
      </c>
      <c r="F2110" s="1" t="s">
        <v>25</v>
      </c>
      <c r="G2110" s="1">
        <v>1</v>
      </c>
      <c r="H2110" s="3" t="s">
        <v>390</v>
      </c>
      <c r="I2110" s="5">
        <v>43678</v>
      </c>
      <c r="J2110" s="1">
        <v>1</v>
      </c>
      <c r="K2110" s="1">
        <v>0.6</v>
      </c>
      <c r="L2110" s="1">
        <f>_xlfn.IFNA(VLOOKUP(D2110,'[2]2019物业费金额预算（含欠费）'!$B$1:$R$65536,17,FALSE),0)</f>
        <v>532.0449705984</v>
      </c>
      <c r="M2110">
        <f>_xlfn.IFNA(VLOOKUP(D2110,[2]Sheet1!$B$1:$J$65536,9,FALSE),0)</f>
        <v>59.9943735999999</v>
      </c>
    </row>
    <row r="2111" spans="1:13">
      <c r="A2111" s="1">
        <v>2110</v>
      </c>
      <c r="B2111" s="8" t="s">
        <v>160</v>
      </c>
      <c r="C2111" s="9" t="s">
        <v>161</v>
      </c>
      <c r="D2111" s="8" t="s">
        <v>162</v>
      </c>
      <c r="E2111" s="1" t="s">
        <v>376</v>
      </c>
      <c r="F2111" s="1" t="s">
        <v>25</v>
      </c>
      <c r="G2111" s="1">
        <v>1</v>
      </c>
      <c r="H2111" s="3" t="s">
        <v>390</v>
      </c>
      <c r="I2111" s="5">
        <v>43678</v>
      </c>
      <c r="J2111" s="1">
        <v>1</v>
      </c>
      <c r="K2111" s="1">
        <v>0.5</v>
      </c>
      <c r="L2111" s="1">
        <f>_xlfn.IFNA(VLOOKUP(D2111,'[2]2019物业费金额预算（含欠费）'!$B$1:$R$65536,17,FALSE),0)</f>
        <v>228.10802238</v>
      </c>
      <c r="M2111">
        <f>_xlfn.IFNA(VLOOKUP(D2111,[2]Sheet1!$B$1:$J$65536,9,FALSE),0)</f>
        <v>12.2859226</v>
      </c>
    </row>
    <row r="2112" spans="1:13">
      <c r="A2112" s="1">
        <v>2111</v>
      </c>
      <c r="B2112" s="8" t="s">
        <v>163</v>
      </c>
      <c r="C2112" s="9" t="s">
        <v>164</v>
      </c>
      <c r="D2112" s="8" t="s">
        <v>165</v>
      </c>
      <c r="E2112" s="1" t="s">
        <v>376</v>
      </c>
      <c r="F2112" s="1" t="s">
        <v>25</v>
      </c>
      <c r="G2112" s="1">
        <v>1</v>
      </c>
      <c r="H2112" s="3" t="s">
        <v>390</v>
      </c>
      <c r="I2112" s="5">
        <v>43678</v>
      </c>
      <c r="J2112" s="1">
        <v>1</v>
      </c>
      <c r="K2112" s="1">
        <v>0.5</v>
      </c>
      <c r="L2112" s="1">
        <f>_xlfn.IFNA(VLOOKUP(D2112,'[2]2019物业费金额预算（含欠费）'!$B$1:$R$65536,17,FALSE),0)</f>
        <v>117.0726669</v>
      </c>
      <c r="M2112">
        <f>_xlfn.IFNA(VLOOKUP(D2112,[2]Sheet1!$B$1:$J$65536,9,FALSE),0)</f>
        <v>26.3562483333335</v>
      </c>
    </row>
    <row r="2113" spans="1:13">
      <c r="A2113" s="1">
        <v>2112</v>
      </c>
      <c r="B2113" s="8" t="s">
        <v>166</v>
      </c>
      <c r="C2113" s="9" t="s">
        <v>167</v>
      </c>
      <c r="D2113" s="8" t="s">
        <v>168</v>
      </c>
      <c r="E2113" s="1" t="s">
        <v>376</v>
      </c>
      <c r="F2113" s="1" t="s">
        <v>17</v>
      </c>
      <c r="G2113" s="1">
        <v>1</v>
      </c>
      <c r="H2113" s="3" t="s">
        <v>390</v>
      </c>
      <c r="I2113" s="5">
        <v>43678</v>
      </c>
      <c r="J2113" s="1">
        <v>1</v>
      </c>
      <c r="K2113" s="1">
        <v>0.7</v>
      </c>
      <c r="L2113" s="1">
        <f>_xlfn.IFNA(VLOOKUP(D2113,'[2]2019物业费金额预算（含欠费）'!$B$1:$R$65536,17,FALSE),0)</f>
        <v>168.68221425</v>
      </c>
      <c r="M2113">
        <f>_xlfn.IFNA(VLOOKUP(D2113,[2]Sheet1!$B$1:$J$65536,9,FALSE),0)</f>
        <v>31.390172</v>
      </c>
    </row>
    <row r="2114" ht="15" spans="1:13">
      <c r="A2114" s="1">
        <v>2113</v>
      </c>
      <c r="B2114" s="8" t="s">
        <v>379</v>
      </c>
      <c r="C2114" s="9" t="s">
        <v>182</v>
      </c>
      <c r="D2114" s="10" t="s">
        <v>183</v>
      </c>
      <c r="E2114" s="1" t="s">
        <v>376</v>
      </c>
      <c r="F2114" s="1" t="s">
        <v>25</v>
      </c>
      <c r="G2114" s="1">
        <v>1</v>
      </c>
      <c r="H2114" s="3" t="s">
        <v>390</v>
      </c>
      <c r="I2114" s="5">
        <v>43678</v>
      </c>
      <c r="J2114" s="1">
        <v>1</v>
      </c>
      <c r="K2114" s="1">
        <v>0.6</v>
      </c>
      <c r="L2114" s="1">
        <f>_xlfn.IFNA(VLOOKUP(D2114,'[2]2019物业费金额预算（含欠费）'!$B$1:$R$65536,17,FALSE),0)</f>
        <v>396.096799284</v>
      </c>
      <c r="M2114">
        <f>_xlfn.IFNA(VLOOKUP(D2114,[2]Sheet1!$B$1:$J$65536,9,FALSE),0)</f>
        <v>29.1033552333333</v>
      </c>
    </row>
    <row r="2115" spans="1:13">
      <c r="A2115" s="1">
        <v>2114</v>
      </c>
      <c r="B2115" s="8" t="s">
        <v>169</v>
      </c>
      <c r="C2115" s="9" t="s">
        <v>170</v>
      </c>
      <c r="D2115" s="8" t="s">
        <v>171</v>
      </c>
      <c r="E2115" s="1" t="s">
        <v>376</v>
      </c>
      <c r="F2115" s="1" t="s">
        <v>25</v>
      </c>
      <c r="G2115" s="1">
        <v>1</v>
      </c>
      <c r="H2115" s="3" t="s">
        <v>390</v>
      </c>
      <c r="I2115" s="5">
        <v>43678</v>
      </c>
      <c r="J2115" s="1">
        <v>1</v>
      </c>
      <c r="K2115" s="1">
        <v>0.6</v>
      </c>
      <c r="L2115" s="1">
        <f>_xlfn.IFNA(VLOOKUP(D2115,'[2]2019物业费金额预算（含欠费）'!$B$1:$R$65536,17,FALSE),0)</f>
        <v>768.061332</v>
      </c>
      <c r="M2115">
        <f>_xlfn.IFNA(VLOOKUP(D2115,[2]Sheet1!$B$1:$J$65536,9,FALSE),0)</f>
        <v>158.3441256</v>
      </c>
    </row>
    <row r="2116" spans="1:13">
      <c r="A2116" s="1">
        <v>2115</v>
      </c>
      <c r="B2116" s="8" t="s">
        <v>172</v>
      </c>
      <c r="C2116" s="9" t="s">
        <v>173</v>
      </c>
      <c r="D2116" s="8" t="s">
        <v>174</v>
      </c>
      <c r="E2116" s="1" t="s">
        <v>376</v>
      </c>
      <c r="F2116" s="1" t="s">
        <v>25</v>
      </c>
      <c r="G2116" s="1">
        <v>1</v>
      </c>
      <c r="H2116" s="3" t="s">
        <v>390</v>
      </c>
      <c r="I2116" s="5">
        <v>43678</v>
      </c>
      <c r="J2116" s="1">
        <v>1</v>
      </c>
      <c r="K2116" s="1">
        <v>0.45</v>
      </c>
      <c r="L2116" s="1">
        <f>_xlfn.IFNA(VLOOKUP(D2116,'[2]2019物业费金额预算（含欠费）'!$B$1:$R$65536,17,FALSE),0)</f>
        <v>462.408963</v>
      </c>
      <c r="M2116">
        <f>_xlfn.IFNA(VLOOKUP(D2116,[2]Sheet1!$B$1:$J$65536,9,FALSE),0)</f>
        <v>82.9976930999998</v>
      </c>
    </row>
    <row r="2117" spans="1:13">
      <c r="A2117" s="1">
        <v>2116</v>
      </c>
      <c r="B2117" s="8" t="s">
        <v>175</v>
      </c>
      <c r="C2117" s="9" t="s">
        <v>176</v>
      </c>
      <c r="D2117" s="8" t="s">
        <v>177</v>
      </c>
      <c r="E2117" s="1" t="s">
        <v>376</v>
      </c>
      <c r="F2117" s="1" t="s">
        <v>25</v>
      </c>
      <c r="G2117" s="1">
        <v>1</v>
      </c>
      <c r="H2117" s="3" t="s">
        <v>390</v>
      </c>
      <c r="I2117" s="5">
        <v>43678</v>
      </c>
      <c r="J2117" s="1">
        <v>1</v>
      </c>
      <c r="K2117" s="1">
        <v>0</v>
      </c>
      <c r="L2117" s="1">
        <f>_xlfn.IFNA(VLOOKUP(D2117,'[2]2019物业费金额预算（含欠费）'!$B$1:$R$65536,17,FALSE),0)</f>
        <v>0</v>
      </c>
      <c r="M2117">
        <f>_xlfn.IFNA(VLOOKUP(D2117,[2]Sheet1!$B$1:$J$65536,9,FALSE),0)</f>
        <v>0</v>
      </c>
    </row>
    <row r="2118" spans="1:13">
      <c r="A2118" s="1">
        <v>2117</v>
      </c>
      <c r="B2118" s="8" t="s">
        <v>184</v>
      </c>
      <c r="C2118" s="9" t="s">
        <v>185</v>
      </c>
      <c r="D2118" s="8" t="s">
        <v>186</v>
      </c>
      <c r="E2118" s="1" t="s">
        <v>376</v>
      </c>
      <c r="F2118" s="1" t="s">
        <v>25</v>
      </c>
      <c r="G2118" s="1">
        <v>1</v>
      </c>
      <c r="H2118" s="3" t="s">
        <v>390</v>
      </c>
      <c r="I2118" s="5">
        <v>43678</v>
      </c>
      <c r="J2118" s="1">
        <v>1</v>
      </c>
      <c r="K2118" s="1">
        <v>0.7</v>
      </c>
      <c r="L2118" s="1">
        <f>_xlfn.IFNA(VLOOKUP(D2118,'[2]2019物业费金额预算（含欠费）'!$B$1:$R$65536,17,FALSE),0)</f>
        <v>414.60159993012</v>
      </c>
      <c r="M2118">
        <f>_xlfn.IFNA(VLOOKUP(D2118,[2]Sheet1!$B$1:$J$65536,9,FALSE),0)</f>
        <v>12.8845829333333</v>
      </c>
    </row>
    <row r="2119" spans="1:13">
      <c r="A2119" s="1">
        <v>2118</v>
      </c>
      <c r="B2119" s="11" t="s">
        <v>187</v>
      </c>
      <c r="C2119" s="9" t="s">
        <v>188</v>
      </c>
      <c r="D2119" s="8" t="s">
        <v>189</v>
      </c>
      <c r="E2119" s="1" t="s">
        <v>376</v>
      </c>
      <c r="F2119" s="1" t="s">
        <v>25</v>
      </c>
      <c r="G2119" s="1">
        <v>1</v>
      </c>
      <c r="H2119" s="3" t="s">
        <v>390</v>
      </c>
      <c r="I2119" s="5">
        <v>43678</v>
      </c>
      <c r="J2119" s="1">
        <v>1</v>
      </c>
      <c r="K2119" s="1">
        <v>0.7</v>
      </c>
      <c r="L2119" s="1">
        <f>_xlfn.IFNA(VLOOKUP(D2119,'[2]2019物业费金额预算（含欠费）'!$B$1:$R$65536,17,FALSE),0)</f>
        <v>184.095256464</v>
      </c>
      <c r="M2119">
        <f>_xlfn.IFNA(VLOOKUP(D2119,[2]Sheet1!$B$1:$J$65536,9,FALSE),0)</f>
        <v>2.171809</v>
      </c>
    </row>
    <row r="2120" spans="1:13">
      <c r="A2120" s="1">
        <v>2119</v>
      </c>
      <c r="B2120" s="8" t="s">
        <v>380</v>
      </c>
      <c r="C2120" s="9" t="s">
        <v>339</v>
      </c>
      <c r="D2120" s="8" t="s">
        <v>340</v>
      </c>
      <c r="E2120" s="1" t="s">
        <v>376</v>
      </c>
      <c r="F2120" s="1" t="s">
        <v>153</v>
      </c>
      <c r="G2120" s="1">
        <v>1</v>
      </c>
      <c r="H2120" s="3" t="s">
        <v>390</v>
      </c>
      <c r="I2120" s="5">
        <v>43678</v>
      </c>
      <c r="J2120" s="1">
        <v>1</v>
      </c>
      <c r="K2120" s="1">
        <v>0.65</v>
      </c>
      <c r="L2120" s="1">
        <f>_xlfn.IFNA(VLOOKUP(D2120,'[2]2019物业费金额预算（含欠费）'!$B$1:$R$65536,17,FALSE),0)</f>
        <v>0</v>
      </c>
      <c r="M2120">
        <f>_xlfn.IFNA(VLOOKUP(D2120,[2]Sheet1!$B$1:$J$65536,9,FALSE),0)</f>
        <v>0</v>
      </c>
    </row>
    <row r="2121" spans="1:13">
      <c r="A2121" s="1">
        <v>2120</v>
      </c>
      <c r="B2121" s="8" t="s">
        <v>196</v>
      </c>
      <c r="C2121" s="9" t="s">
        <v>197</v>
      </c>
      <c r="D2121" s="8" t="s">
        <v>198</v>
      </c>
      <c r="E2121" s="1" t="s">
        <v>376</v>
      </c>
      <c r="F2121" s="1" t="s">
        <v>25</v>
      </c>
      <c r="G2121" s="1">
        <v>1</v>
      </c>
      <c r="H2121" s="3" t="s">
        <v>390</v>
      </c>
      <c r="I2121" s="5">
        <v>43678</v>
      </c>
      <c r="J2121" s="1">
        <v>1</v>
      </c>
      <c r="K2121" s="1">
        <v>0.45</v>
      </c>
      <c r="L2121" s="1">
        <f>_xlfn.IFNA(VLOOKUP(D2121,'[2]2019物业费金额预算（含欠费）'!$B$1:$R$65536,17,FALSE),0)</f>
        <v>139.844878968</v>
      </c>
      <c r="M2121">
        <f>_xlfn.IFNA(VLOOKUP(D2121,[2]Sheet1!$B$1:$J$65536,9,FALSE),0)</f>
        <v>43.7757553333333</v>
      </c>
    </row>
    <row r="2122" spans="1:13">
      <c r="A2122" s="1">
        <v>2121</v>
      </c>
      <c r="B2122" s="8" t="s">
        <v>199</v>
      </c>
      <c r="C2122" s="9" t="s">
        <v>200</v>
      </c>
      <c r="D2122" s="8" t="s">
        <v>201</v>
      </c>
      <c r="E2122" s="1" t="s">
        <v>376</v>
      </c>
      <c r="F2122" s="1" t="s">
        <v>25</v>
      </c>
      <c r="G2122" s="1">
        <v>1</v>
      </c>
      <c r="H2122" s="3" t="s">
        <v>390</v>
      </c>
      <c r="I2122" s="5">
        <v>43678</v>
      </c>
      <c r="J2122" s="1">
        <v>1</v>
      </c>
      <c r="K2122" s="1">
        <v>0.45</v>
      </c>
      <c r="L2122" s="1">
        <f>_xlfn.IFNA(VLOOKUP(D2122,'[2]2019物业费金额预算（含欠费）'!$B$1:$R$65536,17,FALSE),0)</f>
        <v>98.23785084</v>
      </c>
      <c r="M2122">
        <f>_xlfn.IFNA(VLOOKUP(D2122,[2]Sheet1!$B$1:$J$65536,9,FALSE),0)</f>
        <v>29.6720279333334</v>
      </c>
    </row>
    <row r="2123" spans="1:13">
      <c r="A2123" s="1">
        <v>2122</v>
      </c>
      <c r="B2123" s="8" t="s">
        <v>202</v>
      </c>
      <c r="C2123" s="9" t="s">
        <v>203</v>
      </c>
      <c r="D2123" s="8" t="s">
        <v>204</v>
      </c>
      <c r="E2123" s="1" t="s">
        <v>376</v>
      </c>
      <c r="F2123" s="1" t="s">
        <v>25</v>
      </c>
      <c r="G2123" s="1">
        <v>1</v>
      </c>
      <c r="H2123" s="3" t="s">
        <v>390</v>
      </c>
      <c r="I2123" s="5">
        <v>43678</v>
      </c>
      <c r="J2123" s="1">
        <v>1</v>
      </c>
      <c r="K2123" s="1">
        <v>0.5</v>
      </c>
      <c r="L2123" s="1">
        <f>_xlfn.IFNA(VLOOKUP(D2123,'[2]2019物业费金额预算（含欠费）'!$B$1:$R$65536,17,FALSE),0)</f>
        <v>228.021533532</v>
      </c>
      <c r="M2123">
        <f>_xlfn.IFNA(VLOOKUP(D2123,[2]Sheet1!$B$1:$J$65536,9,FALSE),0)</f>
        <v>28.4902881133333</v>
      </c>
    </row>
    <row r="2124" spans="1:13">
      <c r="A2124" s="1">
        <v>2123</v>
      </c>
      <c r="B2124" s="8" t="s">
        <v>205</v>
      </c>
      <c r="C2124" s="9" t="s">
        <v>206</v>
      </c>
      <c r="D2124" s="8" t="s">
        <v>207</v>
      </c>
      <c r="E2124" s="1" t="s">
        <v>376</v>
      </c>
      <c r="F2124" s="1" t="s">
        <v>25</v>
      </c>
      <c r="G2124" s="1">
        <v>1</v>
      </c>
      <c r="H2124" s="3" t="s">
        <v>390</v>
      </c>
      <c r="I2124" s="5">
        <v>43678</v>
      </c>
      <c r="J2124" s="1">
        <v>1</v>
      </c>
      <c r="K2124" s="1">
        <v>0.5</v>
      </c>
      <c r="L2124" s="1">
        <f>_xlfn.IFNA(VLOOKUP(D2124,'[2]2019物业费金额预算（含欠费）'!$B$1:$R$65536,17,FALSE),0)</f>
        <v>125.568033435</v>
      </c>
      <c r="M2124">
        <f>_xlfn.IFNA(VLOOKUP(D2124,[2]Sheet1!$B$1:$J$65536,9,FALSE),0)</f>
        <v>4.9592372</v>
      </c>
    </row>
    <row r="2125" spans="1:13">
      <c r="A2125" s="1">
        <v>2124</v>
      </c>
      <c r="B2125" s="8" t="s">
        <v>208</v>
      </c>
      <c r="C2125" s="9" t="s">
        <v>209</v>
      </c>
      <c r="D2125" s="8" t="s">
        <v>210</v>
      </c>
      <c r="E2125" s="1" t="s">
        <v>376</v>
      </c>
      <c r="F2125" s="1" t="s">
        <v>25</v>
      </c>
      <c r="G2125" s="1">
        <v>1</v>
      </c>
      <c r="H2125" s="3" t="s">
        <v>390</v>
      </c>
      <c r="I2125" s="5">
        <v>43678</v>
      </c>
      <c r="J2125" s="1">
        <v>1</v>
      </c>
      <c r="K2125" s="1">
        <v>0.45</v>
      </c>
      <c r="L2125" s="1">
        <f>_xlfn.IFNA(VLOOKUP(D2125,'[2]2019物业费金额预算（含欠费）'!$B$1:$R$65536,17,FALSE),0)</f>
        <v>101.49913125</v>
      </c>
      <c r="M2125">
        <f>_xlfn.IFNA(VLOOKUP(D2125,[2]Sheet1!$B$1:$J$65536,9,FALSE),0)</f>
        <v>17.9034148</v>
      </c>
    </row>
    <row r="2126" spans="1:13">
      <c r="A2126" s="1">
        <v>2125</v>
      </c>
      <c r="B2126" s="8" t="s">
        <v>211</v>
      </c>
      <c r="C2126" s="9" t="s">
        <v>212</v>
      </c>
      <c r="D2126" s="8" t="s">
        <v>213</v>
      </c>
      <c r="E2126" s="1" t="s">
        <v>376</v>
      </c>
      <c r="F2126" s="1" t="s">
        <v>25</v>
      </c>
      <c r="G2126" s="1">
        <v>1</v>
      </c>
      <c r="H2126" s="3" t="s">
        <v>390</v>
      </c>
      <c r="I2126" s="5">
        <v>43678</v>
      </c>
      <c r="J2126" s="1">
        <v>1</v>
      </c>
      <c r="K2126" s="1">
        <v>0.5</v>
      </c>
      <c r="L2126" s="1">
        <f>_xlfn.IFNA(VLOOKUP(D2126,'[2]2019物业费金额预算（含欠费）'!$B$1:$R$65536,17,FALSE),0)</f>
        <v>129.98474433</v>
      </c>
      <c r="M2126">
        <f>_xlfn.IFNA(VLOOKUP(D2126,[2]Sheet1!$B$1:$J$65536,9,FALSE),0)</f>
        <v>18.8906293333333</v>
      </c>
    </row>
    <row r="2127" spans="1:13">
      <c r="A2127" s="1">
        <v>2126</v>
      </c>
      <c r="B2127" s="8" t="s">
        <v>214</v>
      </c>
      <c r="C2127" s="9" t="s">
        <v>215</v>
      </c>
      <c r="D2127" s="8" t="s">
        <v>216</v>
      </c>
      <c r="E2127" s="1" t="s">
        <v>376</v>
      </c>
      <c r="F2127" s="1" t="s">
        <v>25</v>
      </c>
      <c r="G2127" s="1">
        <v>1</v>
      </c>
      <c r="H2127" s="3" t="s">
        <v>390</v>
      </c>
      <c r="I2127" s="5">
        <v>43678</v>
      </c>
      <c r="J2127" s="1">
        <v>1</v>
      </c>
      <c r="K2127" s="1">
        <v>0.5</v>
      </c>
      <c r="L2127" s="1">
        <f>_xlfn.IFNA(VLOOKUP(D2127,'[2]2019物业费金额预算（含欠费）'!$B$1:$R$65536,17,FALSE),0)</f>
        <v>170.0059869</v>
      </c>
      <c r="M2127">
        <f>_xlfn.IFNA(VLOOKUP(D2127,[2]Sheet1!$B$1:$J$65536,9,FALSE),0)</f>
        <v>19.7415416</v>
      </c>
    </row>
    <row r="2128" spans="1:13">
      <c r="A2128" s="1">
        <v>2127</v>
      </c>
      <c r="B2128" s="8" t="s">
        <v>217</v>
      </c>
      <c r="C2128" s="9" t="s">
        <v>218</v>
      </c>
      <c r="D2128" s="8" t="s">
        <v>219</v>
      </c>
      <c r="E2128" s="1" t="s">
        <v>376</v>
      </c>
      <c r="F2128" s="1" t="s">
        <v>25</v>
      </c>
      <c r="G2128" s="1">
        <v>1</v>
      </c>
      <c r="H2128" s="3" t="s">
        <v>390</v>
      </c>
      <c r="I2128" s="5">
        <v>43678</v>
      </c>
      <c r="J2128" s="1">
        <v>1</v>
      </c>
      <c r="K2128" s="1">
        <v>0.3</v>
      </c>
      <c r="L2128" s="1">
        <f>_xlfn.IFNA(VLOOKUP(D2128,'[2]2019物业费金额预算（含欠费）'!$B$1:$R$65536,17,FALSE),0)</f>
        <v>20.087170902</v>
      </c>
      <c r="M2128">
        <f>_xlfn.IFNA(VLOOKUP(D2128,[2]Sheet1!$B$1:$J$65536,9,FALSE),0)</f>
        <v>0.6958416</v>
      </c>
    </row>
    <row r="2129" spans="1:13">
      <c r="A2129" s="1">
        <v>2128</v>
      </c>
      <c r="B2129" s="8" t="s">
        <v>222</v>
      </c>
      <c r="C2129" s="9" t="s">
        <v>223</v>
      </c>
      <c r="D2129" s="8" t="s">
        <v>224</v>
      </c>
      <c r="E2129" s="1" t="s">
        <v>376</v>
      </c>
      <c r="F2129" s="1" t="s">
        <v>25</v>
      </c>
      <c r="G2129" s="1">
        <v>1</v>
      </c>
      <c r="H2129" s="3" t="s">
        <v>390</v>
      </c>
      <c r="I2129" s="5">
        <v>43678</v>
      </c>
      <c r="J2129" s="1">
        <v>1</v>
      </c>
      <c r="K2129" s="1">
        <v>0.6</v>
      </c>
      <c r="L2129" s="1">
        <f>_xlfn.IFNA(VLOOKUP(D2129,'[2]2019物业费金额预算（含欠费）'!$B$1:$R$65536,17,FALSE),0)</f>
        <v>230.8612275</v>
      </c>
      <c r="M2129">
        <f>_xlfn.IFNA(VLOOKUP(D2129,[2]Sheet1!$B$1:$J$65536,9,FALSE),0)</f>
        <v>5.6175292</v>
      </c>
    </row>
    <row r="2130" spans="1:13">
      <c r="A2130" s="1">
        <v>2129</v>
      </c>
      <c r="B2130" s="8" t="s">
        <v>225</v>
      </c>
      <c r="C2130" s="9" t="s">
        <v>226</v>
      </c>
      <c r="D2130" s="8" t="s">
        <v>227</v>
      </c>
      <c r="E2130" s="1" t="s">
        <v>376</v>
      </c>
      <c r="F2130" s="1" t="s">
        <v>25</v>
      </c>
      <c r="G2130" s="1">
        <v>1</v>
      </c>
      <c r="H2130" s="3" t="s">
        <v>390</v>
      </c>
      <c r="I2130" s="5">
        <v>43678</v>
      </c>
      <c r="J2130" s="1">
        <v>1</v>
      </c>
      <c r="K2130" s="1">
        <v>0</v>
      </c>
      <c r="L2130" s="1">
        <f>_xlfn.IFNA(VLOOKUP(D2130,'[2]2019物业费金额预算（含欠费）'!$B$1:$R$65536,17,FALSE),0)</f>
        <v>207.31918566</v>
      </c>
      <c r="M2130">
        <f>_xlfn.IFNA(VLOOKUP(D2130,[2]Sheet1!$B$1:$J$65536,9,FALSE),0)</f>
        <v>4.1638492</v>
      </c>
    </row>
    <row r="2131" spans="1:13">
      <c r="A2131" s="1">
        <v>2130</v>
      </c>
      <c r="B2131" s="8" t="s">
        <v>228</v>
      </c>
      <c r="C2131" s="9" t="s">
        <v>229</v>
      </c>
      <c r="D2131" s="8" t="s">
        <v>230</v>
      </c>
      <c r="E2131" s="1" t="s">
        <v>376</v>
      </c>
      <c r="F2131" s="1" t="s">
        <v>25</v>
      </c>
      <c r="G2131" s="1">
        <v>1</v>
      </c>
      <c r="H2131" s="3" t="s">
        <v>390</v>
      </c>
      <c r="I2131" s="5">
        <v>43678</v>
      </c>
      <c r="J2131" s="1">
        <v>1</v>
      </c>
      <c r="K2131" s="1">
        <v>0.5</v>
      </c>
      <c r="L2131" s="1">
        <f>_xlfn.IFNA(VLOOKUP(D2131,'[2]2019物业费金额预算（含欠费）'!$B$1:$R$65536,17,FALSE),0)</f>
        <v>375.97062546</v>
      </c>
      <c r="M2131">
        <f>_xlfn.IFNA(VLOOKUP(D2131,[2]Sheet1!$B$1:$J$65536,9,FALSE),0)</f>
        <v>54.7267844</v>
      </c>
    </row>
    <row r="2132" spans="1:13">
      <c r="A2132" s="1">
        <v>2131</v>
      </c>
      <c r="B2132" s="8" t="s">
        <v>231</v>
      </c>
      <c r="C2132" s="9" t="s">
        <v>232</v>
      </c>
      <c r="D2132" s="8" t="s">
        <v>233</v>
      </c>
      <c r="E2132" s="1" t="s">
        <v>376</v>
      </c>
      <c r="F2132" s="1" t="s">
        <v>25</v>
      </c>
      <c r="G2132" s="1">
        <v>1</v>
      </c>
      <c r="H2132" s="3" t="s">
        <v>390</v>
      </c>
      <c r="I2132" s="5">
        <v>43678</v>
      </c>
      <c r="J2132" s="1">
        <v>1</v>
      </c>
      <c r="K2132" s="1">
        <v>0.45</v>
      </c>
      <c r="L2132" s="1">
        <f>_xlfn.IFNA(VLOOKUP(D2132,'[2]2019物业费金额预算（含欠费）'!$B$1:$R$65536,17,FALSE),0)</f>
        <v>206.28465904</v>
      </c>
      <c r="M2132">
        <f>_xlfn.IFNA(VLOOKUP(D2132,[2]Sheet1!$B$1:$J$65536,9,FALSE),0)</f>
        <v>41.2613572</v>
      </c>
    </row>
    <row r="2133" spans="1:13">
      <c r="A2133" s="1">
        <v>2132</v>
      </c>
      <c r="B2133" s="8" t="s">
        <v>234</v>
      </c>
      <c r="C2133" s="9" t="s">
        <v>235</v>
      </c>
      <c r="D2133" s="8" t="s">
        <v>236</v>
      </c>
      <c r="E2133" s="1" t="s">
        <v>376</v>
      </c>
      <c r="F2133" s="1" t="s">
        <v>25</v>
      </c>
      <c r="G2133" s="1">
        <v>1</v>
      </c>
      <c r="H2133" s="3" t="s">
        <v>390</v>
      </c>
      <c r="I2133" s="5">
        <v>43678</v>
      </c>
      <c r="J2133" s="1">
        <v>1</v>
      </c>
      <c r="K2133" s="1">
        <v>0.5</v>
      </c>
      <c r="L2133" s="1">
        <f>_xlfn.IFNA(VLOOKUP(D2133,'[2]2019物业费金额预算（含欠费）'!$B$1:$R$65536,17,FALSE),0)</f>
        <v>38.36890863</v>
      </c>
      <c r="M2133">
        <f>_xlfn.IFNA(VLOOKUP(D2133,[2]Sheet1!$B$1:$J$65536,9,FALSE),0)</f>
        <v>11.9026952</v>
      </c>
    </row>
    <row r="2134" spans="1:13">
      <c r="A2134" s="1">
        <v>2133</v>
      </c>
      <c r="B2134" s="8" t="s">
        <v>237</v>
      </c>
      <c r="C2134" s="9" t="s">
        <v>238</v>
      </c>
      <c r="D2134" s="8" t="s">
        <v>239</v>
      </c>
      <c r="E2134" s="1" t="s">
        <v>376</v>
      </c>
      <c r="F2134" s="1" t="s">
        <v>25</v>
      </c>
      <c r="G2134" s="1">
        <v>1</v>
      </c>
      <c r="H2134" s="3" t="s">
        <v>390</v>
      </c>
      <c r="I2134" s="5">
        <v>43678</v>
      </c>
      <c r="J2134" s="1">
        <v>1</v>
      </c>
      <c r="K2134" s="1">
        <v>0.5</v>
      </c>
      <c r="L2134" s="1">
        <f>_xlfn.IFNA(VLOOKUP(D2134,'[2]2019物业费金额预算（含欠费）'!$B$1:$R$65536,17,FALSE),0)</f>
        <v>113.10166866</v>
      </c>
      <c r="M2134">
        <f>_xlfn.IFNA(VLOOKUP(D2134,[2]Sheet1!$B$1:$J$65536,9,FALSE),0)</f>
        <v>23.3979748</v>
      </c>
    </row>
    <row r="2135" spans="1:13">
      <c r="A2135" s="1">
        <v>2134</v>
      </c>
      <c r="B2135" s="8" t="s">
        <v>240</v>
      </c>
      <c r="C2135" s="9" t="s">
        <v>241</v>
      </c>
      <c r="D2135" s="8" t="s">
        <v>242</v>
      </c>
      <c r="E2135" s="1" t="s">
        <v>376</v>
      </c>
      <c r="F2135" s="1" t="s">
        <v>25</v>
      </c>
      <c r="G2135" s="1">
        <v>1</v>
      </c>
      <c r="H2135" s="3" t="s">
        <v>390</v>
      </c>
      <c r="I2135" s="5">
        <v>43678</v>
      </c>
      <c r="J2135" s="1">
        <v>1</v>
      </c>
      <c r="K2135" s="1">
        <v>0.5</v>
      </c>
      <c r="L2135" s="1">
        <f>_xlfn.IFNA(VLOOKUP(D2135,'[2]2019物业费金额预算（含欠费）'!$B$1:$R$65536,17,FALSE),0)</f>
        <v>281.0844135</v>
      </c>
      <c r="M2135">
        <f>_xlfn.IFNA(VLOOKUP(D2135,[2]Sheet1!$B$1:$J$65536,9,FALSE),0)</f>
        <v>16.8054304</v>
      </c>
    </row>
    <row r="2136" spans="1:13">
      <c r="A2136" s="1">
        <v>2135</v>
      </c>
      <c r="B2136" s="8" t="s">
        <v>243</v>
      </c>
      <c r="C2136" s="9" t="s">
        <v>244</v>
      </c>
      <c r="D2136" s="8" t="s">
        <v>245</v>
      </c>
      <c r="E2136" s="1" t="s">
        <v>376</v>
      </c>
      <c r="F2136" s="1" t="s">
        <v>25</v>
      </c>
      <c r="G2136" s="1">
        <v>1</v>
      </c>
      <c r="H2136" s="3" t="s">
        <v>390</v>
      </c>
      <c r="I2136" s="5">
        <v>43678</v>
      </c>
      <c r="J2136" s="1">
        <v>1</v>
      </c>
      <c r="K2136" s="1">
        <v>0.5</v>
      </c>
      <c r="L2136" s="1">
        <f>_xlfn.IFNA(VLOOKUP(D2136,'[2]2019物业费金额预算（含欠费）'!$B$1:$R$65536,17,FALSE),0)</f>
        <v>114.83968755</v>
      </c>
      <c r="M2136">
        <f>_xlfn.IFNA(VLOOKUP(D2136,[2]Sheet1!$B$1:$J$65536,9,FALSE),0)</f>
        <v>3.7366296</v>
      </c>
    </row>
    <row r="2137" ht="15" spans="1:13">
      <c r="A2137" s="1">
        <v>2136</v>
      </c>
      <c r="B2137" s="8" t="s">
        <v>381</v>
      </c>
      <c r="C2137" s="9" t="s">
        <v>321</v>
      </c>
      <c r="D2137" s="10" t="s">
        <v>322</v>
      </c>
      <c r="E2137" s="1" t="s">
        <v>376</v>
      </c>
      <c r="F2137" s="1" t="s">
        <v>25</v>
      </c>
      <c r="G2137" s="1">
        <v>1</v>
      </c>
      <c r="H2137" s="3" t="s">
        <v>390</v>
      </c>
      <c r="I2137" s="5">
        <v>43678</v>
      </c>
      <c r="J2137" s="1">
        <v>1</v>
      </c>
      <c r="K2137" s="1">
        <v>0.5</v>
      </c>
      <c r="L2137" s="1">
        <f>_xlfn.IFNA(VLOOKUP(D2137,'[2]2019物业费金额预算（含欠费）'!$B$1:$R$65536,17,FALSE),0)</f>
        <v>44.9464425</v>
      </c>
      <c r="M2137">
        <f>_xlfn.IFNA(VLOOKUP(D2137,[2]Sheet1!$B$1:$J$65536,9,FALSE),0)</f>
        <v>1.8261216</v>
      </c>
    </row>
    <row r="2138" ht="15" spans="1:13">
      <c r="A2138" s="1">
        <v>2137</v>
      </c>
      <c r="B2138" s="8" t="s">
        <v>382</v>
      </c>
      <c r="C2138" s="9" t="s">
        <v>318</v>
      </c>
      <c r="D2138" s="10" t="s">
        <v>319</v>
      </c>
      <c r="E2138" s="1" t="s">
        <v>376</v>
      </c>
      <c r="F2138" s="1" t="s">
        <v>25</v>
      </c>
      <c r="G2138" s="1">
        <v>1</v>
      </c>
      <c r="H2138" s="3" t="s">
        <v>390</v>
      </c>
      <c r="I2138" s="5">
        <v>43678</v>
      </c>
      <c r="J2138" s="1">
        <v>1</v>
      </c>
      <c r="K2138" s="1">
        <v>0</v>
      </c>
      <c r="L2138" s="1">
        <f>_xlfn.IFNA(VLOOKUP(D2138,'[2]2019物业费金额预算（含欠费）'!$B$1:$R$65536,17,FALSE),0)</f>
        <v>53.703</v>
      </c>
      <c r="M2138">
        <f>_xlfn.IFNA(VLOOKUP(D2138,[2]Sheet1!$B$1:$J$65536,9,FALSE),0)</f>
        <v>0</v>
      </c>
    </row>
    <row r="2139" spans="1:13">
      <c r="A2139" s="1">
        <v>2138</v>
      </c>
      <c r="B2139" s="8" t="s">
        <v>246</v>
      </c>
      <c r="C2139" s="9" t="s">
        <v>247</v>
      </c>
      <c r="D2139" s="8" t="s">
        <v>248</v>
      </c>
      <c r="E2139" s="1" t="s">
        <v>376</v>
      </c>
      <c r="F2139" s="1" t="s">
        <v>25</v>
      </c>
      <c r="G2139" s="1">
        <v>1</v>
      </c>
      <c r="H2139" s="3" t="s">
        <v>390</v>
      </c>
      <c r="I2139" s="5">
        <v>43678</v>
      </c>
      <c r="J2139" s="1">
        <v>1</v>
      </c>
      <c r="K2139" s="1">
        <v>0</v>
      </c>
      <c r="L2139" s="1">
        <f>_xlfn.IFNA(VLOOKUP(D2139,'[2]2019物业费金额预算（含欠费）'!$B$1:$R$65536,17,FALSE),0)</f>
        <v>0</v>
      </c>
      <c r="M2139">
        <f>_xlfn.IFNA(VLOOKUP(D2139,[2]Sheet1!$B$1:$J$65536,9,FALSE),0)</f>
        <v>0</v>
      </c>
    </row>
    <row r="2140" spans="1:13">
      <c r="A2140" s="1">
        <v>2139</v>
      </c>
      <c r="B2140" s="8" t="s">
        <v>249</v>
      </c>
      <c r="C2140" s="9" t="s">
        <v>250</v>
      </c>
      <c r="D2140" s="8" t="s">
        <v>251</v>
      </c>
      <c r="E2140" s="1" t="s">
        <v>376</v>
      </c>
      <c r="F2140" s="1" t="s">
        <v>25</v>
      </c>
      <c r="G2140" s="1">
        <v>1</v>
      </c>
      <c r="H2140" s="3" t="s">
        <v>390</v>
      </c>
      <c r="I2140" s="5">
        <v>43678</v>
      </c>
      <c r="J2140" s="1">
        <v>1</v>
      </c>
      <c r="K2140" s="1">
        <v>0.6</v>
      </c>
      <c r="L2140" s="1">
        <f>_xlfn.IFNA(VLOOKUP(D2140,'[2]2019物业费金额预算（含欠费）'!$B$1:$R$65536,17,FALSE),0)</f>
        <v>103.75688592</v>
      </c>
      <c r="M2140">
        <f>_xlfn.IFNA(VLOOKUP(D2140,[2]Sheet1!$B$1:$J$65536,9,FALSE),0)</f>
        <v>13.1088346666667</v>
      </c>
    </row>
    <row r="2141" spans="1:13">
      <c r="A2141" s="1">
        <v>2140</v>
      </c>
      <c r="B2141" s="8" t="s">
        <v>252</v>
      </c>
      <c r="C2141" s="9" t="s">
        <v>253</v>
      </c>
      <c r="D2141" s="8" t="s">
        <v>254</v>
      </c>
      <c r="E2141" s="1" t="s">
        <v>376</v>
      </c>
      <c r="F2141" s="1" t="s">
        <v>25</v>
      </c>
      <c r="G2141" s="1">
        <v>1</v>
      </c>
      <c r="H2141" s="3" t="s">
        <v>390</v>
      </c>
      <c r="I2141" s="5">
        <v>43678</v>
      </c>
      <c r="J2141" s="1">
        <v>1</v>
      </c>
      <c r="K2141" s="1">
        <v>0.6</v>
      </c>
      <c r="L2141" s="1">
        <f>_xlfn.IFNA(VLOOKUP(D2141,'[2]2019物业费金额预算（含欠费）'!$B$1:$R$65536,17,FALSE),0)</f>
        <v>37.42211052</v>
      </c>
      <c r="M2141">
        <f>_xlfn.IFNA(VLOOKUP(D2141,[2]Sheet1!$B$1:$J$65536,9,FALSE),0)</f>
        <v>5.13775406666666</v>
      </c>
    </row>
    <row r="2142" spans="1:13">
      <c r="A2142" s="1">
        <v>2141</v>
      </c>
      <c r="B2142" s="8" t="s">
        <v>255</v>
      </c>
      <c r="C2142" s="9" t="s">
        <v>256</v>
      </c>
      <c r="D2142" s="8" t="s">
        <v>257</v>
      </c>
      <c r="E2142" s="1" t="s">
        <v>376</v>
      </c>
      <c r="F2142" s="1" t="s">
        <v>25</v>
      </c>
      <c r="G2142" s="1">
        <v>1</v>
      </c>
      <c r="H2142" s="3" t="s">
        <v>390</v>
      </c>
      <c r="I2142" s="5">
        <v>43678</v>
      </c>
      <c r="J2142" s="1">
        <v>1</v>
      </c>
      <c r="K2142" s="1">
        <v>0</v>
      </c>
      <c r="L2142" s="1">
        <f>_xlfn.IFNA(VLOOKUP(D2142,'[2]2019物业费金额预算（含欠费）'!$B$1:$R$65536,17,FALSE),0)</f>
        <v>138.5221935</v>
      </c>
      <c r="M2142">
        <f>_xlfn.IFNA(VLOOKUP(D2142,[2]Sheet1!$B$1:$J$65536,9,FALSE),0)</f>
        <v>4.69673493333333</v>
      </c>
    </row>
    <row r="2143" spans="1:13">
      <c r="A2143" s="1">
        <v>2142</v>
      </c>
      <c r="B2143" s="8" t="s">
        <v>258</v>
      </c>
      <c r="C2143" s="9" t="s">
        <v>259</v>
      </c>
      <c r="D2143" s="8" t="s">
        <v>260</v>
      </c>
      <c r="E2143" s="1" t="s">
        <v>376</v>
      </c>
      <c r="F2143" s="1" t="s">
        <v>25</v>
      </c>
      <c r="G2143" s="1">
        <v>1</v>
      </c>
      <c r="H2143" s="3" t="s">
        <v>390</v>
      </c>
      <c r="I2143" s="5">
        <v>43678</v>
      </c>
      <c r="J2143" s="1">
        <v>1</v>
      </c>
      <c r="K2143" s="1">
        <v>0</v>
      </c>
      <c r="L2143" s="1">
        <f>_xlfn.IFNA(VLOOKUP(D2143,'[2]2019物业费金额预算（含欠费）'!$B$1:$R$65536,17,FALSE),0)</f>
        <v>0</v>
      </c>
      <c r="M2143">
        <f>_xlfn.IFNA(VLOOKUP(D2143,[2]Sheet1!$B$1:$J$65536,9,FALSE),0)</f>
        <v>0</v>
      </c>
    </row>
    <row r="2144" spans="1:13">
      <c r="A2144" s="1">
        <v>2143</v>
      </c>
      <c r="B2144" s="8" t="s">
        <v>261</v>
      </c>
      <c r="C2144" s="9" t="s">
        <v>262</v>
      </c>
      <c r="D2144" s="8" t="s">
        <v>263</v>
      </c>
      <c r="E2144" s="1" t="s">
        <v>376</v>
      </c>
      <c r="F2144" s="1" t="s">
        <v>25</v>
      </c>
      <c r="G2144" s="1">
        <v>1</v>
      </c>
      <c r="H2144" s="3" t="s">
        <v>390</v>
      </c>
      <c r="I2144" s="5">
        <v>43678</v>
      </c>
      <c r="J2144" s="1">
        <v>1</v>
      </c>
      <c r="K2144" s="1">
        <v>0</v>
      </c>
      <c r="L2144" s="1">
        <f>_xlfn.IFNA(VLOOKUP(D2144,'[2]2019物业费金额预算（含欠费）'!$B$1:$R$65536,17,FALSE),0)</f>
        <v>0</v>
      </c>
      <c r="M2144">
        <f>_xlfn.IFNA(VLOOKUP(D2144,[2]Sheet1!$B$1:$J$65536,9,FALSE),0)</f>
        <v>0</v>
      </c>
    </row>
    <row r="2145" spans="1:13">
      <c r="A2145" s="1">
        <v>2144</v>
      </c>
      <c r="B2145" s="8" t="s">
        <v>264</v>
      </c>
      <c r="C2145" s="9" t="s">
        <v>265</v>
      </c>
      <c r="D2145" s="8" t="s">
        <v>266</v>
      </c>
      <c r="E2145" s="1" t="s">
        <v>376</v>
      </c>
      <c r="F2145" s="1" t="s">
        <v>25</v>
      </c>
      <c r="G2145" s="1">
        <v>1</v>
      </c>
      <c r="H2145" s="3" t="s">
        <v>390</v>
      </c>
      <c r="I2145" s="5">
        <v>43678</v>
      </c>
      <c r="J2145" s="1">
        <v>1</v>
      </c>
      <c r="K2145" s="1">
        <v>0</v>
      </c>
      <c r="L2145" s="1">
        <f>_xlfn.IFNA(VLOOKUP(D2145,'[2]2019物业费金额预算（含欠费）'!$B$1:$R$65536,17,FALSE),0)</f>
        <v>0</v>
      </c>
      <c r="M2145">
        <f>_xlfn.IFNA(VLOOKUP(D2145,[2]Sheet1!$B$1:$J$65536,9,FALSE),0)</f>
        <v>0</v>
      </c>
    </row>
    <row r="2146" spans="1:13">
      <c r="A2146" s="1">
        <v>2145</v>
      </c>
      <c r="B2146" s="8" t="s">
        <v>276</v>
      </c>
      <c r="C2146" s="9" t="s">
        <v>277</v>
      </c>
      <c r="D2146" s="8" t="s">
        <v>278</v>
      </c>
      <c r="E2146" s="1" t="s">
        <v>376</v>
      </c>
      <c r="F2146" s="1" t="s">
        <v>279</v>
      </c>
      <c r="G2146" s="1">
        <v>1</v>
      </c>
      <c r="H2146" s="3" t="s">
        <v>390</v>
      </c>
      <c r="I2146" s="5">
        <v>43678</v>
      </c>
      <c r="J2146" s="1">
        <v>1</v>
      </c>
      <c r="K2146" s="1">
        <v>0.7</v>
      </c>
      <c r="L2146" s="1">
        <f>_xlfn.IFNA(VLOOKUP(D2146,'[2]2019物业费金额预算（含欠费）'!$B$1:$R$65536,17,FALSE),0)</f>
        <v>38.94763383</v>
      </c>
      <c r="M2146">
        <f>_xlfn.IFNA(VLOOKUP(D2146,[2]Sheet1!$B$1:$J$65536,9,FALSE),0)</f>
        <v>3.86858913333333</v>
      </c>
    </row>
    <row r="2147" spans="1:13">
      <c r="A2147" s="1">
        <v>2146</v>
      </c>
      <c r="B2147" s="8" t="s">
        <v>273</v>
      </c>
      <c r="C2147" s="9" t="s">
        <v>274</v>
      </c>
      <c r="D2147" s="8" t="s">
        <v>275</v>
      </c>
      <c r="E2147" s="1" t="s">
        <v>376</v>
      </c>
      <c r="F2147" s="1" t="s">
        <v>25</v>
      </c>
      <c r="G2147" s="1">
        <v>1</v>
      </c>
      <c r="H2147" s="3" t="s">
        <v>390</v>
      </c>
      <c r="I2147" s="5">
        <v>43678</v>
      </c>
      <c r="J2147" s="1">
        <v>1</v>
      </c>
      <c r="K2147" s="1">
        <v>0.5</v>
      </c>
      <c r="L2147" s="1">
        <f>_xlfn.IFNA(VLOOKUP(D2147,'[2]2019物业费金额预算（含欠费）'!$B$1:$R$65536,17,FALSE),0)</f>
        <v>90.4180996458</v>
      </c>
      <c r="M2147">
        <f>_xlfn.IFNA(VLOOKUP(D2147,[2]Sheet1!$B$1:$J$65536,9,FALSE),0)</f>
        <v>2.44878853333333</v>
      </c>
    </row>
    <row r="2148" spans="1:13">
      <c r="A2148" s="1">
        <v>2147</v>
      </c>
      <c r="B2148" s="8" t="s">
        <v>280</v>
      </c>
      <c r="C2148" s="9" t="s">
        <v>281</v>
      </c>
      <c r="D2148" s="8" t="s">
        <v>282</v>
      </c>
      <c r="E2148" s="1" t="s">
        <v>376</v>
      </c>
      <c r="F2148" s="1" t="s">
        <v>279</v>
      </c>
      <c r="G2148" s="1">
        <v>1</v>
      </c>
      <c r="H2148" s="3" t="s">
        <v>390</v>
      </c>
      <c r="I2148" s="5">
        <v>43678</v>
      </c>
      <c r="J2148" s="1">
        <v>1</v>
      </c>
      <c r="K2148" s="1">
        <v>0.55</v>
      </c>
      <c r="L2148" s="1">
        <f>_xlfn.IFNA(VLOOKUP(D2148,'[2]2019物业费金额预算（含欠费）'!$B$1:$R$65536,17,FALSE),0)</f>
        <v>145.531041676667</v>
      </c>
      <c r="M2148">
        <f>_xlfn.IFNA(VLOOKUP(D2148,[2]Sheet1!$B$1:$J$65536,9,FALSE),0)</f>
        <v>37.0918837333334</v>
      </c>
    </row>
    <row r="2149" spans="1:13">
      <c r="A2149" s="1">
        <v>2148</v>
      </c>
      <c r="B2149" s="8" t="s">
        <v>283</v>
      </c>
      <c r="C2149" s="9" t="s">
        <v>284</v>
      </c>
      <c r="D2149" s="8" t="s">
        <v>285</v>
      </c>
      <c r="E2149" s="1" t="s">
        <v>376</v>
      </c>
      <c r="F2149" s="1" t="s">
        <v>25</v>
      </c>
      <c r="G2149" s="1">
        <v>1</v>
      </c>
      <c r="H2149" s="3" t="s">
        <v>390</v>
      </c>
      <c r="I2149" s="5">
        <v>43678</v>
      </c>
      <c r="J2149" s="1">
        <v>1</v>
      </c>
      <c r="K2149" s="1">
        <v>0.6</v>
      </c>
      <c r="L2149" s="1">
        <f>_xlfn.IFNA(VLOOKUP(D2149,'[2]2019物业费金额预算（含欠费）'!$B$1:$R$65536,17,FALSE),0)</f>
        <v>143.81211336</v>
      </c>
      <c r="M2149">
        <f>_xlfn.IFNA(VLOOKUP(D2149,[2]Sheet1!$B$1:$J$65536,9,FALSE),0)</f>
        <v>7.96015593333333</v>
      </c>
    </row>
    <row r="2150" spans="1:13">
      <c r="A2150" s="1">
        <v>2149</v>
      </c>
      <c r="B2150" s="8" t="s">
        <v>286</v>
      </c>
      <c r="C2150" s="9" t="s">
        <v>287</v>
      </c>
      <c r="D2150" s="8" t="s">
        <v>288</v>
      </c>
      <c r="E2150" s="1" t="s">
        <v>376</v>
      </c>
      <c r="F2150" s="1" t="s">
        <v>25</v>
      </c>
      <c r="G2150" s="1">
        <v>1</v>
      </c>
      <c r="H2150" s="3" t="s">
        <v>390</v>
      </c>
      <c r="I2150" s="5">
        <v>43678</v>
      </c>
      <c r="J2150" s="1">
        <v>1</v>
      </c>
      <c r="K2150" s="1">
        <v>0</v>
      </c>
      <c r="L2150" s="1">
        <f>_xlfn.IFNA(VLOOKUP(D2150,'[2]2019物业费金额预算（含欠费）'!$B$1:$R$65536,17,FALSE),0)</f>
        <v>0</v>
      </c>
      <c r="M2150">
        <f>_xlfn.IFNA(VLOOKUP(D2150,[2]Sheet1!$B$1:$J$65536,9,FALSE),0)</f>
        <v>0</v>
      </c>
    </row>
    <row r="2151" spans="1:13">
      <c r="A2151" s="1">
        <v>2150</v>
      </c>
      <c r="B2151" s="8" t="s">
        <v>289</v>
      </c>
      <c r="C2151" s="9"/>
      <c r="D2151" s="8" t="s">
        <v>290</v>
      </c>
      <c r="E2151" s="1" t="s">
        <v>376</v>
      </c>
      <c r="F2151" s="1" t="s">
        <v>153</v>
      </c>
      <c r="G2151" s="1" t="s">
        <v>153</v>
      </c>
      <c r="H2151" s="3" t="s">
        <v>390</v>
      </c>
      <c r="I2151" s="5">
        <v>43678</v>
      </c>
      <c r="J2151" s="1">
        <v>1</v>
      </c>
      <c r="K2151" s="1">
        <v>0</v>
      </c>
      <c r="L2151" s="1">
        <f>_xlfn.IFNA(VLOOKUP(D2151,'[2]2019物业费金额预算（含欠费）'!$B$1:$R$65536,17,FALSE),0)</f>
        <v>0</v>
      </c>
      <c r="M2151">
        <f>_xlfn.IFNA(VLOOKUP(D2151,[2]Sheet1!$B$1:$J$65536,9,FALSE),0)</f>
        <v>0</v>
      </c>
    </row>
    <row r="2152" spans="1:13">
      <c r="A2152" s="1">
        <v>2151</v>
      </c>
      <c r="B2152" s="8" t="s">
        <v>291</v>
      </c>
      <c r="C2152" s="9" t="s">
        <v>292</v>
      </c>
      <c r="D2152" s="8" t="s">
        <v>293</v>
      </c>
      <c r="E2152" s="1" t="s">
        <v>376</v>
      </c>
      <c r="F2152" s="1" t="s">
        <v>25</v>
      </c>
      <c r="G2152" s="1">
        <v>1</v>
      </c>
      <c r="H2152" s="3" t="s">
        <v>390</v>
      </c>
      <c r="I2152" s="5">
        <v>43678</v>
      </c>
      <c r="J2152" s="1">
        <v>1</v>
      </c>
      <c r="K2152" s="1">
        <v>0</v>
      </c>
      <c r="L2152" s="1">
        <f>_xlfn.IFNA(VLOOKUP(D2152,'[2]2019物业费金额预算（含欠费）'!$B$1:$R$65536,17,FALSE),0)</f>
        <v>0</v>
      </c>
      <c r="M2152">
        <f>_xlfn.IFNA(VLOOKUP(D2152,[2]Sheet1!$B$1:$J$65536,9,FALSE),0)</f>
        <v>0</v>
      </c>
    </row>
    <row r="2153" ht="15" spans="1:13">
      <c r="A2153" s="1">
        <v>2152</v>
      </c>
      <c r="B2153" s="8" t="s">
        <v>383</v>
      </c>
      <c r="C2153" s="10" t="s">
        <v>268</v>
      </c>
      <c r="D2153" s="10" t="s">
        <v>269</v>
      </c>
      <c r="E2153" s="1" t="s">
        <v>376</v>
      </c>
      <c r="F2153" s="1" t="s">
        <v>25</v>
      </c>
      <c r="G2153" s="1">
        <v>1</v>
      </c>
      <c r="H2153" s="3" t="s">
        <v>390</v>
      </c>
      <c r="I2153" s="5">
        <v>43678</v>
      </c>
      <c r="J2153" s="1">
        <v>1</v>
      </c>
      <c r="K2153" s="1">
        <v>0.7</v>
      </c>
      <c r="L2153" s="1">
        <f>_xlfn.IFNA(VLOOKUP(D2153,'[2]2019物业费金额预算（含欠费）'!$B$1:$R$65536,17,FALSE),0)</f>
        <v>134.26472862</v>
      </c>
      <c r="M2153">
        <f>_xlfn.IFNA(VLOOKUP(D2153,[2]Sheet1!$B$1:$J$65536,9,FALSE),0)</f>
        <v>3.27493833333333</v>
      </c>
    </row>
    <row r="2154" spans="1:13">
      <c r="A2154" s="1">
        <v>2153</v>
      </c>
      <c r="B2154" s="8" t="s">
        <v>13</v>
      </c>
      <c r="C2154" s="9" t="s">
        <v>14</v>
      </c>
      <c r="D2154" s="8" t="s">
        <v>15</v>
      </c>
      <c r="E2154" s="1" t="s">
        <v>376</v>
      </c>
      <c r="F2154" s="1" t="s">
        <v>17</v>
      </c>
      <c r="G2154" s="1">
        <v>1</v>
      </c>
      <c r="H2154" s="3" t="s">
        <v>391</v>
      </c>
      <c r="I2154" s="5">
        <v>43709</v>
      </c>
      <c r="J2154" s="1">
        <v>1</v>
      </c>
      <c r="K2154" s="1">
        <v>0.95</v>
      </c>
      <c r="L2154" s="1">
        <f>_xlfn.IFNA(VLOOKUP(D2154,'[2]2019物业费金额预算（含欠费）'!$B$1:$T$65536,19,FALSE),0)</f>
        <v>363.508968890988</v>
      </c>
      <c r="M2154">
        <f>_xlfn.IFNA(VLOOKUP(D2154,[2]Sheet1!$B$1:$K$65536,10,FALSE),0)</f>
        <v>38.13966516</v>
      </c>
    </row>
    <row r="2155" spans="1:13">
      <c r="A2155" s="1">
        <v>2154</v>
      </c>
      <c r="B2155" s="8" t="s">
        <v>19</v>
      </c>
      <c r="C2155" s="9" t="s">
        <v>20</v>
      </c>
      <c r="D2155" s="8" t="s">
        <v>21</v>
      </c>
      <c r="E2155" s="1" t="s">
        <v>376</v>
      </c>
      <c r="F2155" s="1" t="s">
        <v>17</v>
      </c>
      <c r="G2155" s="1">
        <v>1</v>
      </c>
      <c r="H2155" s="3" t="s">
        <v>391</v>
      </c>
      <c r="I2155" s="5">
        <v>43709</v>
      </c>
      <c r="J2155" s="1">
        <v>1</v>
      </c>
      <c r="K2155" s="1">
        <v>0.98</v>
      </c>
      <c r="L2155" s="1">
        <f>_xlfn.IFNA(VLOOKUP(D2155,'[2]2019物业费金额预算（含欠费）'!$B$1:$T$65536,19,FALSE),0)</f>
        <v>33.394215204</v>
      </c>
      <c r="M2155">
        <f>_xlfn.IFNA(VLOOKUP(D2155,[2]Sheet1!$B$1:$K$65536,10,FALSE),0)</f>
        <v>2.3276367675</v>
      </c>
    </row>
    <row r="2156" spans="1:13">
      <c r="A2156" s="1">
        <v>2155</v>
      </c>
      <c r="B2156" s="8" t="s">
        <v>22</v>
      </c>
      <c r="C2156" s="9" t="s">
        <v>23</v>
      </c>
      <c r="D2156" s="8" t="s">
        <v>24</v>
      </c>
      <c r="E2156" s="1" t="s">
        <v>376</v>
      </c>
      <c r="F2156" s="1" t="s">
        <v>25</v>
      </c>
      <c r="G2156" s="1">
        <v>1</v>
      </c>
      <c r="H2156" s="3" t="s">
        <v>391</v>
      </c>
      <c r="I2156" s="5">
        <v>43709</v>
      </c>
      <c r="J2156" s="1">
        <v>1</v>
      </c>
      <c r="K2156" s="1">
        <v>0.8</v>
      </c>
      <c r="L2156" s="1">
        <f>_xlfn.IFNA(VLOOKUP(D2156,'[2]2019物业费金额预算（含欠费）'!$B$1:$T$65536,19,FALSE),0)</f>
        <v>142.360318104</v>
      </c>
      <c r="M2156">
        <f>_xlfn.IFNA(VLOOKUP(D2156,[2]Sheet1!$B$1:$K$65536,10,FALSE),0)</f>
        <v>5.12221464</v>
      </c>
    </row>
    <row r="2157" ht="15" spans="1:13">
      <c r="A2157" s="1">
        <v>2156</v>
      </c>
      <c r="B2157" s="4" t="s">
        <v>26</v>
      </c>
      <c r="C2157" s="9" t="s">
        <v>27</v>
      </c>
      <c r="D2157" s="10" t="s">
        <v>28</v>
      </c>
      <c r="E2157" s="1" t="s">
        <v>376</v>
      </c>
      <c r="F2157" s="1" t="s">
        <v>17</v>
      </c>
      <c r="G2157" s="1">
        <v>1</v>
      </c>
      <c r="H2157" s="3" t="s">
        <v>391</v>
      </c>
      <c r="I2157" s="5">
        <v>43709</v>
      </c>
      <c r="J2157" s="1">
        <v>1</v>
      </c>
      <c r="K2157" s="1">
        <v>0.88</v>
      </c>
      <c r="L2157" s="1">
        <f>_xlfn.IFNA(VLOOKUP(D2157,'[2]2019物业费金额预算（含欠费）'!$B$1:$T$65536,19,FALSE),0)</f>
        <v>137.19731652</v>
      </c>
      <c r="M2157">
        <f>_xlfn.IFNA(VLOOKUP(D2157,[2]Sheet1!$B$1:$K$65536,10,FALSE),0)</f>
        <v>47.8519635</v>
      </c>
    </row>
    <row r="2158" ht="14.25" spans="1:13">
      <c r="A2158" s="1">
        <v>2157</v>
      </c>
      <c r="B2158" s="4" t="s">
        <v>29</v>
      </c>
      <c r="C2158" s="9" t="s">
        <v>30</v>
      </c>
      <c r="D2158" s="8" t="s">
        <v>31</v>
      </c>
      <c r="E2158" s="1" t="s">
        <v>376</v>
      </c>
      <c r="F2158" s="1" t="s">
        <v>25</v>
      </c>
      <c r="G2158" s="1">
        <v>1</v>
      </c>
      <c r="H2158" s="3" t="s">
        <v>391</v>
      </c>
      <c r="I2158" s="5">
        <v>43709</v>
      </c>
      <c r="J2158" s="1">
        <v>1</v>
      </c>
      <c r="K2158" s="1">
        <v>0.6</v>
      </c>
      <c r="L2158" s="1">
        <f>_xlfn.IFNA(VLOOKUP(D2158,'[2]2019物业费金额预算（含欠费）'!$B$1:$T$65536,19,FALSE),0)</f>
        <v>320.64441924</v>
      </c>
      <c r="M2158">
        <f>_xlfn.IFNA(VLOOKUP(D2158,[2]Sheet1!$B$1:$K$65536,10,FALSE),0)</f>
        <v>138.197503125</v>
      </c>
    </row>
    <row r="2159" spans="1:13">
      <c r="A2159" s="1">
        <v>2158</v>
      </c>
      <c r="B2159" s="8" t="s">
        <v>32</v>
      </c>
      <c r="C2159" s="9" t="s">
        <v>33</v>
      </c>
      <c r="D2159" s="8" t="s">
        <v>34</v>
      </c>
      <c r="E2159" s="1" t="s">
        <v>376</v>
      </c>
      <c r="F2159" s="1" t="s">
        <v>25</v>
      </c>
      <c r="G2159" s="1">
        <v>1</v>
      </c>
      <c r="H2159" s="3" t="s">
        <v>391</v>
      </c>
      <c r="I2159" s="5">
        <v>43709</v>
      </c>
      <c r="J2159" s="1">
        <v>1</v>
      </c>
      <c r="K2159" s="1">
        <v>0.8</v>
      </c>
      <c r="L2159" s="1">
        <f>_xlfn.IFNA(VLOOKUP(D2159,'[2]2019物业费金额预算（含欠费）'!$B$1:$T$65536,19,FALSE),0)</f>
        <v>316.200180624</v>
      </c>
      <c r="M2159">
        <f>_xlfn.IFNA(VLOOKUP(D2159,[2]Sheet1!$B$1:$K$65536,10,FALSE),0)</f>
        <v>17.4554694</v>
      </c>
    </row>
    <row r="2160" spans="1:13">
      <c r="A2160" s="1">
        <v>2159</v>
      </c>
      <c r="B2160" s="8" t="s">
        <v>35</v>
      </c>
      <c r="C2160" s="9"/>
      <c r="D2160" s="8" t="s">
        <v>36</v>
      </c>
      <c r="E2160" s="1" t="s">
        <v>376</v>
      </c>
      <c r="F2160" s="1" t="s">
        <v>25</v>
      </c>
      <c r="G2160" s="1">
        <v>0</v>
      </c>
      <c r="H2160" s="3" t="s">
        <v>391</v>
      </c>
      <c r="I2160" s="5">
        <v>43709</v>
      </c>
      <c r="J2160" s="1">
        <v>1</v>
      </c>
      <c r="K2160" s="1">
        <v>0.7</v>
      </c>
      <c r="L2160" s="1">
        <f>_xlfn.IFNA(VLOOKUP(D2160,'[2]2019物业费金额预算（含欠费）'!$B$1:$T$65536,19,FALSE),0)</f>
        <v>575.631660627</v>
      </c>
      <c r="M2160">
        <f>_xlfn.IFNA(VLOOKUP(D2160,[2]Sheet1!$B$1:$K$65536,10,FALSE),0)</f>
        <v>82.37626644</v>
      </c>
    </row>
    <row r="2161" spans="1:13">
      <c r="A2161" s="1">
        <v>2160</v>
      </c>
      <c r="B2161" s="8" t="s">
        <v>37</v>
      </c>
      <c r="C2161" s="9" t="s">
        <v>38</v>
      </c>
      <c r="D2161" s="8" t="s">
        <v>39</v>
      </c>
      <c r="E2161" s="1" t="s">
        <v>376</v>
      </c>
      <c r="F2161" s="1" t="s">
        <v>17</v>
      </c>
      <c r="G2161" s="1">
        <v>1</v>
      </c>
      <c r="H2161" s="3" t="s">
        <v>391</v>
      </c>
      <c r="I2161" s="5">
        <v>43709</v>
      </c>
      <c r="J2161" s="1">
        <v>1</v>
      </c>
      <c r="K2161" s="1">
        <v>0.98</v>
      </c>
      <c r="L2161" s="1">
        <f>_xlfn.IFNA(VLOOKUP(D2161,'[2]2019物业费金额预算（含欠费）'!$B$1:$T$65536,19,FALSE),0)</f>
        <v>50.1871463504</v>
      </c>
      <c r="M2161">
        <f>_xlfn.IFNA(VLOOKUP(D2161,[2]Sheet1!$B$1:$K$65536,10,FALSE),0)</f>
        <v>1.47001791</v>
      </c>
    </row>
    <row r="2162" spans="1:13">
      <c r="A2162" s="1">
        <v>2161</v>
      </c>
      <c r="B2162" s="8" t="s">
        <v>40</v>
      </c>
      <c r="C2162" s="9"/>
      <c r="D2162" s="8" t="s">
        <v>41</v>
      </c>
      <c r="E2162" s="1" t="s">
        <v>376</v>
      </c>
      <c r="F2162" s="1" t="s">
        <v>25</v>
      </c>
      <c r="G2162" s="1">
        <v>0</v>
      </c>
      <c r="H2162" s="3" t="s">
        <v>391</v>
      </c>
      <c r="I2162" s="5">
        <v>43709</v>
      </c>
      <c r="J2162" s="1">
        <v>1</v>
      </c>
      <c r="K2162" s="1">
        <v>0.65</v>
      </c>
      <c r="L2162" s="1">
        <f>_xlfn.IFNA(VLOOKUP(D2162,'[2]2019物业费金额预算（含欠费）'!$B$1:$T$65536,19,FALSE),0)</f>
        <v>435.2824026</v>
      </c>
      <c r="M2162">
        <f>_xlfn.IFNA(VLOOKUP(D2162,[2]Sheet1!$B$1:$K$65536,10,FALSE),0)</f>
        <v>117.99330765</v>
      </c>
    </row>
    <row r="2163" spans="1:13">
      <c r="A2163" s="1">
        <v>2162</v>
      </c>
      <c r="B2163" s="8" t="s">
        <v>42</v>
      </c>
      <c r="C2163" s="9" t="s">
        <v>43</v>
      </c>
      <c r="D2163" s="8" t="s">
        <v>44</v>
      </c>
      <c r="E2163" s="1" t="s">
        <v>376</v>
      </c>
      <c r="F2163" s="1" t="s">
        <v>25</v>
      </c>
      <c r="G2163" s="1">
        <v>1</v>
      </c>
      <c r="H2163" s="3" t="s">
        <v>391</v>
      </c>
      <c r="I2163" s="5">
        <v>43709</v>
      </c>
      <c r="J2163" s="1">
        <v>1</v>
      </c>
      <c r="K2163" s="1">
        <v>0.7</v>
      </c>
      <c r="L2163" s="1">
        <f>_xlfn.IFNA(VLOOKUP(D2163,'[2]2019物业费金额预算（含欠费）'!$B$1:$T$65536,19,FALSE),0)</f>
        <v>606.195622793</v>
      </c>
      <c r="M2163">
        <f>_xlfn.IFNA(VLOOKUP(D2163,[2]Sheet1!$B$1:$K$65536,10,FALSE),0)</f>
        <v>128.49080586</v>
      </c>
    </row>
    <row r="2164" spans="1:13">
      <c r="A2164" s="1">
        <v>2163</v>
      </c>
      <c r="B2164" s="8" t="s">
        <v>45</v>
      </c>
      <c r="C2164" s="9" t="s">
        <v>46</v>
      </c>
      <c r="D2164" s="8" t="s">
        <v>47</v>
      </c>
      <c r="E2164" s="1" t="s">
        <v>376</v>
      </c>
      <c r="F2164" s="1" t="s">
        <v>25</v>
      </c>
      <c r="G2164" s="1">
        <v>1</v>
      </c>
      <c r="H2164" s="3" t="s">
        <v>391</v>
      </c>
      <c r="I2164" s="5">
        <v>43709</v>
      </c>
      <c r="J2164" s="1">
        <v>1</v>
      </c>
      <c r="K2164" s="1">
        <v>0.8</v>
      </c>
      <c r="L2164" s="1">
        <f>_xlfn.IFNA(VLOOKUP(D2164,'[2]2019物业费金额预算（含欠费）'!$B$1:$T$65536,19,FALSE),0)</f>
        <v>91.585199376</v>
      </c>
      <c r="M2164">
        <f>_xlfn.IFNA(VLOOKUP(D2164,[2]Sheet1!$B$1:$K$65536,10,FALSE),0)</f>
        <v>0.35886585</v>
      </c>
    </row>
    <row r="2165" spans="1:13">
      <c r="A2165" s="1">
        <v>2164</v>
      </c>
      <c r="B2165" s="8" t="s">
        <v>48</v>
      </c>
      <c r="C2165" s="9" t="s">
        <v>49</v>
      </c>
      <c r="D2165" s="8" t="s">
        <v>50</v>
      </c>
      <c r="E2165" s="1" t="s">
        <v>376</v>
      </c>
      <c r="F2165" s="1" t="s">
        <v>25</v>
      </c>
      <c r="G2165" s="1">
        <v>1</v>
      </c>
      <c r="H2165" s="3" t="s">
        <v>391</v>
      </c>
      <c r="I2165" s="5">
        <v>43709</v>
      </c>
      <c r="J2165" s="1">
        <v>1</v>
      </c>
      <c r="K2165" s="1">
        <v>0.8</v>
      </c>
      <c r="L2165" s="1">
        <f>_xlfn.IFNA(VLOOKUP(D2165,'[2]2019物业费金额预算（含欠费）'!$B$1:$T$65536,19,FALSE),0)</f>
        <v>66.1380543372</v>
      </c>
      <c r="M2165">
        <f>_xlfn.IFNA(VLOOKUP(D2165,[2]Sheet1!$B$1:$K$65536,10,FALSE),0)</f>
        <v>5.216249775</v>
      </c>
    </row>
    <row r="2166" spans="1:13">
      <c r="A2166" s="1">
        <v>2165</v>
      </c>
      <c r="B2166" s="8" t="s">
        <v>51</v>
      </c>
      <c r="C2166" s="9" t="s">
        <v>52</v>
      </c>
      <c r="D2166" s="8" t="s">
        <v>53</v>
      </c>
      <c r="E2166" s="1" t="s">
        <v>376</v>
      </c>
      <c r="F2166" s="1" t="s">
        <v>17</v>
      </c>
      <c r="G2166" s="1">
        <v>1</v>
      </c>
      <c r="H2166" s="3" t="s">
        <v>391</v>
      </c>
      <c r="I2166" s="5">
        <v>43709</v>
      </c>
      <c r="J2166" s="1">
        <v>1</v>
      </c>
      <c r="K2166" s="1">
        <v>0.96</v>
      </c>
      <c r="L2166" s="1">
        <f>_xlfn.IFNA(VLOOKUP(D2166,'[2]2019物业费金额预算（含欠费）'!$B$1:$T$65536,19,FALSE),0)</f>
        <v>276.8353596</v>
      </c>
      <c r="M2166">
        <f>_xlfn.IFNA(VLOOKUP(D2166,[2]Sheet1!$B$1:$K$65536,10,FALSE),0)</f>
        <v>31.938874125</v>
      </c>
    </row>
    <row r="2167" spans="1:13">
      <c r="A2167" s="1">
        <v>2166</v>
      </c>
      <c r="B2167" s="8" t="s">
        <v>54</v>
      </c>
      <c r="C2167" s="9" t="s">
        <v>55</v>
      </c>
      <c r="D2167" s="8" t="s">
        <v>56</v>
      </c>
      <c r="E2167" s="1" t="s">
        <v>376</v>
      </c>
      <c r="F2167" s="1" t="s">
        <v>17</v>
      </c>
      <c r="G2167" s="1">
        <v>1</v>
      </c>
      <c r="H2167" s="3" t="s">
        <v>391</v>
      </c>
      <c r="I2167" s="5">
        <v>43709</v>
      </c>
      <c r="J2167" s="1">
        <v>1</v>
      </c>
      <c r="K2167" s="1">
        <v>0.98</v>
      </c>
      <c r="L2167" s="1">
        <f>_xlfn.IFNA(VLOOKUP(D2167,'[2]2019物业费金额预算（含欠费）'!$B$1:$T$65536,19,FALSE),0)</f>
        <v>46.4712416532</v>
      </c>
      <c r="M2167">
        <f>_xlfn.IFNA(VLOOKUP(D2167,[2]Sheet1!$B$1:$K$65536,10,FALSE),0)</f>
        <v>4.27828065</v>
      </c>
    </row>
    <row r="2168" spans="1:13">
      <c r="A2168" s="1">
        <v>2167</v>
      </c>
      <c r="B2168" s="8" t="s">
        <v>57</v>
      </c>
      <c r="C2168" s="9" t="s">
        <v>58</v>
      </c>
      <c r="D2168" s="8" t="s">
        <v>59</v>
      </c>
      <c r="E2168" s="1" t="s">
        <v>376</v>
      </c>
      <c r="F2168" s="1" t="s">
        <v>17</v>
      </c>
      <c r="G2168" s="1">
        <v>1</v>
      </c>
      <c r="H2168" s="3" t="s">
        <v>391</v>
      </c>
      <c r="I2168" s="5">
        <v>43709</v>
      </c>
      <c r="J2168" s="1">
        <v>1</v>
      </c>
      <c r="K2168" s="1">
        <v>0.98</v>
      </c>
      <c r="L2168" s="1">
        <f>_xlfn.IFNA(VLOOKUP(D2168,'[2]2019物业费金额预算（含欠费）'!$B$1:$T$65536,19,FALSE),0)</f>
        <v>40.6424277</v>
      </c>
      <c r="M2168">
        <f>_xlfn.IFNA(VLOOKUP(D2168,[2]Sheet1!$B$1:$K$65536,10,FALSE),0)</f>
        <v>6.86309904</v>
      </c>
    </row>
    <row r="2169" spans="1:13">
      <c r="A2169" s="1">
        <v>2168</v>
      </c>
      <c r="B2169" s="8" t="s">
        <v>60</v>
      </c>
      <c r="C2169" s="9" t="s">
        <v>61</v>
      </c>
      <c r="D2169" s="8" t="s">
        <v>62</v>
      </c>
      <c r="E2169" s="1" t="s">
        <v>376</v>
      </c>
      <c r="F2169" s="1" t="s">
        <v>17</v>
      </c>
      <c r="G2169" s="1">
        <v>1</v>
      </c>
      <c r="H2169" s="3" t="s">
        <v>391</v>
      </c>
      <c r="I2169" s="5">
        <v>43709</v>
      </c>
      <c r="J2169" s="1">
        <v>1</v>
      </c>
      <c r="K2169" s="1">
        <v>0.96</v>
      </c>
      <c r="L2169" s="1">
        <f>_xlfn.IFNA(VLOOKUP(D2169,'[2]2019物业费金额预算（含欠费）'!$B$1:$T$65536,19,FALSE),0)</f>
        <v>363.751880112</v>
      </c>
      <c r="M2169">
        <f>_xlfn.IFNA(VLOOKUP(D2169,[2]Sheet1!$B$1:$K$65536,10,FALSE),0)</f>
        <v>39.41879892</v>
      </c>
    </row>
    <row r="2170" spans="1:13">
      <c r="A2170" s="1">
        <v>2169</v>
      </c>
      <c r="B2170" s="8" t="s">
        <v>63</v>
      </c>
      <c r="C2170" s="9" t="s">
        <v>64</v>
      </c>
      <c r="D2170" s="8" t="s">
        <v>65</v>
      </c>
      <c r="E2170" s="1" t="s">
        <v>376</v>
      </c>
      <c r="F2170" s="1" t="s">
        <v>25</v>
      </c>
      <c r="G2170" s="1">
        <v>1</v>
      </c>
      <c r="H2170" s="3" t="s">
        <v>391</v>
      </c>
      <c r="I2170" s="5">
        <v>43709</v>
      </c>
      <c r="J2170" s="1">
        <v>1</v>
      </c>
      <c r="K2170" s="1">
        <v>0.8</v>
      </c>
      <c r="L2170" s="1">
        <f>_xlfn.IFNA(VLOOKUP(D2170,'[2]2019物业费金额预算（含欠费）'!$B$1:$T$65536,19,FALSE),0)</f>
        <v>447.973723632</v>
      </c>
      <c r="M2170">
        <f>_xlfn.IFNA(VLOOKUP(D2170,[2]Sheet1!$B$1:$K$65536,10,FALSE),0)</f>
        <v>22.611142344</v>
      </c>
    </row>
    <row r="2171" spans="1:13">
      <c r="A2171" s="1">
        <v>2170</v>
      </c>
      <c r="B2171" s="8" t="s">
        <v>66</v>
      </c>
      <c r="C2171" s="9" t="s">
        <v>67</v>
      </c>
      <c r="D2171" s="8" t="s">
        <v>68</v>
      </c>
      <c r="E2171" s="1" t="s">
        <v>376</v>
      </c>
      <c r="F2171" s="1" t="s">
        <v>25</v>
      </c>
      <c r="G2171" s="1">
        <v>1</v>
      </c>
      <c r="H2171" s="3" t="s">
        <v>391</v>
      </c>
      <c r="I2171" s="5">
        <v>43709</v>
      </c>
      <c r="J2171" s="1">
        <v>1</v>
      </c>
      <c r="K2171" s="1">
        <v>0.7</v>
      </c>
      <c r="L2171" s="1">
        <f>_xlfn.IFNA(VLOOKUP(D2171,'[2]2019物业费金额预算（含欠费）'!$B$1:$T$65536,19,FALSE),0)</f>
        <v>375.26922468</v>
      </c>
      <c r="M2171">
        <f>_xlfn.IFNA(VLOOKUP(D2171,[2]Sheet1!$B$1:$K$65536,10,FALSE),0)</f>
        <v>24.5902818</v>
      </c>
    </row>
    <row r="2172" spans="1:13">
      <c r="A2172" s="1">
        <v>2171</v>
      </c>
      <c r="B2172" s="8" t="s">
        <v>69</v>
      </c>
      <c r="C2172" s="9" t="s">
        <v>70</v>
      </c>
      <c r="D2172" s="8" t="s">
        <v>71</v>
      </c>
      <c r="E2172" s="1" t="s">
        <v>376</v>
      </c>
      <c r="F2172" s="1" t="s">
        <v>25</v>
      </c>
      <c r="G2172" s="1">
        <v>1</v>
      </c>
      <c r="H2172" s="3" t="s">
        <v>391</v>
      </c>
      <c r="I2172" s="5">
        <v>43709</v>
      </c>
      <c r="J2172" s="1">
        <v>1</v>
      </c>
      <c r="K2172" s="1">
        <v>0.65</v>
      </c>
      <c r="L2172" s="1">
        <f>_xlfn.IFNA(VLOOKUP(D2172,'[2]2019物业费金额预算（含欠费）'!$B$1:$T$65536,19,FALSE),0)</f>
        <v>247.35995172</v>
      </c>
      <c r="M2172">
        <f>_xlfn.IFNA(VLOOKUP(D2172,[2]Sheet1!$B$1:$K$65536,10,FALSE),0)</f>
        <v>35.63060445</v>
      </c>
    </row>
    <row r="2173" spans="1:13">
      <c r="A2173" s="1">
        <v>2172</v>
      </c>
      <c r="B2173" s="8" t="s">
        <v>72</v>
      </c>
      <c r="C2173" s="9" t="s">
        <v>73</v>
      </c>
      <c r="D2173" s="8" t="s">
        <v>74</v>
      </c>
      <c r="E2173" s="1" t="s">
        <v>376</v>
      </c>
      <c r="F2173" s="1" t="s">
        <v>25</v>
      </c>
      <c r="G2173" s="1">
        <v>1</v>
      </c>
      <c r="H2173" s="3" t="s">
        <v>391</v>
      </c>
      <c r="I2173" s="5">
        <v>43709</v>
      </c>
      <c r="J2173" s="1">
        <v>1</v>
      </c>
      <c r="K2173" s="1">
        <v>0.65</v>
      </c>
      <c r="L2173" s="1">
        <f>_xlfn.IFNA(VLOOKUP(D2173,'[2]2019物业费金额预算（含欠费）'!$B$1:$T$65536,19,FALSE),0)</f>
        <v>703.95286434</v>
      </c>
      <c r="M2173">
        <f>_xlfn.IFNA(VLOOKUP(D2173,[2]Sheet1!$B$1:$K$65536,10,FALSE),0)</f>
        <v>23.089189725</v>
      </c>
    </row>
    <row r="2174" spans="1:13">
      <c r="A2174" s="1">
        <v>2173</v>
      </c>
      <c r="B2174" s="8" t="s">
        <v>75</v>
      </c>
      <c r="C2174" s="9" t="s">
        <v>76</v>
      </c>
      <c r="D2174" s="8" t="s">
        <v>77</v>
      </c>
      <c r="E2174" s="1" t="s">
        <v>376</v>
      </c>
      <c r="F2174" s="1" t="s">
        <v>25</v>
      </c>
      <c r="G2174" s="1">
        <v>1</v>
      </c>
      <c r="H2174" s="3" t="s">
        <v>391</v>
      </c>
      <c r="I2174" s="5">
        <v>43709</v>
      </c>
      <c r="J2174" s="1">
        <v>1</v>
      </c>
      <c r="K2174" s="1">
        <v>0.7</v>
      </c>
      <c r="L2174" s="1">
        <f>_xlfn.IFNA(VLOOKUP(D2174,'[2]2019物业费金额预算（含欠费）'!$B$1:$T$65536,19,FALSE),0)</f>
        <v>321.95779008</v>
      </c>
      <c r="M2174">
        <f>_xlfn.IFNA(VLOOKUP(D2174,[2]Sheet1!$B$1:$K$65536,10,FALSE),0)</f>
        <v>63.38107755</v>
      </c>
    </row>
    <row r="2175" ht="14.25" spans="1:13">
      <c r="A2175" s="1">
        <v>2174</v>
      </c>
      <c r="B2175" s="2" t="s">
        <v>78</v>
      </c>
      <c r="C2175" s="9"/>
      <c r="D2175" s="8" t="s">
        <v>79</v>
      </c>
      <c r="E2175" s="1" t="s">
        <v>376</v>
      </c>
      <c r="F2175" s="1" t="s">
        <v>25</v>
      </c>
      <c r="G2175" s="1">
        <v>0</v>
      </c>
      <c r="H2175" s="3" t="s">
        <v>391</v>
      </c>
      <c r="I2175" s="5">
        <v>43709</v>
      </c>
      <c r="J2175" s="1">
        <v>1</v>
      </c>
      <c r="K2175" s="1">
        <v>0.7</v>
      </c>
      <c r="L2175" s="1">
        <f>_xlfn.IFNA(VLOOKUP(D2175,'[2]2019物业费金额预算（含欠费）'!$B$1:$T$65536,19,FALSE),0)</f>
        <v>549.780393</v>
      </c>
      <c r="M2175">
        <f>_xlfn.IFNA(VLOOKUP(D2175,[2]Sheet1!$B$1:$K$65536,10,FALSE),0)</f>
        <v>20.571493425</v>
      </c>
    </row>
    <row r="2176" spans="1:13">
      <c r="A2176" s="1">
        <v>2175</v>
      </c>
      <c r="B2176" s="8" t="s">
        <v>83</v>
      </c>
      <c r="C2176" s="9" t="s">
        <v>84</v>
      </c>
      <c r="D2176" s="8" t="s">
        <v>85</v>
      </c>
      <c r="E2176" s="1" t="s">
        <v>376</v>
      </c>
      <c r="F2176" s="1" t="s">
        <v>25</v>
      </c>
      <c r="G2176" s="1">
        <v>1</v>
      </c>
      <c r="H2176" s="3" t="s">
        <v>391</v>
      </c>
      <c r="I2176" s="5">
        <v>43709</v>
      </c>
      <c r="J2176" s="1">
        <v>1</v>
      </c>
      <c r="K2176" s="1">
        <v>0</v>
      </c>
      <c r="L2176" s="1">
        <f>_xlfn.IFNA(VLOOKUP(D2176,'[2]2019物业费金额预算（含欠费）'!$B$1:$T$65536,19,FALSE),0)</f>
        <v>714.082038768</v>
      </c>
      <c r="M2176">
        <f>_xlfn.IFNA(VLOOKUP(D2176,[2]Sheet1!$B$1:$K$65536,10,FALSE),0)</f>
        <v>0</v>
      </c>
    </row>
    <row r="2177" spans="1:13">
      <c r="A2177" s="1">
        <v>2176</v>
      </c>
      <c r="B2177" s="8" t="s">
        <v>95</v>
      </c>
      <c r="C2177" s="9" t="s">
        <v>96</v>
      </c>
      <c r="D2177" s="8" t="s">
        <v>97</v>
      </c>
      <c r="E2177" s="1" t="s">
        <v>376</v>
      </c>
      <c r="F2177" s="1" t="s">
        <v>17</v>
      </c>
      <c r="G2177" s="1">
        <v>1</v>
      </c>
      <c r="H2177" s="3" t="s">
        <v>391</v>
      </c>
      <c r="I2177" s="5">
        <v>43709</v>
      </c>
      <c r="J2177" s="1">
        <v>1</v>
      </c>
      <c r="K2177" s="1">
        <v>0.97</v>
      </c>
      <c r="L2177" s="1">
        <f>_xlfn.IFNA(VLOOKUP(D2177,'[2]2019物业费金额预算（含欠费）'!$B$1:$T$65536,19,FALSE),0)</f>
        <v>41.721141291075</v>
      </c>
      <c r="M2177">
        <f>_xlfn.IFNA(VLOOKUP(D2177,[2]Sheet1!$B$1:$K$65536,10,FALSE),0)</f>
        <v>6.83624685</v>
      </c>
    </row>
    <row r="2178" spans="1:13">
      <c r="A2178" s="1">
        <v>2177</v>
      </c>
      <c r="B2178" s="8" t="s">
        <v>98</v>
      </c>
      <c r="C2178" s="9" t="s">
        <v>99</v>
      </c>
      <c r="D2178" s="8" t="s">
        <v>100</v>
      </c>
      <c r="E2178" s="1" t="s">
        <v>376</v>
      </c>
      <c r="F2178" s="1" t="s">
        <v>25</v>
      </c>
      <c r="G2178" s="1">
        <v>1</v>
      </c>
      <c r="H2178" s="3" t="s">
        <v>391</v>
      </c>
      <c r="I2178" s="5">
        <v>43709</v>
      </c>
      <c r="J2178" s="1">
        <v>1</v>
      </c>
      <c r="K2178" s="1">
        <v>0.8</v>
      </c>
      <c r="L2178" s="1">
        <f>_xlfn.IFNA(VLOOKUP(D2178,'[2]2019物业费金额预算（含欠费）'!$B$1:$T$65536,19,FALSE),0)</f>
        <v>146.742080561088</v>
      </c>
      <c r="M2178">
        <f>_xlfn.IFNA(VLOOKUP(D2178,[2]Sheet1!$B$1:$K$65536,10,FALSE),0)</f>
        <v>15.7139583</v>
      </c>
    </row>
    <row r="2179" spans="1:13">
      <c r="A2179" s="1">
        <v>2178</v>
      </c>
      <c r="B2179" s="8" t="s">
        <v>101</v>
      </c>
      <c r="C2179" s="9" t="s">
        <v>102</v>
      </c>
      <c r="D2179" s="8" t="s">
        <v>103</v>
      </c>
      <c r="E2179" s="1" t="s">
        <v>376</v>
      </c>
      <c r="F2179" s="1" t="s">
        <v>25</v>
      </c>
      <c r="G2179" s="1">
        <v>1</v>
      </c>
      <c r="H2179" s="3" t="s">
        <v>391</v>
      </c>
      <c r="I2179" s="5">
        <v>43709</v>
      </c>
      <c r="J2179" s="1">
        <v>1</v>
      </c>
      <c r="K2179" s="1">
        <v>0.8</v>
      </c>
      <c r="L2179" s="1">
        <f>_xlfn.IFNA(VLOOKUP(D2179,'[2]2019物业费金额预算（含欠费）'!$B$1:$T$65536,19,FALSE),0)</f>
        <v>460.394700975</v>
      </c>
      <c r="M2179">
        <f>_xlfn.IFNA(VLOOKUP(D2179,[2]Sheet1!$B$1:$K$65536,10,FALSE),0)</f>
        <v>61.32051405</v>
      </c>
    </row>
    <row r="2180" spans="1:13">
      <c r="A2180" s="1">
        <v>2179</v>
      </c>
      <c r="B2180" s="8" t="s">
        <v>104</v>
      </c>
      <c r="C2180" s="9" t="s">
        <v>105</v>
      </c>
      <c r="D2180" s="8" t="s">
        <v>106</v>
      </c>
      <c r="E2180" s="1" t="s">
        <v>376</v>
      </c>
      <c r="F2180" s="1" t="s">
        <v>25</v>
      </c>
      <c r="G2180" s="1">
        <v>1</v>
      </c>
      <c r="H2180" s="3" t="s">
        <v>391</v>
      </c>
      <c r="I2180" s="5">
        <v>43709</v>
      </c>
      <c r="J2180" s="1">
        <v>1</v>
      </c>
      <c r="K2180" s="1">
        <v>0.7</v>
      </c>
      <c r="L2180" s="1">
        <f>_xlfn.IFNA(VLOOKUP(D2180,'[2]2019物业费金额预算（含欠费）'!$B$1:$T$65536,19,FALSE),0)</f>
        <v>392.38538134344</v>
      </c>
      <c r="M2180">
        <f>_xlfn.IFNA(VLOOKUP(D2180,[2]Sheet1!$B$1:$K$65536,10,FALSE),0)</f>
        <v>83.095171425</v>
      </c>
    </row>
    <row r="2181" spans="1:13">
      <c r="A2181" s="1">
        <v>2180</v>
      </c>
      <c r="B2181" s="8" t="s">
        <v>107</v>
      </c>
      <c r="C2181" s="9" t="s">
        <v>108</v>
      </c>
      <c r="D2181" s="8" t="s">
        <v>109</v>
      </c>
      <c r="E2181" s="1" t="s">
        <v>376</v>
      </c>
      <c r="F2181" s="1" t="s">
        <v>25</v>
      </c>
      <c r="G2181" s="1">
        <v>1</v>
      </c>
      <c r="H2181" s="3" t="s">
        <v>391</v>
      </c>
      <c r="I2181" s="5">
        <v>43709</v>
      </c>
      <c r="J2181" s="1">
        <v>1</v>
      </c>
      <c r="K2181" s="1">
        <v>0.7</v>
      </c>
      <c r="L2181" s="1">
        <f>_xlfn.IFNA(VLOOKUP(D2181,'[2]2019物业费金额预算（含欠费）'!$B$1:$T$65536,19,FALSE),0)</f>
        <v>195.4839902328</v>
      </c>
      <c r="M2181">
        <f>_xlfn.IFNA(VLOOKUP(D2181,[2]Sheet1!$B$1:$K$65536,10,FALSE),0)</f>
        <v>37.405636275</v>
      </c>
    </row>
    <row r="2182" spans="1:13">
      <c r="A2182" s="1">
        <v>2181</v>
      </c>
      <c r="B2182" s="8" t="s">
        <v>110</v>
      </c>
      <c r="C2182" s="9" t="s">
        <v>111</v>
      </c>
      <c r="D2182" s="8" t="s">
        <v>112</v>
      </c>
      <c r="E2182" s="1" t="s">
        <v>376</v>
      </c>
      <c r="F2182" s="1" t="s">
        <v>25</v>
      </c>
      <c r="G2182" s="1">
        <v>1</v>
      </c>
      <c r="H2182" s="3" t="s">
        <v>391</v>
      </c>
      <c r="I2182" s="5">
        <v>43709</v>
      </c>
      <c r="J2182" s="1">
        <v>1</v>
      </c>
      <c r="K2182" s="1">
        <v>0.7</v>
      </c>
      <c r="L2182" s="1">
        <f>_xlfn.IFNA(VLOOKUP(D2182,'[2]2019物业费金额预算（含欠费）'!$B$1:$T$65536,19,FALSE),0)</f>
        <v>242.88625439976</v>
      </c>
      <c r="M2182">
        <f>_xlfn.IFNA(VLOOKUP(D2182,[2]Sheet1!$B$1:$K$65536,10,FALSE),0)</f>
        <v>29.703485175</v>
      </c>
    </row>
    <row r="2183" spans="1:13">
      <c r="A2183" s="1">
        <v>2182</v>
      </c>
      <c r="B2183" s="11" t="s">
        <v>113</v>
      </c>
      <c r="C2183" s="9"/>
      <c r="D2183" s="8" t="s">
        <v>114</v>
      </c>
      <c r="E2183" s="1" t="s">
        <v>376</v>
      </c>
      <c r="F2183" s="1" t="s">
        <v>25</v>
      </c>
      <c r="G2183" s="1">
        <v>0</v>
      </c>
      <c r="H2183" s="3" t="s">
        <v>391</v>
      </c>
      <c r="I2183" s="5">
        <v>43709</v>
      </c>
      <c r="J2183" s="1">
        <v>1</v>
      </c>
      <c r="K2183" s="1">
        <v>0.73</v>
      </c>
      <c r="L2183" s="1">
        <f>_xlfn.IFNA(VLOOKUP(D2183,'[2]2019物业费金额预算（含欠费）'!$B$1:$T$65536,19,FALSE),0)</f>
        <v>573.90875931936</v>
      </c>
      <c r="M2183">
        <f>_xlfn.IFNA(VLOOKUP(D2183,[2]Sheet1!$B$1:$K$65536,10,FALSE),0)</f>
        <v>12.46056105</v>
      </c>
    </row>
    <row r="2184" spans="1:13">
      <c r="A2184" s="1">
        <v>2183</v>
      </c>
      <c r="B2184" s="8" t="s">
        <v>115</v>
      </c>
      <c r="C2184" s="9" t="s">
        <v>116</v>
      </c>
      <c r="D2184" s="8" t="s">
        <v>117</v>
      </c>
      <c r="E2184" s="1" t="s">
        <v>376</v>
      </c>
      <c r="F2184" s="1" t="s">
        <v>25</v>
      </c>
      <c r="G2184" s="1">
        <v>1</v>
      </c>
      <c r="H2184" s="3" t="s">
        <v>391</v>
      </c>
      <c r="I2184" s="5">
        <v>43709</v>
      </c>
      <c r="J2184" s="1">
        <v>1</v>
      </c>
      <c r="K2184" s="1">
        <v>0.8</v>
      </c>
      <c r="L2184" s="1">
        <f>_xlfn.IFNA(VLOOKUP(D2184,'[2]2019物业费金额预算（含欠费）'!$B$1:$T$65536,19,FALSE),0)</f>
        <v>577.51454027328</v>
      </c>
      <c r="M2184">
        <f>_xlfn.IFNA(VLOOKUP(D2184,[2]Sheet1!$B$1:$K$65536,10,FALSE),0)</f>
        <v>35.96815845</v>
      </c>
    </row>
    <row r="2185" ht="15" spans="1:13">
      <c r="A2185" s="1">
        <v>2184</v>
      </c>
      <c r="B2185" s="8" t="s">
        <v>378</v>
      </c>
      <c r="C2185" s="9" t="s">
        <v>304</v>
      </c>
      <c r="D2185" s="10" t="s">
        <v>305</v>
      </c>
      <c r="E2185" s="1" t="s">
        <v>376</v>
      </c>
      <c r="F2185" s="1" t="s">
        <v>17</v>
      </c>
      <c r="G2185" s="1">
        <v>1</v>
      </c>
      <c r="H2185" s="3" t="s">
        <v>391</v>
      </c>
      <c r="I2185" s="5">
        <v>43709</v>
      </c>
      <c r="J2185" s="1">
        <v>1</v>
      </c>
      <c r="K2185" s="1">
        <v>0.93</v>
      </c>
      <c r="L2185" s="1">
        <f>_xlfn.IFNA(VLOOKUP(D2185,'[2]2019物业费金额预算（含欠费）'!$B$1:$T$65536,19,FALSE),0)</f>
        <v>112.485684241152</v>
      </c>
      <c r="M2185">
        <f>_xlfn.IFNA(VLOOKUP(D2185,[2]Sheet1!$B$1:$K$65536,10,FALSE),0)</f>
        <v>14.757752625</v>
      </c>
    </row>
    <row r="2186" spans="1:13">
      <c r="A2186" s="1">
        <v>2185</v>
      </c>
      <c r="B2186" s="8" t="s">
        <v>118</v>
      </c>
      <c r="C2186" s="9" t="s">
        <v>119</v>
      </c>
      <c r="D2186" s="8" t="s">
        <v>120</v>
      </c>
      <c r="E2186" s="1" t="s">
        <v>376</v>
      </c>
      <c r="F2186" s="1" t="s">
        <v>25</v>
      </c>
      <c r="G2186" s="1">
        <v>1</v>
      </c>
      <c r="H2186" s="3" t="s">
        <v>391</v>
      </c>
      <c r="I2186" s="5">
        <v>43709</v>
      </c>
      <c r="J2186" s="1">
        <v>1</v>
      </c>
      <c r="K2186" s="1">
        <v>0.6</v>
      </c>
      <c r="L2186" s="1">
        <f>_xlfn.IFNA(VLOOKUP(D2186,'[2]2019物业费金额预算（含欠费）'!$B$1:$T$65536,19,FALSE),0)</f>
        <v>170.523834786</v>
      </c>
      <c r="M2186">
        <f>_xlfn.IFNA(VLOOKUP(D2186,[2]Sheet1!$B$1:$K$65536,10,FALSE),0)</f>
        <v>79.405744725</v>
      </c>
    </row>
    <row r="2187" spans="1:13">
      <c r="A2187" s="1">
        <v>2186</v>
      </c>
      <c r="B2187" s="8" t="s">
        <v>121</v>
      </c>
      <c r="C2187" s="9" t="s">
        <v>122</v>
      </c>
      <c r="D2187" s="8" t="s">
        <v>123</v>
      </c>
      <c r="E2187" s="1" t="s">
        <v>376</v>
      </c>
      <c r="F2187" s="1" t="s">
        <v>25</v>
      </c>
      <c r="G2187" s="1">
        <v>1</v>
      </c>
      <c r="H2187" s="3" t="s">
        <v>391</v>
      </c>
      <c r="I2187" s="5">
        <v>43709</v>
      </c>
      <c r="J2187" s="1">
        <v>1</v>
      </c>
      <c r="K2187" s="1">
        <v>0.6</v>
      </c>
      <c r="L2187" s="1">
        <f>_xlfn.IFNA(VLOOKUP(D2187,'[2]2019物业费金额预算（含欠费）'!$B$1:$T$65536,19,FALSE),0)</f>
        <v>303.04523997</v>
      </c>
      <c r="M2187">
        <f>_xlfn.IFNA(VLOOKUP(D2187,[2]Sheet1!$B$1:$K$65536,10,FALSE),0)</f>
        <v>33.627450675</v>
      </c>
    </row>
    <row r="2188" spans="1:13">
      <c r="A2188" s="1">
        <v>2187</v>
      </c>
      <c r="B2188" s="8" t="s">
        <v>124</v>
      </c>
      <c r="C2188" s="9" t="s">
        <v>125</v>
      </c>
      <c r="D2188" s="8" t="s">
        <v>126</v>
      </c>
      <c r="E2188" s="1" t="s">
        <v>376</v>
      </c>
      <c r="F2188" s="1" t="s">
        <v>25</v>
      </c>
      <c r="G2188" s="1">
        <v>1</v>
      </c>
      <c r="H2188" s="3" t="s">
        <v>391</v>
      </c>
      <c r="I2188" s="5">
        <v>43709</v>
      </c>
      <c r="J2188" s="1">
        <v>1</v>
      </c>
      <c r="K2188" s="1">
        <v>0.6</v>
      </c>
      <c r="L2188" s="1">
        <f>_xlfn.IFNA(VLOOKUP(D2188,'[2]2019物业费金额预算（含欠费）'!$B$1:$T$65536,19,FALSE),0)</f>
        <v>107.00205777</v>
      </c>
      <c r="M2188">
        <f>_xlfn.IFNA(VLOOKUP(D2188,[2]Sheet1!$B$1:$K$65536,10,FALSE),0)</f>
        <v>62.618895</v>
      </c>
    </row>
    <row r="2189" spans="1:13">
      <c r="A2189" s="1">
        <v>2188</v>
      </c>
      <c r="B2189" s="8" t="s">
        <v>127</v>
      </c>
      <c r="C2189" s="9" t="s">
        <v>128</v>
      </c>
      <c r="D2189" s="8" t="s">
        <v>129</v>
      </c>
      <c r="E2189" s="1" t="s">
        <v>376</v>
      </c>
      <c r="F2189" s="1" t="s">
        <v>25</v>
      </c>
      <c r="G2189" s="1">
        <v>1</v>
      </c>
      <c r="H2189" s="3" t="s">
        <v>391</v>
      </c>
      <c r="I2189" s="5">
        <v>43709</v>
      </c>
      <c r="J2189" s="1">
        <v>1</v>
      </c>
      <c r="K2189" s="1">
        <v>0.7</v>
      </c>
      <c r="L2189" s="1">
        <f>_xlfn.IFNA(VLOOKUP(D2189,'[2]2019物业费金额预算（含欠费）'!$B$1:$T$65536,19,FALSE),0)</f>
        <v>136.2227279322</v>
      </c>
      <c r="M2189">
        <f>_xlfn.IFNA(VLOOKUP(D2189,[2]Sheet1!$B$1:$K$65536,10,FALSE),0)</f>
        <v>22.783464</v>
      </c>
    </row>
    <row r="2190" spans="1:13">
      <c r="A2190" s="1">
        <v>2189</v>
      </c>
      <c r="B2190" s="8" t="s">
        <v>130</v>
      </c>
      <c r="C2190" s="9"/>
      <c r="D2190" s="8" t="s">
        <v>131</v>
      </c>
      <c r="E2190" s="1" t="s">
        <v>376</v>
      </c>
      <c r="F2190" s="1" t="s">
        <v>25</v>
      </c>
      <c r="G2190" s="1">
        <v>0</v>
      </c>
      <c r="H2190" s="3" t="s">
        <v>391</v>
      </c>
      <c r="I2190" s="5">
        <v>43709</v>
      </c>
      <c r="J2190" s="1">
        <v>1</v>
      </c>
      <c r="K2190" s="1">
        <v>0.7</v>
      </c>
      <c r="L2190" s="1">
        <f>_xlfn.IFNA(VLOOKUP(D2190,'[2]2019物业费金额预算（含欠费）'!$B$1:$T$65536,19,FALSE),0)</f>
        <v>786.696609744</v>
      </c>
      <c r="M2190">
        <f>_xlfn.IFNA(VLOOKUP(D2190,[2]Sheet1!$B$1:$K$65536,10,FALSE),0)</f>
        <v>127.752366</v>
      </c>
    </row>
    <row r="2191" spans="1:13">
      <c r="A2191" s="1">
        <v>2190</v>
      </c>
      <c r="B2191" s="8" t="s">
        <v>132</v>
      </c>
      <c r="C2191" s="9" t="s">
        <v>133</v>
      </c>
      <c r="D2191" s="8" t="s">
        <v>134</v>
      </c>
      <c r="E2191" s="1" t="s">
        <v>376</v>
      </c>
      <c r="F2191" s="1" t="s">
        <v>25</v>
      </c>
      <c r="G2191" s="1">
        <v>1</v>
      </c>
      <c r="H2191" s="3" t="s">
        <v>391</v>
      </c>
      <c r="I2191" s="5">
        <v>43709</v>
      </c>
      <c r="J2191" s="1">
        <v>1</v>
      </c>
      <c r="K2191" s="1">
        <v>0.7</v>
      </c>
      <c r="L2191" s="1">
        <f>_xlfn.IFNA(VLOOKUP(D2191,'[2]2019物业费金额预算（含欠费）'!$B$1:$T$65536,19,FALSE),0)</f>
        <v>468.2186685</v>
      </c>
      <c r="M2191">
        <f>_xlfn.IFNA(VLOOKUP(D2191,[2]Sheet1!$B$1:$K$65536,10,FALSE),0)</f>
        <v>19.8121959</v>
      </c>
    </row>
    <row r="2192" spans="1:13">
      <c r="A2192" s="1">
        <v>2191</v>
      </c>
      <c r="B2192" s="8" t="s">
        <v>135</v>
      </c>
      <c r="C2192" s="9" t="s">
        <v>136</v>
      </c>
      <c r="D2192" s="8" t="s">
        <v>137</v>
      </c>
      <c r="E2192" s="1" t="s">
        <v>376</v>
      </c>
      <c r="F2192" s="1" t="s">
        <v>25</v>
      </c>
      <c r="G2192" s="1">
        <v>1</v>
      </c>
      <c r="H2192" s="3" t="s">
        <v>391</v>
      </c>
      <c r="I2192" s="5">
        <v>43709</v>
      </c>
      <c r="J2192" s="1">
        <v>1</v>
      </c>
      <c r="K2192" s="1">
        <v>0.7</v>
      </c>
      <c r="L2192" s="1">
        <f>_xlfn.IFNA(VLOOKUP(D2192,'[2]2019物业费金额预算（含欠费）'!$B$1:$T$65536,19,FALSE),0)</f>
        <v>212.687247827998</v>
      </c>
      <c r="M2192">
        <f>_xlfn.IFNA(VLOOKUP(D2192,[2]Sheet1!$B$1:$K$65536,10,FALSE),0)</f>
        <v>54</v>
      </c>
    </row>
    <row r="2193" spans="1:13">
      <c r="A2193" s="1">
        <v>2192</v>
      </c>
      <c r="B2193" s="8" t="s">
        <v>138</v>
      </c>
      <c r="C2193" s="9" t="s">
        <v>139</v>
      </c>
      <c r="D2193" s="8" t="s">
        <v>140</v>
      </c>
      <c r="E2193" s="1" t="s">
        <v>376</v>
      </c>
      <c r="F2193" s="1" t="s">
        <v>25</v>
      </c>
      <c r="G2193" s="1">
        <v>1</v>
      </c>
      <c r="H2193" s="3" t="s">
        <v>391</v>
      </c>
      <c r="I2193" s="5">
        <v>43709</v>
      </c>
      <c r="J2193" s="1">
        <v>1</v>
      </c>
      <c r="K2193" s="1">
        <v>0.7</v>
      </c>
      <c r="L2193" s="1">
        <f>_xlfn.IFNA(VLOOKUP(D2193,'[2]2019物业费金额预算（含欠费）'!$B$1:$T$65536,19,FALSE),0)</f>
        <v>88.219692</v>
      </c>
      <c r="M2193">
        <f>_xlfn.IFNA(VLOOKUP(D2193,[2]Sheet1!$B$1:$K$65536,10,FALSE),0)</f>
        <v>13.5</v>
      </c>
    </row>
    <row r="2194" spans="1:13">
      <c r="A2194" s="1">
        <v>2193</v>
      </c>
      <c r="B2194" s="8" t="s">
        <v>141</v>
      </c>
      <c r="C2194" s="9" t="s">
        <v>142</v>
      </c>
      <c r="D2194" s="8" t="s">
        <v>143</v>
      </c>
      <c r="E2194" s="1" t="s">
        <v>376</v>
      </c>
      <c r="F2194" s="1" t="s">
        <v>25</v>
      </c>
      <c r="G2194" s="1">
        <v>1</v>
      </c>
      <c r="H2194" s="3" t="s">
        <v>391</v>
      </c>
      <c r="I2194" s="5">
        <v>43709</v>
      </c>
      <c r="J2194" s="1">
        <v>1</v>
      </c>
      <c r="K2194" s="1">
        <v>0.7</v>
      </c>
      <c r="L2194" s="1">
        <f>_xlfn.IFNA(VLOOKUP(D2194,'[2]2019物业费金额预算（含欠费）'!$B$1:$T$65536,19,FALSE),0)</f>
        <v>424.6384527</v>
      </c>
      <c r="M2194">
        <f>_xlfn.IFNA(VLOOKUP(D2194,[2]Sheet1!$B$1:$K$65536,10,FALSE),0)</f>
        <v>51.48922185</v>
      </c>
    </row>
    <row r="2195" spans="1:13">
      <c r="A2195" s="1">
        <v>2194</v>
      </c>
      <c r="B2195" s="8" t="s">
        <v>144</v>
      </c>
      <c r="C2195" s="9" t="s">
        <v>145</v>
      </c>
      <c r="D2195" s="8" t="s">
        <v>146</v>
      </c>
      <c r="E2195" s="1" t="s">
        <v>376</v>
      </c>
      <c r="F2195" s="1" t="s">
        <v>25</v>
      </c>
      <c r="G2195" s="1">
        <v>1</v>
      </c>
      <c r="H2195" s="3" t="s">
        <v>391</v>
      </c>
      <c r="I2195" s="5">
        <v>43709</v>
      </c>
      <c r="J2195" s="1">
        <v>1</v>
      </c>
      <c r="K2195" s="1">
        <v>0.65</v>
      </c>
      <c r="L2195" s="1">
        <f>_xlfn.IFNA(VLOOKUP(D2195,'[2]2019物业费金额预算（含欠费）'!$B$1:$T$65536,19,FALSE),0)</f>
        <v>237.8144548872</v>
      </c>
      <c r="M2195">
        <f>_xlfn.IFNA(VLOOKUP(D2195,[2]Sheet1!$B$1:$K$65536,10,FALSE),0)</f>
        <v>54.9</v>
      </c>
    </row>
    <row r="2196" spans="1:13">
      <c r="A2196" s="1">
        <v>2195</v>
      </c>
      <c r="B2196" s="8" t="s">
        <v>147</v>
      </c>
      <c r="C2196" s="9" t="s">
        <v>148</v>
      </c>
      <c r="D2196" s="8" t="s">
        <v>149</v>
      </c>
      <c r="E2196" s="1" t="s">
        <v>376</v>
      </c>
      <c r="F2196" s="1" t="s">
        <v>25</v>
      </c>
      <c r="G2196" s="1">
        <v>1</v>
      </c>
      <c r="H2196" s="3" t="s">
        <v>391</v>
      </c>
      <c r="I2196" s="5">
        <v>43709</v>
      </c>
      <c r="J2196" s="1">
        <v>1</v>
      </c>
      <c r="K2196" s="1">
        <v>0.7</v>
      </c>
      <c r="L2196" s="1">
        <f>_xlfn.IFNA(VLOOKUP(D2196,'[2]2019物业费金额预算（含欠费）'!$B$1:$T$65536,19,FALSE),0)</f>
        <v>352.10709549</v>
      </c>
      <c r="M2196">
        <f>_xlfn.IFNA(VLOOKUP(D2196,[2]Sheet1!$B$1:$K$65536,10,FALSE),0)</f>
        <v>45</v>
      </c>
    </row>
    <row r="2197" spans="1:13">
      <c r="A2197" s="1">
        <v>2196</v>
      </c>
      <c r="B2197" s="8" t="s">
        <v>150</v>
      </c>
      <c r="C2197" s="9" t="s">
        <v>151</v>
      </c>
      <c r="D2197" s="8" t="s">
        <v>152</v>
      </c>
      <c r="E2197" s="1" t="s">
        <v>376</v>
      </c>
      <c r="F2197" s="1" t="s">
        <v>153</v>
      </c>
      <c r="G2197" s="1">
        <v>1</v>
      </c>
      <c r="H2197" s="3" t="s">
        <v>391</v>
      </c>
      <c r="I2197" s="5">
        <v>43709</v>
      </c>
      <c r="J2197" s="1">
        <v>1</v>
      </c>
      <c r="K2197" s="1">
        <v>0</v>
      </c>
      <c r="L2197" s="1">
        <f>_xlfn.IFNA(VLOOKUP(D2197,'[2]2019物业费金额预算（含欠费）'!$B$1:$T$65536,19,FALSE),0)</f>
        <v>0</v>
      </c>
      <c r="M2197">
        <f>_xlfn.IFNA(VLOOKUP(D2197,[2]Sheet1!$B$1:$K$65536,10,FALSE),0)</f>
        <v>0</v>
      </c>
    </row>
    <row r="2198" spans="1:13">
      <c r="A2198" s="1">
        <v>2197</v>
      </c>
      <c r="B2198" s="8" t="s">
        <v>154</v>
      </c>
      <c r="C2198" s="9" t="s">
        <v>155</v>
      </c>
      <c r="D2198" s="8" t="s">
        <v>156</v>
      </c>
      <c r="E2198" s="1" t="s">
        <v>376</v>
      </c>
      <c r="F2198" s="1" t="s">
        <v>25</v>
      </c>
      <c r="G2198" s="1">
        <v>1</v>
      </c>
      <c r="H2198" s="3" t="s">
        <v>391</v>
      </c>
      <c r="I2198" s="5">
        <v>43709</v>
      </c>
      <c r="J2198" s="1">
        <v>1</v>
      </c>
      <c r="K2198" s="1">
        <v>0.7</v>
      </c>
      <c r="L2198" s="1">
        <f>_xlfn.IFNA(VLOOKUP(D2198,'[2]2019物业费金额预算（含欠费）'!$B$1:$T$65536,19,FALSE),0)</f>
        <v>756.210780072</v>
      </c>
      <c r="M2198">
        <f>_xlfn.IFNA(VLOOKUP(D2198,[2]Sheet1!$B$1:$K$65536,10,FALSE),0)</f>
        <v>83.02613565</v>
      </c>
    </row>
    <row r="2199" spans="1:13">
      <c r="A2199" s="1">
        <v>2198</v>
      </c>
      <c r="B2199" s="8" t="s">
        <v>157</v>
      </c>
      <c r="C2199" s="9" t="s">
        <v>158</v>
      </c>
      <c r="D2199" s="8" t="s">
        <v>159</v>
      </c>
      <c r="E2199" s="1" t="s">
        <v>376</v>
      </c>
      <c r="F2199" s="1" t="s">
        <v>25</v>
      </c>
      <c r="G2199" s="1">
        <v>1</v>
      </c>
      <c r="H2199" s="3" t="s">
        <v>391</v>
      </c>
      <c r="I2199" s="5">
        <v>43709</v>
      </c>
      <c r="J2199" s="1">
        <v>1</v>
      </c>
      <c r="K2199" s="1">
        <v>0.7</v>
      </c>
      <c r="L2199" s="1">
        <f>_xlfn.IFNA(VLOOKUP(D2199,'[2]2019物业费金额预算（含欠费）'!$B$1:$T$65536,19,FALSE),0)</f>
        <v>567.0479291904</v>
      </c>
      <c r="M2199">
        <f>_xlfn.IFNA(VLOOKUP(D2199,[2]Sheet1!$B$1:$K$65536,10,FALSE),0)</f>
        <v>67.4936702999999</v>
      </c>
    </row>
    <row r="2200" spans="1:13">
      <c r="A2200" s="1">
        <v>2199</v>
      </c>
      <c r="B2200" s="8" t="s">
        <v>160</v>
      </c>
      <c r="C2200" s="9" t="s">
        <v>161</v>
      </c>
      <c r="D2200" s="8" t="s">
        <v>162</v>
      </c>
      <c r="E2200" s="1" t="s">
        <v>376</v>
      </c>
      <c r="F2200" s="1" t="s">
        <v>25</v>
      </c>
      <c r="G2200" s="1">
        <v>1</v>
      </c>
      <c r="H2200" s="3" t="s">
        <v>391</v>
      </c>
      <c r="I2200" s="5">
        <v>43709</v>
      </c>
      <c r="J2200" s="1">
        <v>1</v>
      </c>
      <c r="K2200" s="1">
        <v>0.6</v>
      </c>
      <c r="L2200" s="1">
        <f>_xlfn.IFNA(VLOOKUP(D2200,'[2]2019物业费金额预算（含欠费）'!$B$1:$T$65536,19,FALSE),0)</f>
        <v>245.418576312</v>
      </c>
      <c r="M2200">
        <f>_xlfn.IFNA(VLOOKUP(D2200,[2]Sheet1!$B$1:$K$65536,10,FALSE),0)</f>
        <v>13.821662925</v>
      </c>
    </row>
    <row r="2201" spans="1:13">
      <c r="A2201" s="1">
        <v>2200</v>
      </c>
      <c r="B2201" s="8" t="s">
        <v>163</v>
      </c>
      <c r="C2201" s="9" t="s">
        <v>164</v>
      </c>
      <c r="D2201" s="8" t="s">
        <v>165</v>
      </c>
      <c r="E2201" s="1" t="s">
        <v>376</v>
      </c>
      <c r="F2201" s="1" t="s">
        <v>25</v>
      </c>
      <c r="G2201" s="1">
        <v>1</v>
      </c>
      <c r="H2201" s="3" t="s">
        <v>391</v>
      </c>
      <c r="I2201" s="5">
        <v>43709</v>
      </c>
      <c r="J2201" s="1">
        <v>1</v>
      </c>
      <c r="K2201" s="1">
        <v>0.6</v>
      </c>
      <c r="L2201" s="1">
        <f>_xlfn.IFNA(VLOOKUP(D2201,'[2]2019物业费金额预算（含欠费）'!$B$1:$T$65536,19,FALSE),0)</f>
        <v>125.43500025</v>
      </c>
      <c r="M2201">
        <f>_xlfn.IFNA(VLOOKUP(D2201,[2]Sheet1!$B$1:$K$65536,10,FALSE),0)</f>
        <v>29.6507793750002</v>
      </c>
    </row>
    <row r="2202" spans="1:13">
      <c r="A2202" s="1">
        <v>2201</v>
      </c>
      <c r="B2202" s="8" t="s">
        <v>166</v>
      </c>
      <c r="C2202" s="9" t="s">
        <v>167</v>
      </c>
      <c r="D2202" s="8" t="s">
        <v>168</v>
      </c>
      <c r="E2202" s="1" t="s">
        <v>376</v>
      </c>
      <c r="F2202" s="1" t="s">
        <v>17</v>
      </c>
      <c r="G2202" s="1">
        <v>1</v>
      </c>
      <c r="H2202" s="3" t="s">
        <v>391</v>
      </c>
      <c r="I2202" s="5">
        <v>43709</v>
      </c>
      <c r="J2202" s="1">
        <v>1</v>
      </c>
      <c r="K2202" s="1">
        <v>0.9</v>
      </c>
      <c r="L2202" s="1">
        <f>_xlfn.IFNA(VLOOKUP(D2202,'[2]2019物业费金额预算（含欠费）'!$B$1:$T$65536,19,FALSE),0)</f>
        <v>182.17679139</v>
      </c>
      <c r="M2202">
        <f>_xlfn.IFNA(VLOOKUP(D2202,[2]Sheet1!$B$1:$K$65536,10,FALSE),0)</f>
        <v>35.3139435</v>
      </c>
    </row>
    <row r="2203" ht="15" spans="1:13">
      <c r="A2203" s="1">
        <v>2202</v>
      </c>
      <c r="B2203" s="8" t="s">
        <v>379</v>
      </c>
      <c r="C2203" s="9" t="s">
        <v>182</v>
      </c>
      <c r="D2203" s="10" t="s">
        <v>183</v>
      </c>
      <c r="E2203" s="1" t="s">
        <v>376</v>
      </c>
      <c r="F2203" s="1" t="s">
        <v>25</v>
      </c>
      <c r="G2203" s="1">
        <v>1</v>
      </c>
      <c r="H2203" s="3" t="s">
        <v>391</v>
      </c>
      <c r="I2203" s="5">
        <v>43709</v>
      </c>
      <c r="J2203" s="1">
        <v>1</v>
      </c>
      <c r="K2203" s="1">
        <v>0.7</v>
      </c>
      <c r="L2203" s="1">
        <f>_xlfn.IFNA(VLOOKUP(D2203,'[2]2019物业费金额预算（含欠费）'!$B$1:$T$65536,19,FALSE),0)</f>
        <v>422.10834354</v>
      </c>
      <c r="M2203">
        <f>_xlfn.IFNA(VLOOKUP(D2203,[2]Sheet1!$B$1:$K$65536,10,FALSE),0)</f>
        <v>32.7412746375</v>
      </c>
    </row>
    <row r="2204" spans="1:13">
      <c r="A2204" s="1">
        <v>2203</v>
      </c>
      <c r="B2204" s="8" t="s">
        <v>169</v>
      </c>
      <c r="C2204" s="9" t="s">
        <v>170</v>
      </c>
      <c r="D2204" s="8" t="s">
        <v>171</v>
      </c>
      <c r="E2204" s="1" t="s">
        <v>376</v>
      </c>
      <c r="F2204" s="1" t="s">
        <v>25</v>
      </c>
      <c r="G2204" s="1">
        <v>1</v>
      </c>
      <c r="H2204" s="3" t="s">
        <v>391</v>
      </c>
      <c r="I2204" s="5">
        <v>43709</v>
      </c>
      <c r="J2204" s="1">
        <v>1</v>
      </c>
      <c r="K2204" s="1">
        <v>0.7</v>
      </c>
      <c r="L2204" s="1">
        <f>_xlfn.IFNA(VLOOKUP(D2204,'[2]2019物业费金额预算（含欠费）'!$B$1:$T$65536,19,FALSE),0)</f>
        <v>817.613676</v>
      </c>
      <c r="M2204">
        <f>_xlfn.IFNA(VLOOKUP(D2204,[2]Sheet1!$B$1:$K$65536,10,FALSE),0)</f>
        <v>178.1371413</v>
      </c>
    </row>
    <row r="2205" spans="1:13">
      <c r="A2205" s="1">
        <v>2204</v>
      </c>
      <c r="B2205" s="8" t="s">
        <v>172</v>
      </c>
      <c r="C2205" s="9" t="s">
        <v>173</v>
      </c>
      <c r="D2205" s="8" t="s">
        <v>174</v>
      </c>
      <c r="E2205" s="1" t="s">
        <v>376</v>
      </c>
      <c r="F2205" s="1" t="s">
        <v>25</v>
      </c>
      <c r="G2205" s="1">
        <v>1</v>
      </c>
      <c r="H2205" s="3" t="s">
        <v>391</v>
      </c>
      <c r="I2205" s="5">
        <v>43709</v>
      </c>
      <c r="J2205" s="1">
        <v>1</v>
      </c>
      <c r="K2205" s="1">
        <v>0.55</v>
      </c>
      <c r="L2205" s="1">
        <f>_xlfn.IFNA(VLOOKUP(D2205,'[2]2019物业费金额预算（含欠费）'!$B$1:$T$65536,19,FALSE),0)</f>
        <v>499.40170884</v>
      </c>
      <c r="M2205">
        <f>_xlfn.IFNA(VLOOKUP(D2205,[2]Sheet1!$B$1:$K$65536,10,FALSE),0)</f>
        <v>93.3724047374997</v>
      </c>
    </row>
    <row r="2206" spans="1:13">
      <c r="A2206" s="1">
        <v>2205</v>
      </c>
      <c r="B2206" s="8" t="s">
        <v>175</v>
      </c>
      <c r="C2206" s="9" t="s">
        <v>176</v>
      </c>
      <c r="D2206" s="8" t="s">
        <v>177</v>
      </c>
      <c r="E2206" s="1" t="s">
        <v>376</v>
      </c>
      <c r="F2206" s="1" t="s">
        <v>25</v>
      </c>
      <c r="G2206" s="1">
        <v>1</v>
      </c>
      <c r="H2206" s="3" t="s">
        <v>391</v>
      </c>
      <c r="I2206" s="5">
        <v>43709</v>
      </c>
      <c r="J2206" s="1">
        <v>1</v>
      </c>
      <c r="K2206" s="1">
        <v>0</v>
      </c>
      <c r="L2206" s="1">
        <f>_xlfn.IFNA(VLOOKUP(D2206,'[2]2019物业费金额预算（含欠费）'!$B$1:$T$65536,19,FALSE),0)</f>
        <v>0</v>
      </c>
      <c r="M2206">
        <f>_xlfn.IFNA(VLOOKUP(D2206,[2]Sheet1!$B$1:$K$65536,10,FALSE),0)</f>
        <v>0</v>
      </c>
    </row>
    <row r="2207" spans="1:13">
      <c r="A2207" s="1">
        <v>2206</v>
      </c>
      <c r="B2207" s="8" t="s">
        <v>184</v>
      </c>
      <c r="C2207" s="9" t="s">
        <v>185</v>
      </c>
      <c r="D2207" s="8" t="s">
        <v>186</v>
      </c>
      <c r="E2207" s="1" t="s">
        <v>376</v>
      </c>
      <c r="F2207" s="1" t="s">
        <v>25</v>
      </c>
      <c r="G2207" s="1">
        <v>1</v>
      </c>
      <c r="H2207" s="3" t="s">
        <v>391</v>
      </c>
      <c r="I2207" s="5">
        <v>43709</v>
      </c>
      <c r="J2207" s="1">
        <v>1</v>
      </c>
      <c r="K2207" s="1">
        <v>0.8</v>
      </c>
      <c r="L2207" s="1">
        <f>_xlfn.IFNA(VLOOKUP(D2207,'[2]2019物业费金额预算（含欠费）'!$B$1:$T$65536,19,FALSE),0)</f>
        <v>439.26439636212</v>
      </c>
      <c r="M2207">
        <f>_xlfn.IFNA(VLOOKUP(D2207,[2]Sheet1!$B$1:$K$65536,10,FALSE),0)</f>
        <v>14.4951558</v>
      </c>
    </row>
    <row r="2208" spans="1:13">
      <c r="A2208" s="1">
        <v>2207</v>
      </c>
      <c r="B2208" s="11" t="s">
        <v>187</v>
      </c>
      <c r="C2208" s="9" t="s">
        <v>188</v>
      </c>
      <c r="D2208" s="8" t="s">
        <v>189</v>
      </c>
      <c r="E2208" s="1" t="s">
        <v>376</v>
      </c>
      <c r="F2208" s="1" t="s">
        <v>25</v>
      </c>
      <c r="G2208" s="1">
        <v>1</v>
      </c>
      <c r="H2208" s="3" t="s">
        <v>391</v>
      </c>
      <c r="I2208" s="5">
        <v>43709</v>
      </c>
      <c r="J2208" s="1">
        <v>1</v>
      </c>
      <c r="K2208" s="1">
        <v>0.8</v>
      </c>
      <c r="L2208" s="1">
        <f>_xlfn.IFNA(VLOOKUP(D2208,'[2]2019物业费金额预算（含欠费）'!$B$1:$T$65536,19,FALSE),0)</f>
        <v>195.459161184</v>
      </c>
      <c r="M2208">
        <f>_xlfn.IFNA(VLOOKUP(D2208,[2]Sheet1!$B$1:$K$65536,10,FALSE),0)</f>
        <v>2.443285125</v>
      </c>
    </row>
    <row r="2209" spans="1:13">
      <c r="A2209" s="1">
        <v>2208</v>
      </c>
      <c r="B2209" s="8" t="s">
        <v>380</v>
      </c>
      <c r="C2209" s="9" t="s">
        <v>339</v>
      </c>
      <c r="D2209" s="8" t="s">
        <v>340</v>
      </c>
      <c r="E2209" s="1" t="s">
        <v>376</v>
      </c>
      <c r="F2209" s="1" t="s">
        <v>153</v>
      </c>
      <c r="G2209" s="1">
        <v>1</v>
      </c>
      <c r="H2209" s="3" t="s">
        <v>391</v>
      </c>
      <c r="I2209" s="5">
        <v>43709</v>
      </c>
      <c r="J2209" s="1">
        <v>1</v>
      </c>
      <c r="K2209" s="1">
        <v>0.75</v>
      </c>
      <c r="L2209" s="1">
        <f>_xlfn.IFNA(VLOOKUP(D2209,'[2]2019物业费金额预算（含欠费）'!$B$1:$T$65536,19,FALSE),0)</f>
        <v>0</v>
      </c>
      <c r="M2209">
        <f>_xlfn.IFNA(VLOOKUP(D2209,[2]Sheet1!$B$1:$K$65536,10,FALSE),0)</f>
        <v>0</v>
      </c>
    </row>
    <row r="2210" spans="1:13">
      <c r="A2210" s="1">
        <v>2209</v>
      </c>
      <c r="B2210" s="8" t="s">
        <v>196</v>
      </c>
      <c r="C2210" s="9" t="s">
        <v>197</v>
      </c>
      <c r="D2210" s="8" t="s">
        <v>198</v>
      </c>
      <c r="E2210" s="1" t="s">
        <v>376</v>
      </c>
      <c r="F2210" s="1" t="s">
        <v>25</v>
      </c>
      <c r="G2210" s="1">
        <v>1</v>
      </c>
      <c r="H2210" s="3" t="s">
        <v>391</v>
      </c>
      <c r="I2210" s="5">
        <v>43709</v>
      </c>
      <c r="J2210" s="1">
        <v>1</v>
      </c>
      <c r="K2210" s="1">
        <v>0.55</v>
      </c>
      <c r="L2210" s="1">
        <f>_xlfn.IFNA(VLOOKUP(D2210,'[2]2019物业费金额预算（含欠费）'!$B$1:$T$65536,19,FALSE),0)</f>
        <v>148.087309512</v>
      </c>
      <c r="M2210">
        <f>_xlfn.IFNA(VLOOKUP(D2210,[2]Sheet1!$B$1:$K$65536,10,FALSE),0)</f>
        <v>49.24772475</v>
      </c>
    </row>
    <row r="2211" spans="1:13">
      <c r="A2211" s="1">
        <v>2210</v>
      </c>
      <c r="B2211" s="8" t="s">
        <v>199</v>
      </c>
      <c r="C2211" s="9" t="s">
        <v>200</v>
      </c>
      <c r="D2211" s="8" t="s">
        <v>201</v>
      </c>
      <c r="E2211" s="1" t="s">
        <v>376</v>
      </c>
      <c r="F2211" s="1" t="s">
        <v>25</v>
      </c>
      <c r="G2211" s="1">
        <v>1</v>
      </c>
      <c r="H2211" s="3" t="s">
        <v>391</v>
      </c>
      <c r="I2211" s="5">
        <v>43709</v>
      </c>
      <c r="J2211" s="1">
        <v>1</v>
      </c>
      <c r="K2211" s="1">
        <v>0.55</v>
      </c>
      <c r="L2211" s="1">
        <f>_xlfn.IFNA(VLOOKUP(D2211,'[2]2019物业费金额预算（含欠费）'!$B$1:$T$65536,19,FALSE),0)</f>
        <v>105.34591566</v>
      </c>
      <c r="M2211">
        <f>_xlfn.IFNA(VLOOKUP(D2211,[2]Sheet1!$B$1:$K$65536,10,FALSE),0)</f>
        <v>33.381031425</v>
      </c>
    </row>
    <row r="2212" spans="1:13">
      <c r="A2212" s="1">
        <v>2211</v>
      </c>
      <c r="B2212" s="8" t="s">
        <v>202</v>
      </c>
      <c r="C2212" s="9" t="s">
        <v>203</v>
      </c>
      <c r="D2212" s="8" t="s">
        <v>204</v>
      </c>
      <c r="E2212" s="1" t="s">
        <v>376</v>
      </c>
      <c r="F2212" s="1" t="s">
        <v>25</v>
      </c>
      <c r="G2212" s="1">
        <v>1</v>
      </c>
      <c r="H2212" s="3" t="s">
        <v>391</v>
      </c>
      <c r="I2212" s="5">
        <v>43709</v>
      </c>
      <c r="J2212" s="1">
        <v>1</v>
      </c>
      <c r="K2212" s="1">
        <v>0.6</v>
      </c>
      <c r="L2212" s="1">
        <f>_xlfn.IFNA(VLOOKUP(D2212,'[2]2019物业费金额预算（含欠费）'!$B$1:$T$65536,19,FALSE),0)</f>
        <v>239.700938364</v>
      </c>
      <c r="M2212">
        <f>_xlfn.IFNA(VLOOKUP(D2212,[2]Sheet1!$B$1:$K$65536,10,FALSE),0)</f>
        <v>32.0515741275</v>
      </c>
    </row>
    <row r="2213" spans="1:13">
      <c r="A2213" s="1">
        <v>2212</v>
      </c>
      <c r="B2213" s="8" t="s">
        <v>205</v>
      </c>
      <c r="C2213" s="9" t="s">
        <v>206</v>
      </c>
      <c r="D2213" s="8" t="s">
        <v>207</v>
      </c>
      <c r="E2213" s="1" t="s">
        <v>376</v>
      </c>
      <c r="F2213" s="1" t="s">
        <v>25</v>
      </c>
      <c r="G2213" s="1">
        <v>1</v>
      </c>
      <c r="H2213" s="3" t="s">
        <v>391</v>
      </c>
      <c r="I2213" s="5">
        <v>43709</v>
      </c>
      <c r="J2213" s="1">
        <v>1</v>
      </c>
      <c r="K2213" s="1">
        <v>0.6</v>
      </c>
      <c r="L2213" s="1">
        <f>_xlfn.IFNA(VLOOKUP(D2213,'[2]2019物业费金额预算（含欠费）'!$B$1:$T$65536,19,FALSE),0)</f>
        <v>129.833693325</v>
      </c>
      <c r="M2213">
        <f>_xlfn.IFNA(VLOOKUP(D2213,[2]Sheet1!$B$1:$K$65536,10,FALSE),0)</f>
        <v>5.57914185</v>
      </c>
    </row>
    <row r="2214" spans="1:13">
      <c r="A2214" s="1">
        <v>2213</v>
      </c>
      <c r="B2214" s="8" t="s">
        <v>208</v>
      </c>
      <c r="C2214" s="9" t="s">
        <v>209</v>
      </c>
      <c r="D2214" s="8" t="s">
        <v>210</v>
      </c>
      <c r="E2214" s="1" t="s">
        <v>376</v>
      </c>
      <c r="F2214" s="1" t="s">
        <v>25</v>
      </c>
      <c r="G2214" s="1">
        <v>1</v>
      </c>
      <c r="H2214" s="3" t="s">
        <v>391</v>
      </c>
      <c r="I2214" s="5">
        <v>43709</v>
      </c>
      <c r="J2214" s="1">
        <v>1</v>
      </c>
      <c r="K2214" s="1">
        <v>0.55</v>
      </c>
      <c r="L2214" s="1">
        <f>_xlfn.IFNA(VLOOKUP(D2214,'[2]2019物业费金额预算（含欠费）'!$B$1:$T$65536,19,FALSE),0)</f>
        <v>109.61906175</v>
      </c>
      <c r="M2214">
        <f>_xlfn.IFNA(VLOOKUP(D2214,[2]Sheet1!$B$1:$K$65536,10,FALSE),0)</f>
        <v>20.1413416500001</v>
      </c>
    </row>
    <row r="2215" spans="1:13">
      <c r="A2215" s="1">
        <v>2214</v>
      </c>
      <c r="B2215" s="8" t="s">
        <v>211</v>
      </c>
      <c r="C2215" s="9" t="s">
        <v>212</v>
      </c>
      <c r="D2215" s="8" t="s">
        <v>213</v>
      </c>
      <c r="E2215" s="1" t="s">
        <v>376</v>
      </c>
      <c r="F2215" s="1" t="s">
        <v>25</v>
      </c>
      <c r="G2215" s="1">
        <v>1</v>
      </c>
      <c r="H2215" s="3" t="s">
        <v>391</v>
      </c>
      <c r="I2215" s="5">
        <v>43709</v>
      </c>
      <c r="J2215" s="1">
        <v>1</v>
      </c>
      <c r="K2215" s="1">
        <v>0.6</v>
      </c>
      <c r="L2215" s="1">
        <f>_xlfn.IFNA(VLOOKUP(D2215,'[2]2019物业费金额预算（含欠费）'!$B$1:$T$65536,19,FALSE),0)</f>
        <v>139.61324391</v>
      </c>
      <c r="M2215">
        <f>_xlfn.IFNA(VLOOKUP(D2215,[2]Sheet1!$B$1:$K$65536,10,FALSE),0)</f>
        <v>21.251958</v>
      </c>
    </row>
    <row r="2216" spans="1:13">
      <c r="A2216" s="1">
        <v>2215</v>
      </c>
      <c r="B2216" s="8" t="s">
        <v>214</v>
      </c>
      <c r="C2216" s="9" t="s">
        <v>215</v>
      </c>
      <c r="D2216" s="8" t="s">
        <v>216</v>
      </c>
      <c r="E2216" s="1" t="s">
        <v>376</v>
      </c>
      <c r="F2216" s="1" t="s">
        <v>25</v>
      </c>
      <c r="G2216" s="1">
        <v>1</v>
      </c>
      <c r="H2216" s="3" t="s">
        <v>391</v>
      </c>
      <c r="I2216" s="5">
        <v>43709</v>
      </c>
      <c r="J2216" s="1">
        <v>1</v>
      </c>
      <c r="K2216" s="1">
        <v>0.6</v>
      </c>
      <c r="L2216" s="1">
        <f>_xlfn.IFNA(VLOOKUP(D2216,'[2]2019物业费金额预算（含欠费）'!$B$1:$T$65536,19,FALSE),0)</f>
        <v>181.0593963</v>
      </c>
      <c r="M2216">
        <f>_xlfn.IFNA(VLOOKUP(D2216,[2]Sheet1!$B$1:$K$65536,10,FALSE),0)</f>
        <v>22.2092343</v>
      </c>
    </row>
    <row r="2217" spans="1:13">
      <c r="A2217" s="1">
        <v>2216</v>
      </c>
      <c r="B2217" s="8" t="s">
        <v>217</v>
      </c>
      <c r="C2217" s="9" t="s">
        <v>218</v>
      </c>
      <c r="D2217" s="8" t="s">
        <v>219</v>
      </c>
      <c r="E2217" s="1" t="s">
        <v>376</v>
      </c>
      <c r="F2217" s="1" t="s">
        <v>25</v>
      </c>
      <c r="G2217" s="1">
        <v>1</v>
      </c>
      <c r="H2217" s="3" t="s">
        <v>391</v>
      </c>
      <c r="I2217" s="5">
        <v>43709</v>
      </c>
      <c r="J2217" s="1">
        <v>1</v>
      </c>
      <c r="K2217" s="1">
        <v>0.4</v>
      </c>
      <c r="L2217" s="1">
        <f>_xlfn.IFNA(VLOOKUP(D2217,'[2]2019物业费金额预算（含欠费）'!$B$1:$T$65536,19,FALSE),0)</f>
        <v>20.330333046</v>
      </c>
      <c r="M2217">
        <f>_xlfn.IFNA(VLOOKUP(D2217,[2]Sheet1!$B$1:$K$65536,10,FALSE),0)</f>
        <v>0.7828218</v>
      </c>
    </row>
    <row r="2218" spans="1:13">
      <c r="A2218" s="1">
        <v>2217</v>
      </c>
      <c r="B2218" s="8" t="s">
        <v>222</v>
      </c>
      <c r="C2218" s="9" t="s">
        <v>223</v>
      </c>
      <c r="D2218" s="8" t="s">
        <v>224</v>
      </c>
      <c r="E2218" s="1" t="s">
        <v>376</v>
      </c>
      <c r="F2218" s="1" t="s">
        <v>25</v>
      </c>
      <c r="G2218" s="1">
        <v>1</v>
      </c>
      <c r="H2218" s="3" t="s">
        <v>391</v>
      </c>
      <c r="I2218" s="5">
        <v>43709</v>
      </c>
      <c r="J2218" s="1">
        <v>1</v>
      </c>
      <c r="K2218" s="1">
        <v>0.7</v>
      </c>
      <c r="L2218" s="1">
        <f>_xlfn.IFNA(VLOOKUP(D2218,'[2]2019物业费金额预算（含欠费）'!$B$1:$T$65536,19,FALSE),0)</f>
        <v>246.251976</v>
      </c>
      <c r="M2218">
        <f>_xlfn.IFNA(VLOOKUP(D2218,[2]Sheet1!$B$1:$K$65536,10,FALSE),0)</f>
        <v>6.31972035</v>
      </c>
    </row>
    <row r="2219" spans="1:13">
      <c r="A2219" s="1">
        <v>2218</v>
      </c>
      <c r="B2219" s="8" t="s">
        <v>225</v>
      </c>
      <c r="C2219" s="9" t="s">
        <v>226</v>
      </c>
      <c r="D2219" s="8" t="s">
        <v>227</v>
      </c>
      <c r="E2219" s="1" t="s">
        <v>376</v>
      </c>
      <c r="F2219" s="1" t="s">
        <v>25</v>
      </c>
      <c r="G2219" s="1">
        <v>1</v>
      </c>
      <c r="H2219" s="3" t="s">
        <v>391</v>
      </c>
      <c r="I2219" s="5">
        <v>43709</v>
      </c>
      <c r="J2219" s="1">
        <v>1</v>
      </c>
      <c r="K2219" s="1">
        <v>0</v>
      </c>
      <c r="L2219" s="1">
        <f>_xlfn.IFNA(VLOOKUP(D2219,'[2]2019物业费金额预算（含欠费）'!$B$1:$T$65536,19,FALSE),0)</f>
        <v>212.86318566</v>
      </c>
      <c r="M2219">
        <f>_xlfn.IFNA(VLOOKUP(D2219,[2]Sheet1!$B$1:$K$65536,10,FALSE),0)</f>
        <v>4.68433035</v>
      </c>
    </row>
    <row r="2220" spans="1:13">
      <c r="A2220" s="1">
        <v>2219</v>
      </c>
      <c r="B2220" s="8" t="s">
        <v>228</v>
      </c>
      <c r="C2220" s="9" t="s">
        <v>229</v>
      </c>
      <c r="D2220" s="8" t="s">
        <v>230</v>
      </c>
      <c r="E2220" s="1" t="s">
        <v>376</v>
      </c>
      <c r="F2220" s="1" t="s">
        <v>25</v>
      </c>
      <c r="G2220" s="1">
        <v>1</v>
      </c>
      <c r="H2220" s="3" t="s">
        <v>391</v>
      </c>
      <c r="I2220" s="5">
        <v>43709</v>
      </c>
      <c r="J2220" s="1">
        <v>1</v>
      </c>
      <c r="K2220" s="1">
        <v>0.6</v>
      </c>
      <c r="L2220" s="1">
        <f>_xlfn.IFNA(VLOOKUP(D2220,'[2]2019物业费金额预算（含欠费）'!$B$1:$T$65536,19,FALSE),0)</f>
        <v>403.82030142</v>
      </c>
      <c r="M2220">
        <f>_xlfn.IFNA(VLOOKUP(D2220,[2]Sheet1!$B$1:$K$65536,10,FALSE),0)</f>
        <v>61.56763245</v>
      </c>
    </row>
    <row r="2221" spans="1:13">
      <c r="A2221" s="1">
        <v>2220</v>
      </c>
      <c r="B2221" s="8" t="s">
        <v>231</v>
      </c>
      <c r="C2221" s="9" t="s">
        <v>232</v>
      </c>
      <c r="D2221" s="8" t="s">
        <v>233</v>
      </c>
      <c r="E2221" s="1" t="s">
        <v>376</v>
      </c>
      <c r="F2221" s="1" t="s">
        <v>25</v>
      </c>
      <c r="G2221" s="1">
        <v>1</v>
      </c>
      <c r="H2221" s="3" t="s">
        <v>391</v>
      </c>
      <c r="I2221" s="5">
        <v>43709</v>
      </c>
      <c r="J2221" s="1">
        <v>1</v>
      </c>
      <c r="K2221" s="1">
        <v>0.55</v>
      </c>
      <c r="L2221" s="1">
        <f>_xlfn.IFNA(VLOOKUP(D2221,'[2]2019物业费金额预算（含欠费）'!$B$1:$T$65536,19,FALSE),0)</f>
        <v>223.74611088</v>
      </c>
      <c r="M2221">
        <f>_xlfn.IFNA(VLOOKUP(D2221,[2]Sheet1!$B$1:$K$65536,10,FALSE),0)</f>
        <v>46.41902685</v>
      </c>
    </row>
    <row r="2222" spans="1:13">
      <c r="A2222" s="1">
        <v>2221</v>
      </c>
      <c r="B2222" s="8" t="s">
        <v>234</v>
      </c>
      <c r="C2222" s="9" t="s">
        <v>235</v>
      </c>
      <c r="D2222" s="8" t="s">
        <v>236</v>
      </c>
      <c r="E2222" s="1" t="s">
        <v>376</v>
      </c>
      <c r="F2222" s="1" t="s">
        <v>25</v>
      </c>
      <c r="G2222" s="1">
        <v>1</v>
      </c>
      <c r="H2222" s="3" t="s">
        <v>391</v>
      </c>
      <c r="I2222" s="5">
        <v>43709</v>
      </c>
      <c r="J2222" s="1">
        <v>1</v>
      </c>
      <c r="K2222" s="1">
        <v>0.6</v>
      </c>
      <c r="L2222" s="1">
        <f>_xlfn.IFNA(VLOOKUP(D2222,'[2]2019物业费金额预算（含欠费）'!$B$1:$T$65536,19,FALSE),0)</f>
        <v>41.21105001</v>
      </c>
      <c r="M2222">
        <f>_xlfn.IFNA(VLOOKUP(D2222,[2]Sheet1!$B$1:$K$65536,10,FALSE),0)</f>
        <v>13.3905321</v>
      </c>
    </row>
    <row r="2223" spans="1:13">
      <c r="A2223" s="1">
        <v>2222</v>
      </c>
      <c r="B2223" s="8" t="s">
        <v>237</v>
      </c>
      <c r="C2223" s="9" t="s">
        <v>238</v>
      </c>
      <c r="D2223" s="8" t="s">
        <v>239</v>
      </c>
      <c r="E2223" s="1" t="s">
        <v>376</v>
      </c>
      <c r="F2223" s="1" t="s">
        <v>25</v>
      </c>
      <c r="G2223" s="1">
        <v>1</v>
      </c>
      <c r="H2223" s="3" t="s">
        <v>391</v>
      </c>
      <c r="I2223" s="5">
        <v>43709</v>
      </c>
      <c r="J2223" s="1">
        <v>1</v>
      </c>
      <c r="K2223" s="1">
        <v>0.6</v>
      </c>
      <c r="L2223" s="1">
        <f>_xlfn.IFNA(VLOOKUP(D2223,'[2]2019物业费金额预算（含欠费）'!$B$1:$T$65536,19,FALSE),0)</f>
        <v>121.51114782</v>
      </c>
      <c r="M2223">
        <f>_xlfn.IFNA(VLOOKUP(D2223,[2]Sheet1!$B$1:$K$65536,10,FALSE),0)</f>
        <v>26.32272165</v>
      </c>
    </row>
    <row r="2224" spans="1:13">
      <c r="A2224" s="1">
        <v>2223</v>
      </c>
      <c r="B2224" s="8" t="s">
        <v>240</v>
      </c>
      <c r="C2224" s="9" t="s">
        <v>241</v>
      </c>
      <c r="D2224" s="8" t="s">
        <v>242</v>
      </c>
      <c r="E2224" s="1" t="s">
        <v>376</v>
      </c>
      <c r="F2224" s="1" t="s">
        <v>25</v>
      </c>
      <c r="G2224" s="1">
        <v>1</v>
      </c>
      <c r="H2224" s="3" t="s">
        <v>391</v>
      </c>
      <c r="I2224" s="5">
        <v>43709</v>
      </c>
      <c r="J2224" s="1">
        <v>1</v>
      </c>
      <c r="K2224" s="1">
        <v>0.6</v>
      </c>
      <c r="L2224" s="1">
        <f>_xlfn.IFNA(VLOOKUP(D2224,'[2]2019物业费金额预算（含欠费）'!$B$1:$T$65536,19,FALSE),0)</f>
        <v>300.64689</v>
      </c>
      <c r="M2224">
        <f>_xlfn.IFNA(VLOOKUP(D2224,[2]Sheet1!$B$1:$K$65536,10,FALSE),0)</f>
        <v>18.9061092</v>
      </c>
    </row>
    <row r="2225" spans="1:13">
      <c r="A2225" s="1">
        <v>2224</v>
      </c>
      <c r="B2225" s="8" t="s">
        <v>243</v>
      </c>
      <c r="C2225" s="9" t="s">
        <v>244</v>
      </c>
      <c r="D2225" s="8" t="s">
        <v>245</v>
      </c>
      <c r="E2225" s="1" t="s">
        <v>376</v>
      </c>
      <c r="F2225" s="1" t="s">
        <v>25</v>
      </c>
      <c r="G2225" s="1">
        <v>1</v>
      </c>
      <c r="H2225" s="3" t="s">
        <v>391</v>
      </c>
      <c r="I2225" s="5">
        <v>43709</v>
      </c>
      <c r="J2225" s="1">
        <v>1</v>
      </c>
      <c r="K2225" s="1">
        <v>0.6</v>
      </c>
      <c r="L2225" s="1">
        <f>_xlfn.IFNA(VLOOKUP(D2225,'[2]2019物业费金额预算（含欠费）'!$B$1:$T$65536,19,FALSE),0)</f>
        <v>123.51083085</v>
      </c>
      <c r="M2225">
        <f>_xlfn.IFNA(VLOOKUP(D2225,[2]Sheet1!$B$1:$K$65536,10,FALSE),0)</f>
        <v>4.2037083</v>
      </c>
    </row>
    <row r="2226" ht="15" spans="1:13">
      <c r="A2226" s="1">
        <v>2225</v>
      </c>
      <c r="B2226" s="8" t="s">
        <v>381</v>
      </c>
      <c r="C2226" s="9" t="s">
        <v>321</v>
      </c>
      <c r="D2226" s="10" t="s">
        <v>322</v>
      </c>
      <c r="E2226" s="1" t="s">
        <v>376</v>
      </c>
      <c r="F2226" s="1" t="s">
        <v>25</v>
      </c>
      <c r="G2226" s="1">
        <v>1</v>
      </c>
      <c r="H2226" s="3" t="s">
        <v>391</v>
      </c>
      <c r="I2226" s="5">
        <v>43709</v>
      </c>
      <c r="J2226" s="1">
        <v>1</v>
      </c>
      <c r="K2226" s="1">
        <v>0.6</v>
      </c>
      <c r="L2226" s="1">
        <f>_xlfn.IFNA(VLOOKUP(D2226,'[2]2019物业费金额预算（含欠费）'!$B$1:$T$65536,19,FALSE),0)</f>
        <v>45.8344425</v>
      </c>
      <c r="M2226">
        <f>_xlfn.IFNA(VLOOKUP(D2226,[2]Sheet1!$B$1:$K$65536,10,FALSE),0)</f>
        <v>2.0543868</v>
      </c>
    </row>
    <row r="2227" ht="15" spans="1:13">
      <c r="A2227" s="1">
        <v>2226</v>
      </c>
      <c r="B2227" s="8" t="s">
        <v>382</v>
      </c>
      <c r="C2227" s="9" t="s">
        <v>318</v>
      </c>
      <c r="D2227" s="10" t="s">
        <v>319</v>
      </c>
      <c r="E2227" s="1" t="s">
        <v>376</v>
      </c>
      <c r="F2227" s="1" t="s">
        <v>25</v>
      </c>
      <c r="G2227" s="1">
        <v>1</v>
      </c>
      <c r="H2227" s="3" t="s">
        <v>391</v>
      </c>
      <c r="I2227" s="5">
        <v>43709</v>
      </c>
      <c r="J2227" s="1">
        <v>1</v>
      </c>
      <c r="K2227" s="1">
        <v>0</v>
      </c>
      <c r="L2227" s="1">
        <f>_xlfn.IFNA(VLOOKUP(D2227,'[2]2019物业费金额预算（含欠费）'!$B$1:$T$65536,19,FALSE),0)</f>
        <v>53.703</v>
      </c>
      <c r="M2227">
        <f>_xlfn.IFNA(VLOOKUP(D2227,[2]Sheet1!$B$1:$K$65536,10,FALSE),0)</f>
        <v>0</v>
      </c>
    </row>
    <row r="2228" spans="1:13">
      <c r="A2228" s="1">
        <v>2227</v>
      </c>
      <c r="B2228" s="8" t="s">
        <v>246</v>
      </c>
      <c r="C2228" s="9" t="s">
        <v>247</v>
      </c>
      <c r="D2228" s="8" t="s">
        <v>248</v>
      </c>
      <c r="E2228" s="1" t="s">
        <v>376</v>
      </c>
      <c r="F2228" s="1" t="s">
        <v>25</v>
      </c>
      <c r="G2228" s="1">
        <v>1</v>
      </c>
      <c r="H2228" s="3" t="s">
        <v>391</v>
      </c>
      <c r="I2228" s="5">
        <v>43709</v>
      </c>
      <c r="J2228" s="1">
        <v>1</v>
      </c>
      <c r="K2228" s="1">
        <v>0</v>
      </c>
      <c r="L2228" s="1">
        <f>_xlfn.IFNA(VLOOKUP(D2228,'[2]2019物业费金额预算（含欠费）'!$B$1:$T$65536,19,FALSE),0)</f>
        <v>0</v>
      </c>
      <c r="M2228">
        <f>_xlfn.IFNA(VLOOKUP(D2228,[2]Sheet1!$B$1:$K$65536,10,FALSE),0)</f>
        <v>0</v>
      </c>
    </row>
    <row r="2229" spans="1:13">
      <c r="A2229" s="1">
        <v>2228</v>
      </c>
      <c r="B2229" s="8" t="s">
        <v>249</v>
      </c>
      <c r="C2229" s="9" t="s">
        <v>250</v>
      </c>
      <c r="D2229" s="8" t="s">
        <v>251</v>
      </c>
      <c r="E2229" s="1" t="s">
        <v>376</v>
      </c>
      <c r="F2229" s="1" t="s">
        <v>25</v>
      </c>
      <c r="G2229" s="1">
        <v>1</v>
      </c>
      <c r="H2229" s="3" t="s">
        <v>391</v>
      </c>
      <c r="I2229" s="5">
        <v>43709</v>
      </c>
      <c r="J2229" s="1">
        <v>1</v>
      </c>
      <c r="K2229" s="1">
        <v>0.7</v>
      </c>
      <c r="L2229" s="1">
        <f>_xlfn.IFNA(VLOOKUP(D2229,'[2]2019物业费金额预算（含欠费）'!$B$1:$T$65536,19,FALSE),0)</f>
        <v>110.45087856</v>
      </c>
      <c r="M2229">
        <f>_xlfn.IFNA(VLOOKUP(D2229,[2]Sheet1!$B$1:$K$65536,10,FALSE),0)</f>
        <v>14.747439</v>
      </c>
    </row>
    <row r="2230" spans="1:13">
      <c r="A2230" s="1">
        <v>2229</v>
      </c>
      <c r="B2230" s="8" t="s">
        <v>252</v>
      </c>
      <c r="C2230" s="9" t="s">
        <v>253</v>
      </c>
      <c r="D2230" s="8" t="s">
        <v>254</v>
      </c>
      <c r="E2230" s="1" t="s">
        <v>376</v>
      </c>
      <c r="F2230" s="1" t="s">
        <v>25</v>
      </c>
      <c r="G2230" s="1">
        <v>1</v>
      </c>
      <c r="H2230" s="3" t="s">
        <v>391</v>
      </c>
      <c r="I2230" s="5">
        <v>43709</v>
      </c>
      <c r="J2230" s="1">
        <v>1</v>
      </c>
      <c r="K2230" s="1">
        <v>0.7</v>
      </c>
      <c r="L2230" s="1">
        <f>_xlfn.IFNA(VLOOKUP(D2230,'[2]2019物业费金额预算（含欠费）'!$B$1:$T$65536,19,FALSE),0)</f>
        <v>39.916917888</v>
      </c>
      <c r="M2230">
        <f>_xlfn.IFNA(VLOOKUP(D2230,[2]Sheet1!$B$1:$K$65536,10,FALSE),0)</f>
        <v>5.779973325</v>
      </c>
    </row>
    <row r="2231" spans="1:13">
      <c r="A2231" s="1">
        <v>2230</v>
      </c>
      <c r="B2231" s="8" t="s">
        <v>255</v>
      </c>
      <c r="C2231" s="9" t="s">
        <v>256</v>
      </c>
      <c r="D2231" s="8" t="s">
        <v>257</v>
      </c>
      <c r="E2231" s="1" t="s">
        <v>376</v>
      </c>
      <c r="F2231" s="1" t="s">
        <v>25</v>
      </c>
      <c r="G2231" s="1">
        <v>1</v>
      </c>
      <c r="H2231" s="3" t="s">
        <v>391</v>
      </c>
      <c r="I2231" s="5">
        <v>43709</v>
      </c>
      <c r="J2231" s="1">
        <v>1</v>
      </c>
      <c r="K2231" s="1">
        <v>0</v>
      </c>
      <c r="L2231" s="1">
        <f>_xlfn.IFNA(VLOOKUP(D2231,'[2]2019物业费金额预算（含欠费）'!$B$1:$T$65536,19,FALSE),0)</f>
        <v>146.807085</v>
      </c>
      <c r="M2231">
        <f>_xlfn.IFNA(VLOOKUP(D2231,[2]Sheet1!$B$1:$K$65536,10,FALSE),0)</f>
        <v>5.28382679999999</v>
      </c>
    </row>
    <row r="2232" spans="1:13">
      <c r="A2232" s="1">
        <v>2231</v>
      </c>
      <c r="B2232" s="8" t="s">
        <v>258</v>
      </c>
      <c r="C2232" s="9" t="s">
        <v>259</v>
      </c>
      <c r="D2232" s="8" t="s">
        <v>260</v>
      </c>
      <c r="E2232" s="1" t="s">
        <v>376</v>
      </c>
      <c r="F2232" s="1" t="s">
        <v>25</v>
      </c>
      <c r="G2232" s="1">
        <v>1</v>
      </c>
      <c r="H2232" s="3" t="s">
        <v>391</v>
      </c>
      <c r="I2232" s="5">
        <v>43709</v>
      </c>
      <c r="J2232" s="1">
        <v>1</v>
      </c>
      <c r="K2232" s="1">
        <v>0</v>
      </c>
      <c r="L2232" s="1">
        <f>_xlfn.IFNA(VLOOKUP(D2232,'[2]2019物业费金额预算（含欠费）'!$B$1:$T$65536,19,FALSE),0)</f>
        <v>0</v>
      </c>
      <c r="M2232">
        <f>_xlfn.IFNA(VLOOKUP(D2232,[2]Sheet1!$B$1:$K$65536,10,FALSE),0)</f>
        <v>0</v>
      </c>
    </row>
    <row r="2233" spans="1:13">
      <c r="A2233" s="1">
        <v>2232</v>
      </c>
      <c r="B2233" s="8" t="s">
        <v>261</v>
      </c>
      <c r="C2233" s="9" t="s">
        <v>262</v>
      </c>
      <c r="D2233" s="8" t="s">
        <v>263</v>
      </c>
      <c r="E2233" s="1" t="s">
        <v>376</v>
      </c>
      <c r="F2233" s="1" t="s">
        <v>25</v>
      </c>
      <c r="G2233" s="1">
        <v>1</v>
      </c>
      <c r="H2233" s="3" t="s">
        <v>391</v>
      </c>
      <c r="I2233" s="5">
        <v>43709</v>
      </c>
      <c r="J2233" s="1">
        <v>1</v>
      </c>
      <c r="K2233" s="1">
        <v>0</v>
      </c>
      <c r="L2233" s="1">
        <f>_xlfn.IFNA(VLOOKUP(D2233,'[2]2019物业费金额预算（含欠费）'!$B$1:$T$65536,19,FALSE),0)</f>
        <v>0</v>
      </c>
      <c r="M2233">
        <f>_xlfn.IFNA(VLOOKUP(D2233,[2]Sheet1!$B$1:$K$65536,10,FALSE),0)</f>
        <v>0</v>
      </c>
    </row>
    <row r="2234" spans="1:13">
      <c r="A2234" s="1">
        <v>2233</v>
      </c>
      <c r="B2234" s="8" t="s">
        <v>264</v>
      </c>
      <c r="C2234" s="9" t="s">
        <v>265</v>
      </c>
      <c r="D2234" s="8" t="s">
        <v>266</v>
      </c>
      <c r="E2234" s="1" t="s">
        <v>376</v>
      </c>
      <c r="F2234" s="1" t="s">
        <v>25</v>
      </c>
      <c r="G2234" s="1">
        <v>1</v>
      </c>
      <c r="H2234" s="3" t="s">
        <v>391</v>
      </c>
      <c r="I2234" s="5">
        <v>43709</v>
      </c>
      <c r="J2234" s="1">
        <v>1</v>
      </c>
      <c r="K2234" s="1">
        <v>0</v>
      </c>
      <c r="L2234" s="1">
        <f>_xlfn.IFNA(VLOOKUP(D2234,'[2]2019物业费金额预算（含欠费）'!$B$1:$T$65536,19,FALSE),0)</f>
        <v>0</v>
      </c>
      <c r="M2234">
        <f>_xlfn.IFNA(VLOOKUP(D2234,[2]Sheet1!$B$1:$K$65536,10,FALSE),0)</f>
        <v>0</v>
      </c>
    </row>
    <row r="2235" spans="1:13">
      <c r="A2235" s="1">
        <v>2234</v>
      </c>
      <c r="B2235" s="8" t="s">
        <v>276</v>
      </c>
      <c r="C2235" s="9" t="s">
        <v>277</v>
      </c>
      <c r="D2235" s="8" t="s">
        <v>278</v>
      </c>
      <c r="E2235" s="1" t="s">
        <v>376</v>
      </c>
      <c r="F2235" s="1" t="s">
        <v>279</v>
      </c>
      <c r="G2235" s="1">
        <v>1</v>
      </c>
      <c r="H2235" s="3" t="s">
        <v>391</v>
      </c>
      <c r="I2235" s="5">
        <v>43709</v>
      </c>
      <c r="J2235" s="1">
        <v>1</v>
      </c>
      <c r="K2235" s="1">
        <v>0.8</v>
      </c>
      <c r="L2235" s="1">
        <f>_xlfn.IFNA(VLOOKUP(D2235,'[2]2019物业费金额预算（含欠费）'!$B$1:$T$65536,19,FALSE),0)</f>
        <v>41.729607675</v>
      </c>
      <c r="M2235">
        <f>_xlfn.IFNA(VLOOKUP(D2235,[2]Sheet1!$B$1:$K$65536,10,FALSE),0)</f>
        <v>4.352162775</v>
      </c>
    </row>
    <row r="2236" spans="1:13">
      <c r="A2236" s="1">
        <v>2235</v>
      </c>
      <c r="B2236" s="8" t="s">
        <v>273</v>
      </c>
      <c r="C2236" s="9" t="s">
        <v>274</v>
      </c>
      <c r="D2236" s="8" t="s">
        <v>275</v>
      </c>
      <c r="E2236" s="1" t="s">
        <v>376</v>
      </c>
      <c r="F2236" s="1" t="s">
        <v>25</v>
      </c>
      <c r="G2236" s="1">
        <v>1</v>
      </c>
      <c r="H2236" s="3" t="s">
        <v>391</v>
      </c>
      <c r="I2236" s="5">
        <v>43709</v>
      </c>
      <c r="J2236" s="1">
        <v>1</v>
      </c>
      <c r="K2236" s="1">
        <v>0.6</v>
      </c>
      <c r="L2236" s="1">
        <f>_xlfn.IFNA(VLOOKUP(D2236,'[2]2019物业费金额预算（含欠费）'!$B$1:$T$65536,19,FALSE),0)</f>
        <v>92.1322454766</v>
      </c>
      <c r="M2236">
        <f>_xlfn.IFNA(VLOOKUP(D2236,[2]Sheet1!$B$1:$K$65536,10,FALSE),0)</f>
        <v>2.7548871</v>
      </c>
    </row>
    <row r="2237" spans="1:13">
      <c r="A2237" s="1">
        <v>2236</v>
      </c>
      <c r="B2237" s="8" t="s">
        <v>280</v>
      </c>
      <c r="C2237" s="9" t="s">
        <v>281</v>
      </c>
      <c r="D2237" s="8" t="s">
        <v>282</v>
      </c>
      <c r="E2237" s="1" t="s">
        <v>376</v>
      </c>
      <c r="F2237" s="1" t="s">
        <v>279</v>
      </c>
      <c r="G2237" s="1">
        <v>1</v>
      </c>
      <c r="H2237" s="3" t="s">
        <v>391</v>
      </c>
      <c r="I2237" s="5">
        <v>43709</v>
      </c>
      <c r="J2237" s="1">
        <v>1</v>
      </c>
      <c r="K2237" s="1">
        <v>0.6</v>
      </c>
      <c r="L2237" s="1">
        <f>_xlfn.IFNA(VLOOKUP(D2237,'[2]2019物业费金额预算（含欠费）'!$B$1:$T$65536,19,FALSE),0)</f>
        <v>151.63114522</v>
      </c>
      <c r="M2237">
        <f>_xlfn.IFNA(VLOOKUP(D2237,[2]Sheet1!$B$1:$K$65536,10,FALSE),0)</f>
        <v>41.7283692</v>
      </c>
    </row>
    <row r="2238" spans="1:13">
      <c r="A2238" s="1">
        <v>2237</v>
      </c>
      <c r="B2238" s="8" t="s">
        <v>283</v>
      </c>
      <c r="C2238" s="9" t="s">
        <v>284</v>
      </c>
      <c r="D2238" s="8" t="s">
        <v>285</v>
      </c>
      <c r="E2238" s="1" t="s">
        <v>376</v>
      </c>
      <c r="F2238" s="1" t="s">
        <v>25</v>
      </c>
      <c r="G2238" s="1">
        <v>1</v>
      </c>
      <c r="H2238" s="3" t="s">
        <v>391</v>
      </c>
      <c r="I2238" s="5">
        <v>43709</v>
      </c>
      <c r="J2238" s="1">
        <v>1</v>
      </c>
      <c r="K2238" s="1">
        <v>0.7</v>
      </c>
      <c r="L2238" s="1">
        <f>_xlfn.IFNA(VLOOKUP(D2238,'[2]2019物业费金额预算（含欠费）'!$B$1:$T$65536,19,FALSE),0)</f>
        <v>160.4216814</v>
      </c>
      <c r="M2238">
        <f>_xlfn.IFNA(VLOOKUP(D2238,[2]Sheet1!$B$1:$K$65536,10,FALSE),0)</f>
        <v>8.955175425</v>
      </c>
    </row>
    <row r="2239" spans="1:13">
      <c r="A2239" s="1">
        <v>2238</v>
      </c>
      <c r="B2239" s="8" t="s">
        <v>286</v>
      </c>
      <c r="C2239" s="9" t="s">
        <v>287</v>
      </c>
      <c r="D2239" s="8" t="s">
        <v>288</v>
      </c>
      <c r="E2239" s="1" t="s">
        <v>376</v>
      </c>
      <c r="F2239" s="1" t="s">
        <v>25</v>
      </c>
      <c r="G2239" s="1">
        <v>1</v>
      </c>
      <c r="H2239" s="3" t="s">
        <v>391</v>
      </c>
      <c r="I2239" s="5">
        <v>43709</v>
      </c>
      <c r="J2239" s="1">
        <v>1</v>
      </c>
      <c r="K2239" s="1">
        <v>0</v>
      </c>
      <c r="L2239" s="1">
        <f>_xlfn.IFNA(VLOOKUP(D2239,'[2]2019物业费金额预算（含欠费）'!$B$1:$T$65536,19,FALSE),0)</f>
        <v>0</v>
      </c>
      <c r="M2239">
        <f>_xlfn.IFNA(VLOOKUP(D2239,[2]Sheet1!$B$1:$K$65536,10,FALSE),0)</f>
        <v>0</v>
      </c>
    </row>
    <row r="2240" spans="1:13">
      <c r="A2240" s="1">
        <v>2239</v>
      </c>
      <c r="B2240" s="8" t="s">
        <v>289</v>
      </c>
      <c r="C2240" s="9"/>
      <c r="D2240" s="8" t="s">
        <v>290</v>
      </c>
      <c r="E2240" s="1" t="s">
        <v>376</v>
      </c>
      <c r="F2240" s="1" t="s">
        <v>153</v>
      </c>
      <c r="G2240" s="1" t="s">
        <v>153</v>
      </c>
      <c r="H2240" s="3" t="s">
        <v>391</v>
      </c>
      <c r="I2240" s="5">
        <v>43709</v>
      </c>
      <c r="J2240" s="1">
        <v>1</v>
      </c>
      <c r="K2240" s="1">
        <v>0</v>
      </c>
      <c r="L2240" s="1">
        <f>_xlfn.IFNA(VLOOKUP(D2240,'[2]2019物业费金额预算（含欠费）'!$B$1:$T$65536,19,FALSE),0)</f>
        <v>0</v>
      </c>
      <c r="M2240">
        <f>_xlfn.IFNA(VLOOKUP(D2240,[2]Sheet1!$B$1:$K$65536,10,FALSE),0)</f>
        <v>0</v>
      </c>
    </row>
    <row r="2241" spans="1:13">
      <c r="A2241" s="1">
        <v>2240</v>
      </c>
      <c r="B2241" s="8" t="s">
        <v>291</v>
      </c>
      <c r="C2241" s="9" t="s">
        <v>292</v>
      </c>
      <c r="D2241" s="8" t="s">
        <v>293</v>
      </c>
      <c r="E2241" s="1" t="s">
        <v>376</v>
      </c>
      <c r="F2241" s="1" t="s">
        <v>25</v>
      </c>
      <c r="G2241" s="1">
        <v>1</v>
      </c>
      <c r="H2241" s="3" t="s">
        <v>391</v>
      </c>
      <c r="I2241" s="5">
        <v>43709</v>
      </c>
      <c r="J2241" s="1">
        <v>1</v>
      </c>
      <c r="K2241" s="1">
        <v>0</v>
      </c>
      <c r="L2241" s="1">
        <f>_xlfn.IFNA(VLOOKUP(D2241,'[2]2019物业费金额预算（含欠费）'!$B$1:$T$65536,19,FALSE),0)</f>
        <v>0</v>
      </c>
      <c r="M2241">
        <f>_xlfn.IFNA(VLOOKUP(D2241,[2]Sheet1!$B$1:$K$65536,10,FALSE),0)</f>
        <v>0</v>
      </c>
    </row>
    <row r="2242" ht="15" spans="1:13">
      <c r="A2242" s="1">
        <v>2241</v>
      </c>
      <c r="B2242" s="8" t="s">
        <v>383</v>
      </c>
      <c r="C2242" s="10" t="s">
        <v>268</v>
      </c>
      <c r="D2242" s="10" t="s">
        <v>269</v>
      </c>
      <c r="E2242" s="1" t="s">
        <v>376</v>
      </c>
      <c r="F2242" s="1" t="s">
        <v>25</v>
      </c>
      <c r="G2242" s="1">
        <v>1</v>
      </c>
      <c r="H2242" s="3" t="s">
        <v>391</v>
      </c>
      <c r="I2242" s="5">
        <v>43709</v>
      </c>
      <c r="J2242" s="1">
        <v>1</v>
      </c>
      <c r="K2242" s="1">
        <v>0.8</v>
      </c>
      <c r="L2242" s="1">
        <f>_xlfn.IFNA(VLOOKUP(D2242,'[2]2019物业费金额预算（含欠费）'!$B$1:$T$65536,19,FALSE),0)</f>
        <v>142.4019849</v>
      </c>
      <c r="M2242">
        <f>_xlfn.IFNA(VLOOKUP(D2242,[2]Sheet1!$B$1:$K$65536,10,FALSE),0)</f>
        <v>3.684305625</v>
      </c>
    </row>
    <row r="2243" spans="1:13">
      <c r="A2243" s="1">
        <v>2242</v>
      </c>
      <c r="B2243" s="8" t="s">
        <v>13</v>
      </c>
      <c r="C2243" s="9" t="s">
        <v>14</v>
      </c>
      <c r="D2243" s="8" t="s">
        <v>15</v>
      </c>
      <c r="E2243" s="1" t="s">
        <v>376</v>
      </c>
      <c r="F2243" s="1" t="s">
        <v>17</v>
      </c>
      <c r="G2243" s="1">
        <v>1</v>
      </c>
      <c r="H2243" s="3" t="s">
        <v>392</v>
      </c>
      <c r="I2243" s="5">
        <v>43739</v>
      </c>
      <c r="J2243" s="1">
        <v>1</v>
      </c>
      <c r="K2243" s="1">
        <v>0.7</v>
      </c>
      <c r="L2243" s="1">
        <f>_xlfn.IFNA(VLOOKUP(D2243,'[2]2019物业费金额预算（含欠费）'!$B$1:$V$65536,21,FALSE),0)</f>
        <v>452.791861909713</v>
      </c>
      <c r="M2243">
        <f>_xlfn.IFNA(VLOOKUP(D2243,[2]Sheet1!$B$1:$L$65536,11,FALSE),0)</f>
        <v>42.3774057333333</v>
      </c>
    </row>
    <row r="2244" spans="1:13">
      <c r="A2244" s="1">
        <v>2243</v>
      </c>
      <c r="B2244" s="8" t="s">
        <v>19</v>
      </c>
      <c r="C2244" s="9" t="s">
        <v>20</v>
      </c>
      <c r="D2244" s="8" t="s">
        <v>21</v>
      </c>
      <c r="E2244" s="1" t="s">
        <v>376</v>
      </c>
      <c r="F2244" s="1" t="s">
        <v>17</v>
      </c>
      <c r="G2244" s="1">
        <v>1</v>
      </c>
      <c r="H2244" s="3" t="s">
        <v>392</v>
      </c>
      <c r="I2244" s="5">
        <v>43739</v>
      </c>
      <c r="J2244" s="1">
        <v>1</v>
      </c>
      <c r="K2244" s="1">
        <v>0.8</v>
      </c>
      <c r="L2244" s="1">
        <f>_xlfn.IFNA(VLOOKUP(D2244,'[2]2019物业费金额预算（含欠费）'!$B$1:$V$65536,21,FALSE),0)</f>
        <v>42.481076484</v>
      </c>
      <c r="M2244">
        <f>_xlfn.IFNA(VLOOKUP(D2244,[2]Sheet1!$B$1:$L$65536,11,FALSE),0)</f>
        <v>2.586263075</v>
      </c>
    </row>
    <row r="2245" spans="1:13">
      <c r="A2245" s="1">
        <v>2244</v>
      </c>
      <c r="B2245" s="8" t="s">
        <v>22</v>
      </c>
      <c r="C2245" s="9" t="s">
        <v>23</v>
      </c>
      <c r="D2245" s="8" t="s">
        <v>24</v>
      </c>
      <c r="E2245" s="1" t="s">
        <v>376</v>
      </c>
      <c r="F2245" s="1" t="s">
        <v>25</v>
      </c>
      <c r="G2245" s="1">
        <v>1</v>
      </c>
      <c r="H2245" s="3" t="s">
        <v>392</v>
      </c>
      <c r="I2245" s="5">
        <v>43739</v>
      </c>
      <c r="J2245" s="1">
        <v>1</v>
      </c>
      <c r="K2245" s="1">
        <v>0.9</v>
      </c>
      <c r="L2245" s="1">
        <f>_xlfn.IFNA(VLOOKUP(D2245,'[2]2019物业费金额预算（含欠费）'!$B$1:$V$65536,21,FALSE),0)</f>
        <v>150.358088784</v>
      </c>
      <c r="M2245">
        <f>_xlfn.IFNA(VLOOKUP(D2245,[2]Sheet1!$B$1:$L$65536,11,FALSE),0)</f>
        <v>5.6913496</v>
      </c>
    </row>
    <row r="2246" ht="15" spans="1:13">
      <c r="A2246" s="1">
        <v>2245</v>
      </c>
      <c r="B2246" s="4" t="s">
        <v>26</v>
      </c>
      <c r="C2246" s="9" t="s">
        <v>27</v>
      </c>
      <c r="D2246" s="10" t="s">
        <v>28</v>
      </c>
      <c r="E2246" s="1" t="s">
        <v>376</v>
      </c>
      <c r="F2246" s="1" t="s">
        <v>17</v>
      </c>
      <c r="G2246" s="1">
        <v>1</v>
      </c>
      <c r="H2246" s="3" t="s">
        <v>392</v>
      </c>
      <c r="I2246" s="5">
        <v>43739</v>
      </c>
      <c r="J2246" s="1">
        <v>1</v>
      </c>
      <c r="K2246" s="1">
        <v>0.5</v>
      </c>
      <c r="L2246" s="1">
        <f>_xlfn.IFNA(VLOOKUP(D2246,'[2]2019物业费金额预算（含欠费）'!$B$1:$V$65536,21,FALSE),0)</f>
        <v>163.18165677</v>
      </c>
      <c r="M2246">
        <f>_xlfn.IFNA(VLOOKUP(D2246,[2]Sheet1!$B$1:$L$65536,11,FALSE),0)</f>
        <v>53.1688483333333</v>
      </c>
    </row>
    <row r="2247" ht="14.25" spans="1:13">
      <c r="A2247" s="1">
        <v>2246</v>
      </c>
      <c r="B2247" s="4" t="s">
        <v>29</v>
      </c>
      <c r="C2247" s="9" t="s">
        <v>30</v>
      </c>
      <c r="D2247" s="8" t="s">
        <v>31</v>
      </c>
      <c r="E2247" s="1" t="s">
        <v>376</v>
      </c>
      <c r="F2247" s="1" t="s">
        <v>25</v>
      </c>
      <c r="G2247" s="1">
        <v>1</v>
      </c>
      <c r="H2247" s="3" t="s">
        <v>392</v>
      </c>
      <c r="I2247" s="5">
        <v>43739</v>
      </c>
      <c r="J2247" s="1">
        <v>1</v>
      </c>
      <c r="K2247" s="1">
        <v>0.7</v>
      </c>
      <c r="L2247" s="1">
        <f>_xlfn.IFNA(VLOOKUP(D2247,'[2]2019物业费金额预算（含欠费）'!$B$1:$V$65536,21,FALSE),0)</f>
        <v>342.30601836</v>
      </c>
      <c r="M2247">
        <f>_xlfn.IFNA(VLOOKUP(D2247,[2]Sheet1!$B$1:$L$65536,11,FALSE),0)</f>
        <v>153.55278125</v>
      </c>
    </row>
    <row r="2248" spans="1:13">
      <c r="A2248" s="1">
        <v>2247</v>
      </c>
      <c r="B2248" s="8" t="s">
        <v>32</v>
      </c>
      <c r="C2248" s="9" t="s">
        <v>33</v>
      </c>
      <c r="D2248" s="8" t="s">
        <v>34</v>
      </c>
      <c r="E2248" s="1" t="s">
        <v>376</v>
      </c>
      <c r="F2248" s="1" t="s">
        <v>25</v>
      </c>
      <c r="G2248" s="1">
        <v>1</v>
      </c>
      <c r="H2248" s="3" t="s">
        <v>392</v>
      </c>
      <c r="I2248" s="5">
        <v>43739</v>
      </c>
      <c r="J2248" s="1">
        <v>1</v>
      </c>
      <c r="K2248" s="1">
        <v>0.9</v>
      </c>
      <c r="L2248" s="1">
        <f>_xlfn.IFNA(VLOOKUP(D2248,'[2]2019物业费金额预算（含欠费）'!$B$1:$V$65536,21,FALSE),0)</f>
        <v>333.729244704</v>
      </c>
      <c r="M2248">
        <f>_xlfn.IFNA(VLOOKUP(D2248,[2]Sheet1!$B$1:$L$65536,11,FALSE),0)</f>
        <v>19.394966</v>
      </c>
    </row>
    <row r="2249" spans="1:13">
      <c r="A2249" s="1">
        <v>2248</v>
      </c>
      <c r="B2249" s="8" t="s">
        <v>35</v>
      </c>
      <c r="C2249" s="9"/>
      <c r="D2249" s="8" t="s">
        <v>36</v>
      </c>
      <c r="E2249" s="1" t="s">
        <v>376</v>
      </c>
      <c r="F2249" s="1" t="s">
        <v>25</v>
      </c>
      <c r="G2249" s="1">
        <v>0</v>
      </c>
      <c r="H2249" s="3" t="s">
        <v>392</v>
      </c>
      <c r="I2249" s="5">
        <v>43739</v>
      </c>
      <c r="J2249" s="1">
        <v>1</v>
      </c>
      <c r="K2249" s="1">
        <v>0.8</v>
      </c>
      <c r="L2249" s="1">
        <f>_xlfn.IFNA(VLOOKUP(D2249,'[2]2019物业费金额预算（含欠费）'!$B$1:$V$65536,21,FALSE),0)</f>
        <v>610.725700665</v>
      </c>
      <c r="M2249">
        <f>_xlfn.IFNA(VLOOKUP(D2249,[2]Sheet1!$B$1:$L$65536,11,FALSE),0)</f>
        <v>91.5291849333333</v>
      </c>
    </row>
    <row r="2250" spans="1:13">
      <c r="A2250" s="1">
        <v>2249</v>
      </c>
      <c r="B2250" s="8" t="s">
        <v>37</v>
      </c>
      <c r="C2250" s="9" t="s">
        <v>38</v>
      </c>
      <c r="D2250" s="8" t="s">
        <v>39</v>
      </c>
      <c r="E2250" s="1" t="s">
        <v>376</v>
      </c>
      <c r="F2250" s="1" t="s">
        <v>17</v>
      </c>
      <c r="G2250" s="1">
        <v>1</v>
      </c>
      <c r="H2250" s="3" t="s">
        <v>392</v>
      </c>
      <c r="I2250" s="5">
        <v>43739</v>
      </c>
      <c r="J2250" s="1">
        <v>1</v>
      </c>
      <c r="K2250" s="1">
        <v>0.8</v>
      </c>
      <c r="L2250" s="1">
        <f>_xlfn.IFNA(VLOOKUP(D2250,'[2]2019物业费金额预算（含欠费）'!$B$1:$V$65536,21,FALSE),0)</f>
        <v>61.4839480784</v>
      </c>
      <c r="M2250">
        <f>_xlfn.IFNA(VLOOKUP(D2250,[2]Sheet1!$B$1:$L$65536,11,FALSE),0)</f>
        <v>1.63335323333333</v>
      </c>
    </row>
    <row r="2251" spans="1:13">
      <c r="A2251" s="1">
        <v>2250</v>
      </c>
      <c r="B2251" s="8" t="s">
        <v>40</v>
      </c>
      <c r="C2251" s="9"/>
      <c r="D2251" s="8" t="s">
        <v>41</v>
      </c>
      <c r="E2251" s="1" t="s">
        <v>376</v>
      </c>
      <c r="F2251" s="1" t="s">
        <v>25</v>
      </c>
      <c r="G2251" s="1">
        <v>0</v>
      </c>
      <c r="H2251" s="3" t="s">
        <v>392</v>
      </c>
      <c r="I2251" s="5">
        <v>43739</v>
      </c>
      <c r="J2251" s="1">
        <v>1</v>
      </c>
      <c r="K2251" s="1">
        <v>0.75</v>
      </c>
      <c r="L2251" s="1">
        <f>_xlfn.IFNA(VLOOKUP(D2251,'[2]2019物业费金额预算（含欠费）'!$B$1:$V$65536,21,FALSE),0)</f>
        <v>464.04197684</v>
      </c>
      <c r="M2251">
        <f>_xlfn.IFNA(VLOOKUP(D2251,[2]Sheet1!$B$1:$L$65536,11,FALSE),0)</f>
        <v>131.103675166667</v>
      </c>
    </row>
    <row r="2252" spans="1:13">
      <c r="A2252" s="1">
        <v>2251</v>
      </c>
      <c r="B2252" s="8" t="s">
        <v>42</v>
      </c>
      <c r="C2252" s="9" t="s">
        <v>43</v>
      </c>
      <c r="D2252" s="8" t="s">
        <v>44</v>
      </c>
      <c r="E2252" s="1" t="s">
        <v>376</v>
      </c>
      <c r="F2252" s="1" t="s">
        <v>25</v>
      </c>
      <c r="G2252" s="1">
        <v>1</v>
      </c>
      <c r="H2252" s="3" t="s">
        <v>392</v>
      </c>
      <c r="I2252" s="5">
        <v>43739</v>
      </c>
      <c r="J2252" s="1">
        <v>1</v>
      </c>
      <c r="K2252" s="1">
        <v>0.8</v>
      </c>
      <c r="L2252" s="1">
        <f>_xlfn.IFNA(VLOOKUP(D2252,'[2]2019物业费金额预算（含欠费）'!$B$1:$V$65536,21,FALSE),0)</f>
        <v>642.922630235</v>
      </c>
      <c r="M2252">
        <f>_xlfn.IFNA(VLOOKUP(D2252,[2]Sheet1!$B$1:$L$65536,11,FALSE),0)</f>
        <v>142.767562066667</v>
      </c>
    </row>
    <row r="2253" spans="1:13">
      <c r="A2253" s="1">
        <v>2252</v>
      </c>
      <c r="B2253" s="8" t="s">
        <v>45</v>
      </c>
      <c r="C2253" s="9" t="s">
        <v>46</v>
      </c>
      <c r="D2253" s="8" t="s">
        <v>47</v>
      </c>
      <c r="E2253" s="1" t="s">
        <v>376</v>
      </c>
      <c r="F2253" s="1" t="s">
        <v>25</v>
      </c>
      <c r="G2253" s="1">
        <v>1</v>
      </c>
      <c r="H2253" s="3" t="s">
        <v>392</v>
      </c>
      <c r="I2253" s="5">
        <v>43739</v>
      </c>
      <c r="J2253" s="1">
        <v>1</v>
      </c>
      <c r="K2253" s="1">
        <v>0.9</v>
      </c>
      <c r="L2253" s="1">
        <f>_xlfn.IFNA(VLOOKUP(D2253,'[2]2019物业费金额预算（含欠费）'!$B$1:$V$65536,21,FALSE),0)</f>
        <v>96.730435296</v>
      </c>
      <c r="M2253">
        <f>_xlfn.IFNA(VLOOKUP(D2253,[2]Sheet1!$B$1:$L$65536,11,FALSE),0)</f>
        <v>0.398739833333333</v>
      </c>
    </row>
    <row r="2254" spans="1:13">
      <c r="A2254" s="1">
        <v>2253</v>
      </c>
      <c r="B2254" s="8" t="s">
        <v>48</v>
      </c>
      <c r="C2254" s="9" t="s">
        <v>49</v>
      </c>
      <c r="D2254" s="8" t="s">
        <v>50</v>
      </c>
      <c r="E2254" s="1" t="s">
        <v>376</v>
      </c>
      <c r="F2254" s="1" t="s">
        <v>25</v>
      </c>
      <c r="G2254" s="1">
        <v>1</v>
      </c>
      <c r="H2254" s="3" t="s">
        <v>392</v>
      </c>
      <c r="I2254" s="5">
        <v>43739</v>
      </c>
      <c r="J2254" s="1">
        <v>1</v>
      </c>
      <c r="K2254" s="1">
        <v>0.9</v>
      </c>
      <c r="L2254" s="1">
        <f>_xlfn.IFNA(VLOOKUP(D2254,'[2]2019物业费金额预算（含欠费）'!$B$1:$V$65536,21,FALSE),0)</f>
        <v>69.9531203112</v>
      </c>
      <c r="M2254">
        <f>_xlfn.IFNA(VLOOKUP(D2254,[2]Sheet1!$B$1:$L$65536,11,FALSE),0)</f>
        <v>5.79583308333333</v>
      </c>
    </row>
    <row r="2255" spans="1:13">
      <c r="A2255" s="1">
        <v>2254</v>
      </c>
      <c r="B2255" s="8" t="s">
        <v>51</v>
      </c>
      <c r="C2255" s="9" t="s">
        <v>52</v>
      </c>
      <c r="D2255" s="8" t="s">
        <v>53</v>
      </c>
      <c r="E2255" s="1" t="s">
        <v>376</v>
      </c>
      <c r="F2255" s="1" t="s">
        <v>17</v>
      </c>
      <c r="G2255" s="1">
        <v>1</v>
      </c>
      <c r="H2255" s="3" t="s">
        <v>392</v>
      </c>
      <c r="I2255" s="5">
        <v>43739</v>
      </c>
      <c r="J2255" s="1">
        <v>1</v>
      </c>
      <c r="K2255" s="1">
        <v>0.8</v>
      </c>
      <c r="L2255" s="1">
        <f>_xlfn.IFNA(VLOOKUP(D2255,'[2]2019物业费金额预算（含欠费）'!$B$1:$V$65536,21,FALSE),0)</f>
        <v>354.0549456</v>
      </c>
      <c r="M2255">
        <f>_xlfn.IFNA(VLOOKUP(D2255,[2]Sheet1!$B$1:$L$65536,11,FALSE),0)</f>
        <v>35.4876379166667</v>
      </c>
    </row>
    <row r="2256" spans="1:13">
      <c r="A2256" s="1">
        <v>2255</v>
      </c>
      <c r="B2256" s="8" t="s">
        <v>54</v>
      </c>
      <c r="C2256" s="9" t="s">
        <v>55</v>
      </c>
      <c r="D2256" s="8" t="s">
        <v>56</v>
      </c>
      <c r="E2256" s="1" t="s">
        <v>376</v>
      </c>
      <c r="F2256" s="1" t="s">
        <v>17</v>
      </c>
      <c r="G2256" s="1">
        <v>1</v>
      </c>
      <c r="H2256" s="3" t="s">
        <v>392</v>
      </c>
      <c r="I2256" s="5">
        <v>43739</v>
      </c>
      <c r="J2256" s="1">
        <v>1</v>
      </c>
      <c r="K2256" s="1">
        <v>0.8</v>
      </c>
      <c r="L2256" s="1">
        <f>_xlfn.IFNA(VLOOKUP(D2256,'[2]2019物业费金额预算（含欠费）'!$B$1:$V$65536,21,FALSE),0)</f>
        <v>59.1164774772</v>
      </c>
      <c r="M2256">
        <f>_xlfn.IFNA(VLOOKUP(D2256,[2]Sheet1!$B$1:$L$65536,11,FALSE),0)</f>
        <v>4.75364516666667</v>
      </c>
    </row>
    <row r="2257" spans="1:13">
      <c r="A2257" s="1">
        <v>2256</v>
      </c>
      <c r="B2257" s="8" t="s">
        <v>57</v>
      </c>
      <c r="C2257" s="9" t="s">
        <v>58</v>
      </c>
      <c r="D2257" s="8" t="s">
        <v>59</v>
      </c>
      <c r="E2257" s="1" t="s">
        <v>376</v>
      </c>
      <c r="F2257" s="1" t="s">
        <v>17</v>
      </c>
      <c r="G2257" s="1">
        <v>1</v>
      </c>
      <c r="H2257" s="3" t="s">
        <v>392</v>
      </c>
      <c r="I2257" s="5">
        <v>43739</v>
      </c>
      <c r="J2257" s="1">
        <v>1</v>
      </c>
      <c r="K2257" s="1">
        <v>0.4</v>
      </c>
      <c r="L2257" s="1">
        <f>_xlfn.IFNA(VLOOKUP(D2257,'[2]2019物业费金额预算（含欠费）'!$B$1:$V$65536,21,FALSE),0)</f>
        <v>46.1720097</v>
      </c>
      <c r="M2257">
        <f>_xlfn.IFNA(VLOOKUP(D2257,[2]Sheet1!$B$1:$L$65536,11,FALSE),0)</f>
        <v>7.6256656</v>
      </c>
    </row>
    <row r="2258" spans="1:13">
      <c r="A2258" s="1">
        <v>2257</v>
      </c>
      <c r="B2258" s="8" t="s">
        <v>60</v>
      </c>
      <c r="C2258" s="9" t="s">
        <v>61</v>
      </c>
      <c r="D2258" s="8" t="s">
        <v>62</v>
      </c>
      <c r="E2258" s="1" t="s">
        <v>376</v>
      </c>
      <c r="F2258" s="1" t="s">
        <v>17</v>
      </c>
      <c r="G2258" s="1">
        <v>1</v>
      </c>
      <c r="H2258" s="3" t="s">
        <v>392</v>
      </c>
      <c r="I2258" s="5">
        <v>43739</v>
      </c>
      <c r="J2258" s="1">
        <v>1</v>
      </c>
      <c r="K2258" s="1">
        <v>0.7</v>
      </c>
      <c r="L2258" s="1">
        <f>_xlfn.IFNA(VLOOKUP(D2258,'[2]2019物业费金额预算（含欠费）'!$B$1:$V$65536,21,FALSE),0)</f>
        <v>452.394017292</v>
      </c>
      <c r="M2258">
        <f>_xlfn.IFNA(VLOOKUP(D2258,[2]Sheet1!$B$1:$L$65536,11,FALSE),0)</f>
        <v>43.7986654666667</v>
      </c>
    </row>
    <row r="2259" spans="1:13">
      <c r="A2259" s="1">
        <v>2258</v>
      </c>
      <c r="B2259" s="8" t="s">
        <v>63</v>
      </c>
      <c r="C2259" s="9" t="s">
        <v>64</v>
      </c>
      <c r="D2259" s="8" t="s">
        <v>65</v>
      </c>
      <c r="E2259" s="1" t="s">
        <v>376</v>
      </c>
      <c r="F2259" s="1" t="s">
        <v>25</v>
      </c>
      <c r="G2259" s="1">
        <v>1</v>
      </c>
      <c r="H2259" s="3" t="s">
        <v>392</v>
      </c>
      <c r="I2259" s="5">
        <v>43739</v>
      </c>
      <c r="J2259" s="1">
        <v>1</v>
      </c>
      <c r="K2259" s="1">
        <v>0.9</v>
      </c>
      <c r="L2259" s="1">
        <f>_xlfn.IFNA(VLOOKUP(D2259,'[2]2019物业费金额预算（含欠费）'!$B$1:$V$65536,21,FALSE),0)</f>
        <v>473.702713952</v>
      </c>
      <c r="M2259">
        <f>_xlfn.IFNA(VLOOKUP(D2259,[2]Sheet1!$B$1:$L$65536,11,FALSE),0)</f>
        <v>25.1234914933333</v>
      </c>
    </row>
    <row r="2260" spans="1:13">
      <c r="A2260" s="1">
        <v>2259</v>
      </c>
      <c r="B2260" s="8" t="s">
        <v>66</v>
      </c>
      <c r="C2260" s="9" t="s">
        <v>67</v>
      </c>
      <c r="D2260" s="8" t="s">
        <v>68</v>
      </c>
      <c r="E2260" s="1" t="s">
        <v>376</v>
      </c>
      <c r="F2260" s="1" t="s">
        <v>25</v>
      </c>
      <c r="G2260" s="1">
        <v>1</v>
      </c>
      <c r="H2260" s="3" t="s">
        <v>392</v>
      </c>
      <c r="I2260" s="5">
        <v>43739</v>
      </c>
      <c r="J2260" s="1">
        <v>1</v>
      </c>
      <c r="K2260" s="1">
        <v>0.8</v>
      </c>
      <c r="L2260" s="1">
        <f>_xlfn.IFNA(VLOOKUP(D2260,'[2]2019物业费金额预算（含欠费）'!$B$1:$V$65536,21,FALSE),0)</f>
        <v>412.29272364</v>
      </c>
      <c r="M2260">
        <f>_xlfn.IFNA(VLOOKUP(D2260,[2]Sheet1!$B$1:$L$65536,11,FALSE),0)</f>
        <v>27.3225353333333</v>
      </c>
    </row>
    <row r="2261" spans="1:13">
      <c r="A2261" s="1">
        <v>2260</v>
      </c>
      <c r="B2261" s="8" t="s">
        <v>69</v>
      </c>
      <c r="C2261" s="9" t="s">
        <v>70</v>
      </c>
      <c r="D2261" s="8" t="s">
        <v>71</v>
      </c>
      <c r="E2261" s="1" t="s">
        <v>376</v>
      </c>
      <c r="F2261" s="1" t="s">
        <v>25</v>
      </c>
      <c r="G2261" s="1">
        <v>1</v>
      </c>
      <c r="H2261" s="3" t="s">
        <v>392</v>
      </c>
      <c r="I2261" s="5">
        <v>43739</v>
      </c>
      <c r="J2261" s="1">
        <v>1</v>
      </c>
      <c r="K2261" s="1">
        <v>0.75</v>
      </c>
      <c r="L2261" s="1">
        <f>_xlfn.IFNA(VLOOKUP(D2261,'[2]2019物业费金额预算（含欠费）'!$B$1:$V$65536,21,FALSE),0)</f>
        <v>262.71370044</v>
      </c>
      <c r="M2261">
        <f>_xlfn.IFNA(VLOOKUP(D2261,[2]Sheet1!$B$1:$L$65536,11,FALSE),0)</f>
        <v>39.5895605</v>
      </c>
    </row>
    <row r="2262" spans="1:13">
      <c r="A2262" s="1">
        <v>2261</v>
      </c>
      <c r="B2262" s="8" t="s">
        <v>72</v>
      </c>
      <c r="C2262" s="9" t="s">
        <v>73</v>
      </c>
      <c r="D2262" s="8" t="s">
        <v>74</v>
      </c>
      <c r="E2262" s="1" t="s">
        <v>376</v>
      </c>
      <c r="F2262" s="1" t="s">
        <v>25</v>
      </c>
      <c r="G2262" s="1">
        <v>1</v>
      </c>
      <c r="H2262" s="3" t="s">
        <v>392</v>
      </c>
      <c r="I2262" s="5">
        <v>43739</v>
      </c>
      <c r="J2262" s="1">
        <v>1</v>
      </c>
      <c r="K2262" s="1">
        <v>0.75</v>
      </c>
      <c r="L2262" s="1">
        <f>_xlfn.IFNA(VLOOKUP(D2262,'[2]2019物业费金额预算（含欠费）'!$B$1:$V$65536,21,FALSE),0)</f>
        <v>737.69354426</v>
      </c>
      <c r="M2262">
        <f>_xlfn.IFNA(VLOOKUP(D2262,[2]Sheet1!$B$1:$L$65536,11,FALSE),0)</f>
        <v>25.65465525</v>
      </c>
    </row>
    <row r="2263" spans="1:13">
      <c r="A2263" s="1">
        <v>2262</v>
      </c>
      <c r="B2263" s="8" t="s">
        <v>75</v>
      </c>
      <c r="C2263" s="9" t="s">
        <v>76</v>
      </c>
      <c r="D2263" s="8" t="s">
        <v>77</v>
      </c>
      <c r="E2263" s="1" t="s">
        <v>376</v>
      </c>
      <c r="F2263" s="1" t="s">
        <v>25</v>
      </c>
      <c r="G2263" s="1">
        <v>1</v>
      </c>
      <c r="H2263" s="3" t="s">
        <v>392</v>
      </c>
      <c r="I2263" s="5">
        <v>43739</v>
      </c>
      <c r="J2263" s="1">
        <v>1</v>
      </c>
      <c r="K2263" s="1">
        <v>0.8</v>
      </c>
      <c r="L2263" s="1">
        <f>_xlfn.IFNA(VLOOKUP(D2263,'[2]2019物业费金额预算（含欠费）'!$B$1:$V$65536,21,FALSE),0)</f>
        <v>342.08015196</v>
      </c>
      <c r="M2263">
        <f>_xlfn.IFNA(VLOOKUP(D2263,[2]Sheet1!$B$1:$L$65536,11,FALSE),0)</f>
        <v>70.4234195</v>
      </c>
    </row>
    <row r="2264" ht="14.25" spans="1:13">
      <c r="A2264" s="1">
        <v>2263</v>
      </c>
      <c r="B2264" s="2" t="s">
        <v>78</v>
      </c>
      <c r="C2264" s="9"/>
      <c r="D2264" s="8" t="s">
        <v>79</v>
      </c>
      <c r="E2264" s="1" t="s">
        <v>376</v>
      </c>
      <c r="F2264" s="1" t="s">
        <v>25</v>
      </c>
      <c r="G2264" s="1">
        <v>0</v>
      </c>
      <c r="H2264" s="3" t="s">
        <v>392</v>
      </c>
      <c r="I2264" s="5">
        <v>43739</v>
      </c>
      <c r="J2264" s="1">
        <v>1</v>
      </c>
      <c r="K2264" s="1">
        <v>0.8</v>
      </c>
      <c r="L2264" s="1">
        <f>_xlfn.IFNA(VLOOKUP(D2264,'[2]2019物业费金额预算（含欠费）'!$B$1:$V$65536,21,FALSE),0)</f>
        <v>569.604681366667</v>
      </c>
      <c r="M2264">
        <f>_xlfn.IFNA(VLOOKUP(D2264,[2]Sheet1!$B$1:$L$65536,11,FALSE),0)</f>
        <v>22.8572149166667</v>
      </c>
    </row>
    <row r="2265" spans="1:13">
      <c r="A2265" s="1">
        <v>2264</v>
      </c>
      <c r="B2265" s="8" t="s">
        <v>83</v>
      </c>
      <c r="C2265" s="9" t="s">
        <v>84</v>
      </c>
      <c r="D2265" s="8" t="s">
        <v>85</v>
      </c>
      <c r="E2265" s="1" t="s">
        <v>376</v>
      </c>
      <c r="F2265" s="1" t="s">
        <v>25</v>
      </c>
      <c r="G2265" s="1">
        <v>1</v>
      </c>
      <c r="H2265" s="3" t="s">
        <v>392</v>
      </c>
      <c r="I2265" s="5">
        <v>43739</v>
      </c>
      <c r="J2265" s="1">
        <v>1</v>
      </c>
      <c r="K2265" s="1">
        <v>0</v>
      </c>
      <c r="L2265" s="1">
        <f>_xlfn.IFNA(VLOOKUP(D2265,'[2]2019物业费金额预算（含欠费）'!$B$1:$V$65536,21,FALSE),0)</f>
        <v>732.081095844</v>
      </c>
      <c r="M2265">
        <f>_xlfn.IFNA(VLOOKUP(D2265,[2]Sheet1!$B$1:$L$65536,11,FALSE),0)</f>
        <v>0</v>
      </c>
    </row>
    <row r="2266" spans="1:13">
      <c r="A2266" s="1">
        <v>2265</v>
      </c>
      <c r="B2266" s="8" t="s">
        <v>95</v>
      </c>
      <c r="C2266" s="9" t="s">
        <v>96</v>
      </c>
      <c r="D2266" s="8" t="s">
        <v>97</v>
      </c>
      <c r="E2266" s="1" t="s">
        <v>376</v>
      </c>
      <c r="F2266" s="1" t="s">
        <v>17</v>
      </c>
      <c r="G2266" s="1">
        <v>1</v>
      </c>
      <c r="H2266" s="3" t="s">
        <v>392</v>
      </c>
      <c r="I2266" s="5">
        <v>43739</v>
      </c>
      <c r="J2266" s="1">
        <v>1</v>
      </c>
      <c r="K2266" s="1">
        <v>0.7</v>
      </c>
      <c r="L2266" s="1">
        <f>_xlfn.IFNA(VLOOKUP(D2266,'[2]2019物业费金额预算（含欠费）'!$B$1:$V$65536,21,FALSE),0)</f>
        <v>51.869886618825</v>
      </c>
      <c r="M2266">
        <f>_xlfn.IFNA(VLOOKUP(D2266,[2]Sheet1!$B$1:$L$65536,11,FALSE),0)</f>
        <v>7.59582983333333</v>
      </c>
    </row>
    <row r="2267" spans="1:13">
      <c r="A2267" s="1">
        <v>2266</v>
      </c>
      <c r="B2267" s="8" t="s">
        <v>98</v>
      </c>
      <c r="C2267" s="9" t="s">
        <v>99</v>
      </c>
      <c r="D2267" s="8" t="s">
        <v>100</v>
      </c>
      <c r="E2267" s="1" t="s">
        <v>376</v>
      </c>
      <c r="F2267" s="1" t="s">
        <v>25</v>
      </c>
      <c r="G2267" s="1">
        <v>1</v>
      </c>
      <c r="H2267" s="3" t="s">
        <v>392</v>
      </c>
      <c r="I2267" s="5">
        <v>43739</v>
      </c>
      <c r="J2267" s="1">
        <v>1</v>
      </c>
      <c r="K2267" s="1">
        <v>0.9</v>
      </c>
      <c r="L2267" s="1">
        <f>_xlfn.IFNA(VLOOKUP(D2267,'[2]2019物业费金额预算（含欠费）'!$B$1:$V$65536,21,FALSE),0)</f>
        <v>154.999275862968</v>
      </c>
      <c r="M2267">
        <f>_xlfn.IFNA(VLOOKUP(D2267,[2]Sheet1!$B$1:$L$65536,11,FALSE),0)</f>
        <v>17.4599536666667</v>
      </c>
    </row>
    <row r="2268" spans="1:13">
      <c r="A2268" s="1">
        <v>2267</v>
      </c>
      <c r="B2268" s="8" t="s">
        <v>101</v>
      </c>
      <c r="C2268" s="9" t="s">
        <v>102</v>
      </c>
      <c r="D2268" s="8" t="s">
        <v>103</v>
      </c>
      <c r="E2268" s="1" t="s">
        <v>376</v>
      </c>
      <c r="F2268" s="1" t="s">
        <v>25</v>
      </c>
      <c r="G2268" s="1">
        <v>1</v>
      </c>
      <c r="H2268" s="3" t="s">
        <v>392</v>
      </c>
      <c r="I2268" s="5">
        <v>43739</v>
      </c>
      <c r="J2268" s="1">
        <v>1</v>
      </c>
      <c r="K2268" s="1">
        <v>0.9</v>
      </c>
      <c r="L2268" s="1">
        <f>_xlfn.IFNA(VLOOKUP(D2268,'[2]2019物业费金额预算（含欠费）'!$B$1:$V$65536,21,FALSE),0)</f>
        <v>486.183874725</v>
      </c>
      <c r="M2268">
        <f>_xlfn.IFNA(VLOOKUP(D2268,[2]Sheet1!$B$1:$L$65536,11,FALSE),0)</f>
        <v>68.1339045</v>
      </c>
    </row>
    <row r="2269" spans="1:13">
      <c r="A2269" s="1">
        <v>2268</v>
      </c>
      <c r="B2269" s="8" t="s">
        <v>104</v>
      </c>
      <c r="C2269" s="9" t="s">
        <v>105</v>
      </c>
      <c r="D2269" s="8" t="s">
        <v>106</v>
      </c>
      <c r="E2269" s="1" t="s">
        <v>376</v>
      </c>
      <c r="F2269" s="1" t="s">
        <v>25</v>
      </c>
      <c r="G2269" s="1">
        <v>1</v>
      </c>
      <c r="H2269" s="3" t="s">
        <v>392</v>
      </c>
      <c r="I2269" s="5">
        <v>43739</v>
      </c>
      <c r="J2269" s="1">
        <v>1</v>
      </c>
      <c r="K2269" s="1">
        <v>0.8</v>
      </c>
      <c r="L2269" s="1">
        <f>_xlfn.IFNA(VLOOKUP(D2269,'[2]2019物业费金额预算（含欠费）'!$B$1:$V$65536,21,FALSE),0)</f>
        <v>416.06707971804</v>
      </c>
      <c r="M2269">
        <f>_xlfn.IFNA(VLOOKUP(D2269,[2]Sheet1!$B$1:$L$65536,11,FALSE),0)</f>
        <v>92.32796825</v>
      </c>
    </row>
    <row r="2270" spans="1:13">
      <c r="A2270" s="1">
        <v>2269</v>
      </c>
      <c r="B2270" s="8" t="s">
        <v>107</v>
      </c>
      <c r="C2270" s="9" t="s">
        <v>108</v>
      </c>
      <c r="D2270" s="8" t="s">
        <v>109</v>
      </c>
      <c r="E2270" s="1" t="s">
        <v>376</v>
      </c>
      <c r="F2270" s="1" t="s">
        <v>25</v>
      </c>
      <c r="G2270" s="1">
        <v>1</v>
      </c>
      <c r="H2270" s="3" t="s">
        <v>392</v>
      </c>
      <c r="I2270" s="5">
        <v>43739</v>
      </c>
      <c r="J2270" s="1">
        <v>1</v>
      </c>
      <c r="K2270" s="1">
        <v>0.8</v>
      </c>
      <c r="L2270" s="1">
        <f>_xlfn.IFNA(VLOOKUP(D2270,'[2]2019物业费金额预算（含欠费）'!$B$1:$V$65536,21,FALSE),0)</f>
        <v>207.4037457348</v>
      </c>
      <c r="M2270">
        <f>_xlfn.IFNA(VLOOKUP(D2270,[2]Sheet1!$B$1:$L$65536,11,FALSE),0)</f>
        <v>41.5618180833333</v>
      </c>
    </row>
    <row r="2271" spans="1:13">
      <c r="A2271" s="1">
        <v>2270</v>
      </c>
      <c r="B2271" s="8" t="s">
        <v>110</v>
      </c>
      <c r="C2271" s="9" t="s">
        <v>111</v>
      </c>
      <c r="D2271" s="8" t="s">
        <v>112</v>
      </c>
      <c r="E2271" s="1" t="s">
        <v>376</v>
      </c>
      <c r="F2271" s="1" t="s">
        <v>25</v>
      </c>
      <c r="G2271" s="1">
        <v>1</v>
      </c>
      <c r="H2271" s="3" t="s">
        <v>392</v>
      </c>
      <c r="I2271" s="5">
        <v>43739</v>
      </c>
      <c r="J2271" s="1">
        <v>1</v>
      </c>
      <c r="K2271" s="1">
        <v>0.8</v>
      </c>
      <c r="L2271" s="1">
        <f>_xlfn.IFNA(VLOOKUP(D2271,'[2]2019物业费金额预算（含欠费）'!$B$1:$V$65536,21,FALSE),0)</f>
        <v>257.69639186316</v>
      </c>
      <c r="M2271">
        <f>_xlfn.IFNA(VLOOKUP(D2271,[2]Sheet1!$B$1:$L$65536,11,FALSE),0)</f>
        <v>33.0038724166667</v>
      </c>
    </row>
    <row r="2272" spans="1:13">
      <c r="A2272" s="1">
        <v>2271</v>
      </c>
      <c r="B2272" s="11" t="s">
        <v>113</v>
      </c>
      <c r="C2272" s="9"/>
      <c r="D2272" s="8" t="s">
        <v>114</v>
      </c>
      <c r="E2272" s="1" t="s">
        <v>376</v>
      </c>
      <c r="F2272" s="1" t="s">
        <v>25</v>
      </c>
      <c r="G2272" s="1">
        <v>0</v>
      </c>
      <c r="H2272" s="3" t="s">
        <v>392</v>
      </c>
      <c r="I2272" s="5">
        <v>43739</v>
      </c>
      <c r="J2272" s="1">
        <v>1</v>
      </c>
      <c r="K2272" s="1">
        <v>0.83</v>
      </c>
      <c r="L2272" s="1">
        <f>_xlfn.IFNA(VLOOKUP(D2272,'[2]2019物业费金额预算（含欠费）'!$B$1:$V$65536,21,FALSE),0)</f>
        <v>605.04902823456</v>
      </c>
      <c r="M2272">
        <f>_xlfn.IFNA(VLOOKUP(D2272,[2]Sheet1!$B$1:$L$65536,11,FALSE),0)</f>
        <v>13.8450678333333</v>
      </c>
    </row>
    <row r="2273" spans="1:13">
      <c r="A2273" s="1">
        <v>2272</v>
      </c>
      <c r="B2273" s="8" t="s">
        <v>115</v>
      </c>
      <c r="C2273" s="9" t="s">
        <v>116</v>
      </c>
      <c r="D2273" s="8" t="s">
        <v>117</v>
      </c>
      <c r="E2273" s="1" t="s">
        <v>376</v>
      </c>
      <c r="F2273" s="1" t="s">
        <v>25</v>
      </c>
      <c r="G2273" s="1">
        <v>1</v>
      </c>
      <c r="H2273" s="3" t="s">
        <v>392</v>
      </c>
      <c r="I2273" s="5">
        <v>43739</v>
      </c>
      <c r="J2273" s="1">
        <v>1</v>
      </c>
      <c r="K2273" s="1">
        <v>0.9</v>
      </c>
      <c r="L2273" s="1">
        <f>_xlfn.IFNA(VLOOKUP(D2273,'[2]2019物业费金额预算（含欠费）'!$B$1:$V$65536,21,FALSE),0)</f>
        <v>610.21631558568</v>
      </c>
      <c r="M2273">
        <f>_xlfn.IFNA(VLOOKUP(D2273,[2]Sheet1!$B$1:$L$65536,11,FALSE),0)</f>
        <v>39.9646205</v>
      </c>
    </row>
    <row r="2274" ht="15" spans="1:13">
      <c r="A2274" s="1">
        <v>2273</v>
      </c>
      <c r="B2274" s="8" t="s">
        <v>378</v>
      </c>
      <c r="C2274" s="9" t="s">
        <v>304</v>
      </c>
      <c r="D2274" s="10" t="s">
        <v>305</v>
      </c>
      <c r="E2274" s="1" t="s">
        <v>376</v>
      </c>
      <c r="F2274" s="1" t="s">
        <v>17</v>
      </c>
      <c r="G2274" s="1">
        <v>1</v>
      </c>
      <c r="H2274" s="3" t="s">
        <v>392</v>
      </c>
      <c r="I2274" s="5">
        <v>43739</v>
      </c>
      <c r="J2274" s="1">
        <v>1</v>
      </c>
      <c r="K2274" s="1">
        <v>0.5</v>
      </c>
      <c r="L2274" s="1">
        <f>_xlfn.IFNA(VLOOKUP(D2274,'[2]2019物业费金额预算（含欠费）'!$B$1:$V$65536,21,FALSE),0)</f>
        <v>132.358114215552</v>
      </c>
      <c r="M2274">
        <f>_xlfn.IFNA(VLOOKUP(D2274,[2]Sheet1!$B$1:$L$65536,11,FALSE),0)</f>
        <v>16.3975029166667</v>
      </c>
    </row>
    <row r="2275" spans="1:13">
      <c r="A2275" s="1">
        <v>2274</v>
      </c>
      <c r="B2275" s="8" t="s">
        <v>118</v>
      </c>
      <c r="C2275" s="9" t="s">
        <v>119</v>
      </c>
      <c r="D2275" s="8" t="s">
        <v>120</v>
      </c>
      <c r="E2275" s="1" t="s">
        <v>376</v>
      </c>
      <c r="F2275" s="1" t="s">
        <v>25</v>
      </c>
      <c r="G2275" s="1">
        <v>1</v>
      </c>
      <c r="H2275" s="3" t="s">
        <v>392</v>
      </c>
      <c r="I2275" s="5">
        <v>43739</v>
      </c>
      <c r="J2275" s="1">
        <v>1</v>
      </c>
      <c r="K2275" s="1">
        <v>0.7</v>
      </c>
      <c r="L2275" s="1">
        <f>_xlfn.IFNA(VLOOKUP(D2275,'[2]2019物业费金额预算（含欠费）'!$B$1:$V$65536,21,FALSE),0)</f>
        <v>182.284099254</v>
      </c>
      <c r="M2275">
        <f>_xlfn.IFNA(VLOOKUP(D2275,[2]Sheet1!$B$1:$L$65536,11,FALSE),0)</f>
        <v>88.22860525</v>
      </c>
    </row>
    <row r="2276" spans="1:13">
      <c r="A2276" s="1">
        <v>2275</v>
      </c>
      <c r="B2276" s="8" t="s">
        <v>121</v>
      </c>
      <c r="C2276" s="9" t="s">
        <v>122</v>
      </c>
      <c r="D2276" s="8" t="s">
        <v>123</v>
      </c>
      <c r="E2276" s="1" t="s">
        <v>376</v>
      </c>
      <c r="F2276" s="1" t="s">
        <v>25</v>
      </c>
      <c r="G2276" s="1">
        <v>1</v>
      </c>
      <c r="H2276" s="3" t="s">
        <v>392</v>
      </c>
      <c r="I2276" s="5">
        <v>43739</v>
      </c>
      <c r="J2276" s="1">
        <v>1</v>
      </c>
      <c r="K2276" s="1">
        <v>0.7</v>
      </c>
      <c r="L2276" s="1">
        <f>_xlfn.IFNA(VLOOKUP(D2276,'[2]2019物业费金额预算（含欠费）'!$B$1:$V$65536,21,FALSE),0)</f>
        <v>325.21599583</v>
      </c>
      <c r="M2276">
        <f>_xlfn.IFNA(VLOOKUP(D2276,[2]Sheet1!$B$1:$L$65536,11,FALSE),0)</f>
        <v>37.3638340833333</v>
      </c>
    </row>
    <row r="2277" spans="1:13">
      <c r="A2277" s="1">
        <v>2276</v>
      </c>
      <c r="B2277" s="8" t="s">
        <v>124</v>
      </c>
      <c r="C2277" s="9" t="s">
        <v>125</v>
      </c>
      <c r="D2277" s="8" t="s">
        <v>126</v>
      </c>
      <c r="E2277" s="1" t="s">
        <v>376</v>
      </c>
      <c r="F2277" s="1" t="s">
        <v>25</v>
      </c>
      <c r="G2277" s="1">
        <v>1</v>
      </c>
      <c r="H2277" s="3" t="s">
        <v>392</v>
      </c>
      <c r="I2277" s="5">
        <v>43739</v>
      </c>
      <c r="J2277" s="1">
        <v>1</v>
      </c>
      <c r="K2277" s="1">
        <v>0.7</v>
      </c>
      <c r="L2277" s="1">
        <f>_xlfn.IFNA(VLOOKUP(D2277,'[2]2019物业费金额预算（含欠费）'!$B$1:$V$65536,21,FALSE),0)</f>
        <v>114.38151003</v>
      </c>
      <c r="M2277">
        <f>_xlfn.IFNA(VLOOKUP(D2277,[2]Sheet1!$B$1:$L$65536,11,FALSE),0)</f>
        <v>69.57655</v>
      </c>
    </row>
    <row r="2278" spans="1:13">
      <c r="A2278" s="1">
        <v>2277</v>
      </c>
      <c r="B2278" s="8" t="s">
        <v>127</v>
      </c>
      <c r="C2278" s="9" t="s">
        <v>128</v>
      </c>
      <c r="D2278" s="8" t="s">
        <v>129</v>
      </c>
      <c r="E2278" s="1" t="s">
        <v>376</v>
      </c>
      <c r="F2278" s="1" t="s">
        <v>25</v>
      </c>
      <c r="G2278" s="1">
        <v>1</v>
      </c>
      <c r="H2278" s="3" t="s">
        <v>392</v>
      </c>
      <c r="I2278" s="5">
        <v>43739</v>
      </c>
      <c r="J2278" s="1">
        <v>1</v>
      </c>
      <c r="K2278" s="1">
        <v>0.8</v>
      </c>
      <c r="L2278" s="1">
        <f>_xlfn.IFNA(VLOOKUP(D2278,'[2]2019物业费金额预算（含欠费）'!$B$1:$V$65536,21,FALSE),0)</f>
        <v>142.5741060162</v>
      </c>
      <c r="M2278">
        <f>_xlfn.IFNA(VLOOKUP(D2278,[2]Sheet1!$B$1:$L$65536,11,FALSE),0)</f>
        <v>25.31496</v>
      </c>
    </row>
    <row r="2279" spans="1:13">
      <c r="A2279" s="1">
        <v>2278</v>
      </c>
      <c r="B2279" s="8" t="s">
        <v>130</v>
      </c>
      <c r="C2279" s="9"/>
      <c r="D2279" s="8" t="s">
        <v>131</v>
      </c>
      <c r="E2279" s="1" t="s">
        <v>376</v>
      </c>
      <c r="F2279" s="1" t="s">
        <v>25</v>
      </c>
      <c r="G2279" s="1">
        <v>0</v>
      </c>
      <c r="H2279" s="3" t="s">
        <v>392</v>
      </c>
      <c r="I2279" s="5">
        <v>43739</v>
      </c>
      <c r="J2279" s="1">
        <v>1</v>
      </c>
      <c r="K2279" s="1">
        <v>0.8</v>
      </c>
      <c r="L2279" s="1">
        <f>_xlfn.IFNA(VLOOKUP(D2279,'[2]2019物业费金额预算（含欠费）'!$B$1:$V$65536,21,FALSE),0)</f>
        <v>835.258128864</v>
      </c>
      <c r="M2279">
        <f>_xlfn.IFNA(VLOOKUP(D2279,[2]Sheet1!$B$1:$L$65536,11,FALSE),0)</f>
        <v>141.947073333333</v>
      </c>
    </row>
    <row r="2280" spans="1:13">
      <c r="A2280" s="1">
        <v>2279</v>
      </c>
      <c r="B2280" s="8" t="s">
        <v>132</v>
      </c>
      <c r="C2280" s="9" t="s">
        <v>133</v>
      </c>
      <c r="D2280" s="8" t="s">
        <v>134</v>
      </c>
      <c r="E2280" s="1" t="s">
        <v>376</v>
      </c>
      <c r="F2280" s="1" t="s">
        <v>25</v>
      </c>
      <c r="G2280" s="1">
        <v>1</v>
      </c>
      <c r="H2280" s="3" t="s">
        <v>392</v>
      </c>
      <c r="I2280" s="5">
        <v>43739</v>
      </c>
      <c r="J2280" s="1">
        <v>1</v>
      </c>
      <c r="K2280" s="1">
        <v>0.8</v>
      </c>
      <c r="L2280" s="1">
        <f>_xlfn.IFNA(VLOOKUP(D2280,'[2]2019物业费金额预算（含欠费）'!$B$1:$V$65536,21,FALSE),0)</f>
        <v>496.5955575</v>
      </c>
      <c r="M2280">
        <f>_xlfn.IFNA(VLOOKUP(D2280,[2]Sheet1!$B$1:$L$65536,11,FALSE),0)</f>
        <v>22.013551</v>
      </c>
    </row>
    <row r="2281" spans="1:13">
      <c r="A2281" s="1">
        <v>2280</v>
      </c>
      <c r="B2281" s="8" t="s">
        <v>135</v>
      </c>
      <c r="C2281" s="9" t="s">
        <v>136</v>
      </c>
      <c r="D2281" s="8" t="s">
        <v>137</v>
      </c>
      <c r="E2281" s="1" t="s">
        <v>376</v>
      </c>
      <c r="F2281" s="1" t="s">
        <v>25</v>
      </c>
      <c r="G2281" s="1">
        <v>1</v>
      </c>
      <c r="H2281" s="3" t="s">
        <v>392</v>
      </c>
      <c r="I2281" s="5">
        <v>43739</v>
      </c>
      <c r="J2281" s="1">
        <v>1</v>
      </c>
      <c r="K2281" s="1">
        <v>0.8</v>
      </c>
      <c r="L2281" s="1">
        <f>_xlfn.IFNA(VLOOKUP(D2281,'[2]2019物业费金额预算（含欠费）'!$B$1:$V$65536,21,FALSE),0)</f>
        <v>225.369384059998</v>
      </c>
      <c r="M2281">
        <f>_xlfn.IFNA(VLOOKUP(D2281,[2]Sheet1!$B$1:$L$65536,11,FALSE),0)</f>
        <v>60</v>
      </c>
    </row>
    <row r="2282" spans="1:13">
      <c r="A2282" s="1">
        <v>2281</v>
      </c>
      <c r="B2282" s="8" t="s">
        <v>138</v>
      </c>
      <c r="C2282" s="9" t="s">
        <v>139</v>
      </c>
      <c r="D2282" s="8" t="s">
        <v>140</v>
      </c>
      <c r="E2282" s="1" t="s">
        <v>376</v>
      </c>
      <c r="F2282" s="1" t="s">
        <v>25</v>
      </c>
      <c r="G2282" s="1">
        <v>1</v>
      </c>
      <c r="H2282" s="3" t="s">
        <v>392</v>
      </c>
      <c r="I2282" s="5">
        <v>43739</v>
      </c>
      <c r="J2282" s="1">
        <v>1</v>
      </c>
      <c r="K2282" s="1">
        <v>0.8</v>
      </c>
      <c r="L2282" s="1">
        <f>_xlfn.IFNA(VLOOKUP(D2282,'[2]2019物业费金额预算（含欠费）'!$B$1:$V$65536,21,FALSE),0)</f>
        <v>93.56634</v>
      </c>
      <c r="M2282">
        <f>_xlfn.IFNA(VLOOKUP(D2282,[2]Sheet1!$B$1:$L$65536,11,FALSE),0)</f>
        <v>15</v>
      </c>
    </row>
    <row r="2283" spans="1:13">
      <c r="A2283" s="1">
        <v>2282</v>
      </c>
      <c r="B2283" s="8" t="s">
        <v>141</v>
      </c>
      <c r="C2283" s="9" t="s">
        <v>142</v>
      </c>
      <c r="D2283" s="8" t="s">
        <v>143</v>
      </c>
      <c r="E2283" s="1" t="s">
        <v>376</v>
      </c>
      <c r="F2283" s="1" t="s">
        <v>25</v>
      </c>
      <c r="G2283" s="1">
        <v>1</v>
      </c>
      <c r="H2283" s="3" t="s">
        <v>392</v>
      </c>
      <c r="I2283" s="5">
        <v>43739</v>
      </c>
      <c r="J2283" s="1">
        <v>1</v>
      </c>
      <c r="K2283" s="1">
        <v>0.8</v>
      </c>
      <c r="L2283" s="1">
        <f>_xlfn.IFNA(VLOOKUP(D2283,'[2]2019物业费金额预算（含欠费）'!$B$1:$V$65536,21,FALSE),0)</f>
        <v>450.3741165</v>
      </c>
      <c r="M2283">
        <f>_xlfn.IFNA(VLOOKUP(D2283,[2]Sheet1!$B$1:$L$65536,11,FALSE),0)</f>
        <v>57.2102465</v>
      </c>
    </row>
    <row r="2284" spans="1:13">
      <c r="A2284" s="1">
        <v>2283</v>
      </c>
      <c r="B2284" s="8" t="s">
        <v>144</v>
      </c>
      <c r="C2284" s="9" t="s">
        <v>145</v>
      </c>
      <c r="D2284" s="8" t="s">
        <v>146</v>
      </c>
      <c r="E2284" s="1" t="s">
        <v>376</v>
      </c>
      <c r="F2284" s="1" t="s">
        <v>25</v>
      </c>
      <c r="G2284" s="1">
        <v>1</v>
      </c>
      <c r="H2284" s="3" t="s">
        <v>392</v>
      </c>
      <c r="I2284" s="5">
        <v>43739</v>
      </c>
      <c r="J2284" s="1">
        <v>1</v>
      </c>
      <c r="K2284" s="1">
        <v>0.75</v>
      </c>
      <c r="L2284" s="1">
        <f>_xlfn.IFNA(VLOOKUP(D2284,'[2]2019物业费金额预算（含欠费）'!$B$1:$V$65536,21,FALSE),0)</f>
        <v>253.3578833112</v>
      </c>
      <c r="M2284">
        <f>_xlfn.IFNA(VLOOKUP(D2284,[2]Sheet1!$B$1:$L$65536,11,FALSE),0)</f>
        <v>61</v>
      </c>
    </row>
    <row r="2285" spans="1:13">
      <c r="A2285" s="1">
        <v>2284</v>
      </c>
      <c r="B2285" s="8" t="s">
        <v>147</v>
      </c>
      <c r="C2285" s="9" t="s">
        <v>148</v>
      </c>
      <c r="D2285" s="8" t="s">
        <v>149</v>
      </c>
      <c r="E2285" s="1" t="s">
        <v>376</v>
      </c>
      <c r="F2285" s="1" t="s">
        <v>25</v>
      </c>
      <c r="G2285" s="1">
        <v>1</v>
      </c>
      <c r="H2285" s="3" t="s">
        <v>392</v>
      </c>
      <c r="I2285" s="5">
        <v>43739</v>
      </c>
      <c r="J2285" s="1">
        <v>1</v>
      </c>
      <c r="K2285" s="1">
        <v>0.8</v>
      </c>
      <c r="L2285" s="1">
        <f>_xlfn.IFNA(VLOOKUP(D2285,'[2]2019物业费金额预算（含欠费）'!$B$1:$V$65536,21,FALSE),0)</f>
        <v>373.70875779</v>
      </c>
      <c r="M2285">
        <f>_xlfn.IFNA(VLOOKUP(D2285,[2]Sheet1!$B$1:$L$65536,11,FALSE),0)</f>
        <v>50</v>
      </c>
    </row>
    <row r="2286" spans="1:13">
      <c r="A2286" s="1">
        <v>2285</v>
      </c>
      <c r="B2286" s="8" t="s">
        <v>150</v>
      </c>
      <c r="C2286" s="9" t="s">
        <v>151</v>
      </c>
      <c r="D2286" s="8" t="s">
        <v>152</v>
      </c>
      <c r="E2286" s="1" t="s">
        <v>376</v>
      </c>
      <c r="F2286" s="1" t="s">
        <v>153</v>
      </c>
      <c r="G2286" s="1">
        <v>1</v>
      </c>
      <c r="H2286" s="3" t="s">
        <v>392</v>
      </c>
      <c r="I2286" s="5">
        <v>43739</v>
      </c>
      <c r="J2286" s="1">
        <v>1</v>
      </c>
      <c r="K2286" s="1">
        <v>0</v>
      </c>
      <c r="L2286" s="1">
        <f>_xlfn.IFNA(VLOOKUP(D2286,'[2]2019物业费金额预算（含欠费）'!$B$1:$V$65536,21,FALSE),0)</f>
        <v>0</v>
      </c>
      <c r="M2286">
        <f>_xlfn.IFNA(VLOOKUP(D2286,[2]Sheet1!$B$1:$L$65536,11,FALSE),0)</f>
        <v>0</v>
      </c>
    </row>
    <row r="2287" spans="1:13">
      <c r="A2287" s="1">
        <v>2286</v>
      </c>
      <c r="B2287" s="8" t="s">
        <v>154</v>
      </c>
      <c r="C2287" s="9" t="s">
        <v>155</v>
      </c>
      <c r="D2287" s="8" t="s">
        <v>156</v>
      </c>
      <c r="E2287" s="1" t="s">
        <v>376</v>
      </c>
      <c r="F2287" s="1" t="s">
        <v>25</v>
      </c>
      <c r="G2287" s="1">
        <v>1</v>
      </c>
      <c r="H2287" s="3" t="s">
        <v>392</v>
      </c>
      <c r="I2287" s="5">
        <v>43739</v>
      </c>
      <c r="J2287" s="1">
        <v>1</v>
      </c>
      <c r="K2287" s="1">
        <v>0.8</v>
      </c>
      <c r="L2287" s="1">
        <f>_xlfn.IFNA(VLOOKUP(D2287,'[2]2019物业费金额预算（含欠费）'!$B$1:$V$65536,21,FALSE),0)</f>
        <v>802.04173644</v>
      </c>
      <c r="M2287">
        <f>_xlfn.IFNA(VLOOKUP(D2287,[2]Sheet1!$B$1:$L$65536,11,FALSE),0)</f>
        <v>92.2512618333333</v>
      </c>
    </row>
    <row r="2288" spans="1:13">
      <c r="A2288" s="1">
        <v>2287</v>
      </c>
      <c r="B2288" s="8" t="s">
        <v>157</v>
      </c>
      <c r="C2288" s="9" t="s">
        <v>158</v>
      </c>
      <c r="D2288" s="8" t="s">
        <v>159</v>
      </c>
      <c r="E2288" s="1" t="s">
        <v>376</v>
      </c>
      <c r="F2288" s="1" t="s">
        <v>25</v>
      </c>
      <c r="G2288" s="1">
        <v>1</v>
      </c>
      <c r="H2288" s="3" t="s">
        <v>392</v>
      </c>
      <c r="I2288" s="5">
        <v>43739</v>
      </c>
      <c r="J2288" s="1">
        <v>1</v>
      </c>
      <c r="K2288" s="1">
        <v>0.8</v>
      </c>
      <c r="L2288" s="1">
        <f>_xlfn.IFNA(VLOOKUP(D2288,'[2]2019物业费金额预算（含欠费）'!$B$1:$V$65536,21,FALSE),0)</f>
        <v>602.0508877824</v>
      </c>
      <c r="M2288">
        <f>_xlfn.IFNA(VLOOKUP(D2288,[2]Sheet1!$B$1:$L$65536,11,FALSE),0)</f>
        <v>74.9929669999999</v>
      </c>
    </row>
    <row r="2289" spans="1:13">
      <c r="A2289" s="1">
        <v>2288</v>
      </c>
      <c r="B2289" s="8" t="s">
        <v>160</v>
      </c>
      <c r="C2289" s="9" t="s">
        <v>161</v>
      </c>
      <c r="D2289" s="8" t="s">
        <v>162</v>
      </c>
      <c r="E2289" s="1" t="s">
        <v>376</v>
      </c>
      <c r="F2289" s="1" t="s">
        <v>25</v>
      </c>
      <c r="G2289" s="1">
        <v>1</v>
      </c>
      <c r="H2289" s="3" t="s">
        <v>392</v>
      </c>
      <c r="I2289" s="5">
        <v>43739</v>
      </c>
      <c r="J2289" s="1">
        <v>1</v>
      </c>
      <c r="K2289" s="1">
        <v>0.7</v>
      </c>
      <c r="L2289" s="1">
        <f>_xlfn.IFNA(VLOOKUP(D2289,'[2]2019物业费金额预算（含欠费）'!$B$1:$V$65536,21,FALSE),0)</f>
        <v>262.729130244</v>
      </c>
      <c r="M2289">
        <f>_xlfn.IFNA(VLOOKUP(D2289,[2]Sheet1!$B$1:$L$65536,11,FALSE),0)</f>
        <v>15.35740325</v>
      </c>
    </row>
    <row r="2290" spans="1:13">
      <c r="A2290" s="1">
        <v>2289</v>
      </c>
      <c r="B2290" s="8" t="s">
        <v>163</v>
      </c>
      <c r="C2290" s="9" t="s">
        <v>164</v>
      </c>
      <c r="D2290" s="8" t="s">
        <v>165</v>
      </c>
      <c r="E2290" s="1" t="s">
        <v>376</v>
      </c>
      <c r="F2290" s="1" t="s">
        <v>25</v>
      </c>
      <c r="G2290" s="1">
        <v>1</v>
      </c>
      <c r="H2290" s="3" t="s">
        <v>392</v>
      </c>
      <c r="I2290" s="5">
        <v>43739</v>
      </c>
      <c r="J2290" s="1">
        <v>1</v>
      </c>
      <c r="K2290" s="1">
        <v>0.7</v>
      </c>
      <c r="L2290" s="1">
        <f>_xlfn.IFNA(VLOOKUP(D2290,'[2]2019物业费金额预算（含欠费）'!$B$1:$V$65536,21,FALSE),0)</f>
        <v>133.7973336</v>
      </c>
      <c r="M2290">
        <f>_xlfn.IFNA(VLOOKUP(D2290,[2]Sheet1!$B$1:$L$65536,11,FALSE),0)</f>
        <v>32.9453104166668</v>
      </c>
    </row>
    <row r="2291" spans="1:13">
      <c r="A2291" s="1">
        <v>2290</v>
      </c>
      <c r="B2291" s="8" t="s">
        <v>166</v>
      </c>
      <c r="C2291" s="9" t="s">
        <v>167</v>
      </c>
      <c r="D2291" s="8" t="s">
        <v>168</v>
      </c>
      <c r="E2291" s="1" t="s">
        <v>376</v>
      </c>
      <c r="F2291" s="1" t="s">
        <v>17</v>
      </c>
      <c r="G2291" s="1">
        <v>1</v>
      </c>
      <c r="H2291" s="3" t="s">
        <v>392</v>
      </c>
      <c r="I2291" s="5">
        <v>43739</v>
      </c>
      <c r="J2291" s="1">
        <v>1</v>
      </c>
      <c r="K2291" s="1">
        <v>0.5</v>
      </c>
      <c r="L2291" s="1">
        <f>_xlfn.IFNA(VLOOKUP(D2291,'[2]2019物业费金额预算（含欠费）'!$B$1:$V$65536,21,FALSE),0)</f>
        <v>215.91323424</v>
      </c>
      <c r="M2291">
        <f>_xlfn.IFNA(VLOOKUP(D2291,[2]Sheet1!$B$1:$L$65536,11,FALSE),0)</f>
        <v>39.237715</v>
      </c>
    </row>
    <row r="2292" ht="15" spans="1:13">
      <c r="A2292" s="1">
        <v>2291</v>
      </c>
      <c r="B2292" s="8" t="s">
        <v>379</v>
      </c>
      <c r="C2292" s="9" t="s">
        <v>182</v>
      </c>
      <c r="D2292" s="10" t="s">
        <v>183</v>
      </c>
      <c r="E2292" s="1" t="s">
        <v>376</v>
      </c>
      <c r="F2292" s="1" t="s">
        <v>25</v>
      </c>
      <c r="G2292" s="1">
        <v>1</v>
      </c>
      <c r="H2292" s="3" t="s">
        <v>392</v>
      </c>
      <c r="I2292" s="5">
        <v>43739</v>
      </c>
      <c r="J2292" s="1">
        <v>1</v>
      </c>
      <c r="K2292" s="1">
        <v>0.8</v>
      </c>
      <c r="L2292" s="1">
        <f>_xlfn.IFNA(VLOOKUP(D2292,'[2]2019物业费金额预算（含欠费）'!$B$1:$V$65536,21,FALSE),0)</f>
        <v>448.119887796</v>
      </c>
      <c r="M2292">
        <f>_xlfn.IFNA(VLOOKUP(D2292,[2]Sheet1!$B$1:$L$65536,11,FALSE),0)</f>
        <v>36.3791940416667</v>
      </c>
    </row>
    <row r="2293" spans="1:13">
      <c r="A2293" s="1">
        <v>2292</v>
      </c>
      <c r="B2293" s="8" t="s">
        <v>169</v>
      </c>
      <c r="C2293" s="9" t="s">
        <v>170</v>
      </c>
      <c r="D2293" s="8" t="s">
        <v>171</v>
      </c>
      <c r="E2293" s="1" t="s">
        <v>376</v>
      </c>
      <c r="F2293" s="1" t="s">
        <v>25</v>
      </c>
      <c r="G2293" s="1">
        <v>1</v>
      </c>
      <c r="H2293" s="3" t="s">
        <v>392</v>
      </c>
      <c r="I2293" s="5">
        <v>43739</v>
      </c>
      <c r="J2293" s="1">
        <v>1</v>
      </c>
      <c r="K2293" s="1">
        <v>0.8</v>
      </c>
      <c r="L2293" s="1">
        <f>_xlfn.IFNA(VLOOKUP(D2293,'[2]2019物业费金额预算（含欠费）'!$B$1:$V$65536,21,FALSE),0)</f>
        <v>867.16602</v>
      </c>
      <c r="M2293">
        <f>_xlfn.IFNA(VLOOKUP(D2293,[2]Sheet1!$B$1:$L$65536,11,FALSE),0)</f>
        <v>197.930157</v>
      </c>
    </row>
    <row r="2294" spans="1:13">
      <c r="A2294" s="1">
        <v>2293</v>
      </c>
      <c r="B2294" s="8" t="s">
        <v>172</v>
      </c>
      <c r="C2294" s="9" t="s">
        <v>173</v>
      </c>
      <c r="D2294" s="8" t="s">
        <v>174</v>
      </c>
      <c r="E2294" s="1" t="s">
        <v>376</v>
      </c>
      <c r="F2294" s="1" t="s">
        <v>25</v>
      </c>
      <c r="G2294" s="1">
        <v>1</v>
      </c>
      <c r="H2294" s="3" t="s">
        <v>392</v>
      </c>
      <c r="I2294" s="5">
        <v>43739</v>
      </c>
      <c r="J2294" s="1">
        <v>1</v>
      </c>
      <c r="K2294" s="1">
        <v>0.65</v>
      </c>
      <c r="L2294" s="1">
        <f>_xlfn.IFNA(VLOOKUP(D2294,'[2]2019物业费金额预算（含欠费）'!$B$1:$V$65536,21,FALSE),0)</f>
        <v>536.39445468</v>
      </c>
      <c r="M2294">
        <f>_xlfn.IFNA(VLOOKUP(D2294,[2]Sheet1!$B$1:$L$65536,11,FALSE),0)</f>
        <v>103.747116375</v>
      </c>
    </row>
    <row r="2295" spans="1:13">
      <c r="A2295" s="1">
        <v>2294</v>
      </c>
      <c r="B2295" s="8" t="s">
        <v>175</v>
      </c>
      <c r="C2295" s="9" t="s">
        <v>176</v>
      </c>
      <c r="D2295" s="8" t="s">
        <v>177</v>
      </c>
      <c r="E2295" s="1" t="s">
        <v>376</v>
      </c>
      <c r="F2295" s="1" t="s">
        <v>25</v>
      </c>
      <c r="G2295" s="1">
        <v>1</v>
      </c>
      <c r="H2295" s="3" t="s">
        <v>392</v>
      </c>
      <c r="I2295" s="5">
        <v>43739</v>
      </c>
      <c r="J2295" s="1">
        <v>1</v>
      </c>
      <c r="K2295" s="1">
        <v>0</v>
      </c>
      <c r="L2295" s="1">
        <f>_xlfn.IFNA(VLOOKUP(D2295,'[2]2019物业费金额预算（含欠费）'!$B$1:$V$65536,21,FALSE),0)</f>
        <v>0</v>
      </c>
      <c r="M2295">
        <f>_xlfn.IFNA(VLOOKUP(D2295,[2]Sheet1!$B$1:$L$65536,11,FALSE),0)</f>
        <v>0</v>
      </c>
    </row>
    <row r="2296" spans="1:13">
      <c r="A2296" s="1">
        <v>2295</v>
      </c>
      <c r="B2296" s="8" t="s">
        <v>184</v>
      </c>
      <c r="C2296" s="9" t="s">
        <v>185</v>
      </c>
      <c r="D2296" s="8" t="s">
        <v>186</v>
      </c>
      <c r="E2296" s="1" t="s">
        <v>376</v>
      </c>
      <c r="F2296" s="1" t="s">
        <v>25</v>
      </c>
      <c r="G2296" s="1">
        <v>1</v>
      </c>
      <c r="H2296" s="3" t="s">
        <v>392</v>
      </c>
      <c r="I2296" s="5">
        <v>43739</v>
      </c>
      <c r="J2296" s="1">
        <v>1</v>
      </c>
      <c r="K2296" s="1">
        <v>0.9</v>
      </c>
      <c r="L2296" s="1">
        <f>_xlfn.IFNA(VLOOKUP(D2296,'[2]2019物业费金额预算（含欠费）'!$B$1:$V$65536,21,FALSE),0)</f>
        <v>463.92719279412</v>
      </c>
      <c r="M2296">
        <f>_xlfn.IFNA(VLOOKUP(D2296,[2]Sheet1!$B$1:$L$65536,11,FALSE),0)</f>
        <v>16.1057286666667</v>
      </c>
    </row>
    <row r="2297" spans="1:13">
      <c r="A2297" s="1">
        <v>2296</v>
      </c>
      <c r="B2297" s="11" t="s">
        <v>187</v>
      </c>
      <c r="C2297" s="9" t="s">
        <v>188</v>
      </c>
      <c r="D2297" s="8" t="s">
        <v>189</v>
      </c>
      <c r="E2297" s="1" t="s">
        <v>376</v>
      </c>
      <c r="F2297" s="1" t="s">
        <v>25</v>
      </c>
      <c r="G2297" s="1">
        <v>1</v>
      </c>
      <c r="H2297" s="3" t="s">
        <v>392</v>
      </c>
      <c r="I2297" s="5">
        <v>43739</v>
      </c>
      <c r="J2297" s="1">
        <v>1</v>
      </c>
      <c r="K2297" s="1">
        <v>0.85</v>
      </c>
      <c r="L2297" s="1">
        <f>_xlfn.IFNA(VLOOKUP(D2297,'[2]2019物业费金额预算（含欠费）'!$B$1:$V$65536,21,FALSE),0)</f>
        <v>244.877238504</v>
      </c>
      <c r="M2297">
        <f>_xlfn.IFNA(VLOOKUP(D2297,[2]Sheet1!$B$1:$L$65536,11,FALSE),0)</f>
        <v>2.71476125</v>
      </c>
    </row>
    <row r="2298" spans="1:13">
      <c r="A2298" s="1">
        <v>2297</v>
      </c>
      <c r="B2298" s="8" t="s">
        <v>380</v>
      </c>
      <c r="C2298" s="9" t="s">
        <v>339</v>
      </c>
      <c r="D2298" s="8" t="s">
        <v>340</v>
      </c>
      <c r="E2298" s="1" t="s">
        <v>376</v>
      </c>
      <c r="F2298" s="1" t="s">
        <v>153</v>
      </c>
      <c r="G2298" s="1">
        <v>1</v>
      </c>
      <c r="H2298" s="3" t="s">
        <v>392</v>
      </c>
      <c r="I2298" s="5">
        <v>43739</v>
      </c>
      <c r="J2298" s="1">
        <v>1</v>
      </c>
      <c r="K2298" s="1">
        <v>0.85</v>
      </c>
      <c r="L2298" s="1">
        <f>_xlfn.IFNA(VLOOKUP(D2298,'[2]2019物业费金额预算（含欠费）'!$B$1:$V$65536,21,FALSE),0)</f>
        <v>0</v>
      </c>
      <c r="M2298">
        <f>_xlfn.IFNA(VLOOKUP(D2298,[2]Sheet1!$B$1:$L$65536,11,FALSE),0)</f>
        <v>0</v>
      </c>
    </row>
    <row r="2299" spans="1:13">
      <c r="A2299" s="1">
        <v>2298</v>
      </c>
      <c r="B2299" s="8" t="s">
        <v>196</v>
      </c>
      <c r="C2299" s="9" t="s">
        <v>197</v>
      </c>
      <c r="D2299" s="8" t="s">
        <v>198</v>
      </c>
      <c r="E2299" s="1" t="s">
        <v>376</v>
      </c>
      <c r="F2299" s="1" t="s">
        <v>25</v>
      </c>
      <c r="G2299" s="1">
        <v>1</v>
      </c>
      <c r="H2299" s="3" t="s">
        <v>392</v>
      </c>
      <c r="I2299" s="5">
        <v>43739</v>
      </c>
      <c r="J2299" s="1">
        <v>1</v>
      </c>
      <c r="K2299" s="1">
        <v>0.65</v>
      </c>
      <c r="L2299" s="1">
        <f>_xlfn.IFNA(VLOOKUP(D2299,'[2]2019物业费金额预算（含欠费）'!$B$1:$V$65536,21,FALSE),0)</f>
        <v>156.329740056</v>
      </c>
      <c r="M2299">
        <f>_xlfn.IFNA(VLOOKUP(D2299,[2]Sheet1!$B$1:$L$65536,11,FALSE),0)</f>
        <v>54.7196941666666</v>
      </c>
    </row>
    <row r="2300" spans="1:13">
      <c r="A2300" s="1">
        <v>2299</v>
      </c>
      <c r="B2300" s="8" t="s">
        <v>199</v>
      </c>
      <c r="C2300" s="9" t="s">
        <v>200</v>
      </c>
      <c r="D2300" s="8" t="s">
        <v>201</v>
      </c>
      <c r="E2300" s="1" t="s">
        <v>376</v>
      </c>
      <c r="F2300" s="1" t="s">
        <v>25</v>
      </c>
      <c r="G2300" s="1">
        <v>1</v>
      </c>
      <c r="H2300" s="3" t="s">
        <v>392</v>
      </c>
      <c r="I2300" s="5">
        <v>43739</v>
      </c>
      <c r="J2300" s="1">
        <v>1</v>
      </c>
      <c r="K2300" s="1">
        <v>0.65</v>
      </c>
      <c r="L2300" s="1">
        <f>_xlfn.IFNA(VLOOKUP(D2300,'[2]2019物业费金额预算（含欠费）'!$B$1:$V$65536,21,FALSE),0)</f>
        <v>113.24126754</v>
      </c>
      <c r="M2300">
        <f>_xlfn.IFNA(VLOOKUP(D2300,[2]Sheet1!$B$1:$L$65536,11,FALSE),0)</f>
        <v>37.0900349166667</v>
      </c>
    </row>
    <row r="2301" spans="1:13">
      <c r="A2301" s="1">
        <v>2300</v>
      </c>
      <c r="B2301" s="8" t="s">
        <v>202</v>
      </c>
      <c r="C2301" s="9" t="s">
        <v>203</v>
      </c>
      <c r="D2301" s="8" t="s">
        <v>204</v>
      </c>
      <c r="E2301" s="1" t="s">
        <v>376</v>
      </c>
      <c r="F2301" s="1" t="s">
        <v>25</v>
      </c>
      <c r="G2301" s="1">
        <v>1</v>
      </c>
      <c r="H2301" s="3" t="s">
        <v>392</v>
      </c>
      <c r="I2301" s="5">
        <v>43739</v>
      </c>
      <c r="J2301" s="1">
        <v>1</v>
      </c>
      <c r="K2301" s="1">
        <v>0.7</v>
      </c>
      <c r="L2301" s="1">
        <f>_xlfn.IFNA(VLOOKUP(D2301,'[2]2019物业费金额预算（含欠费）'!$B$1:$V$65536,21,FALSE),0)</f>
        <v>251.380343196</v>
      </c>
      <c r="M2301">
        <f>_xlfn.IFNA(VLOOKUP(D2301,[2]Sheet1!$B$1:$L$65536,11,FALSE),0)</f>
        <v>35.6128601416667</v>
      </c>
    </row>
    <row r="2302" spans="1:13">
      <c r="A2302" s="1">
        <v>2301</v>
      </c>
      <c r="B2302" s="8" t="s">
        <v>205</v>
      </c>
      <c r="C2302" s="9" t="s">
        <v>206</v>
      </c>
      <c r="D2302" s="8" t="s">
        <v>207</v>
      </c>
      <c r="E2302" s="1" t="s">
        <v>376</v>
      </c>
      <c r="F2302" s="1" t="s">
        <v>25</v>
      </c>
      <c r="G2302" s="1">
        <v>1</v>
      </c>
      <c r="H2302" s="3" t="s">
        <v>392</v>
      </c>
      <c r="I2302" s="5">
        <v>43739</v>
      </c>
      <c r="J2302" s="1">
        <v>1</v>
      </c>
      <c r="K2302" s="1">
        <v>0.7</v>
      </c>
      <c r="L2302" s="1">
        <f>_xlfn.IFNA(VLOOKUP(D2302,'[2]2019物业费金额预算（含欠费）'!$B$1:$V$65536,21,FALSE),0)</f>
        <v>134.099353215</v>
      </c>
      <c r="M2302">
        <f>_xlfn.IFNA(VLOOKUP(D2302,[2]Sheet1!$B$1:$L$65536,11,FALSE),0)</f>
        <v>6.1990465</v>
      </c>
    </row>
    <row r="2303" spans="1:13">
      <c r="A2303" s="1">
        <v>2302</v>
      </c>
      <c r="B2303" s="8" t="s">
        <v>208</v>
      </c>
      <c r="C2303" s="9" t="s">
        <v>209</v>
      </c>
      <c r="D2303" s="8" t="s">
        <v>210</v>
      </c>
      <c r="E2303" s="1" t="s">
        <v>376</v>
      </c>
      <c r="F2303" s="1" t="s">
        <v>25</v>
      </c>
      <c r="G2303" s="1">
        <v>1</v>
      </c>
      <c r="H2303" s="3" t="s">
        <v>392</v>
      </c>
      <c r="I2303" s="5">
        <v>43739</v>
      </c>
      <c r="J2303" s="1">
        <v>1</v>
      </c>
      <c r="K2303" s="1">
        <v>0.65</v>
      </c>
      <c r="L2303" s="1">
        <f>_xlfn.IFNA(VLOOKUP(D2303,'[2]2019物业费金额预算（含欠费）'!$B$1:$V$65536,21,FALSE),0)</f>
        <v>117.73899225</v>
      </c>
      <c r="M2303">
        <f>_xlfn.IFNA(VLOOKUP(D2303,[2]Sheet1!$B$1:$L$65536,11,FALSE),0)</f>
        <v>22.3792685000001</v>
      </c>
    </row>
    <row r="2304" spans="1:13">
      <c r="A2304" s="1">
        <v>2303</v>
      </c>
      <c r="B2304" s="8" t="s">
        <v>211</v>
      </c>
      <c r="C2304" s="9" t="s">
        <v>212</v>
      </c>
      <c r="D2304" s="8" t="s">
        <v>213</v>
      </c>
      <c r="E2304" s="1" t="s">
        <v>376</v>
      </c>
      <c r="F2304" s="1" t="s">
        <v>25</v>
      </c>
      <c r="G2304" s="1">
        <v>1</v>
      </c>
      <c r="H2304" s="3" t="s">
        <v>392</v>
      </c>
      <c r="I2304" s="5">
        <v>43739</v>
      </c>
      <c r="J2304" s="1">
        <v>1</v>
      </c>
      <c r="K2304" s="1">
        <v>0.7</v>
      </c>
      <c r="L2304" s="1">
        <f>_xlfn.IFNA(VLOOKUP(D2304,'[2]2019物业费金额预算（含欠费）'!$B$1:$V$65536,21,FALSE),0)</f>
        <v>149.24174349</v>
      </c>
      <c r="M2304">
        <f>_xlfn.IFNA(VLOOKUP(D2304,[2]Sheet1!$B$1:$L$65536,11,FALSE),0)</f>
        <v>23.6132866666667</v>
      </c>
    </row>
    <row r="2305" spans="1:13">
      <c r="A2305" s="1">
        <v>2304</v>
      </c>
      <c r="B2305" s="8" t="s">
        <v>214</v>
      </c>
      <c r="C2305" s="9" t="s">
        <v>215</v>
      </c>
      <c r="D2305" s="8" t="s">
        <v>216</v>
      </c>
      <c r="E2305" s="1" t="s">
        <v>376</v>
      </c>
      <c r="F2305" s="1" t="s">
        <v>25</v>
      </c>
      <c r="G2305" s="1">
        <v>1</v>
      </c>
      <c r="H2305" s="3" t="s">
        <v>392</v>
      </c>
      <c r="I2305" s="5">
        <v>43739</v>
      </c>
      <c r="J2305" s="1">
        <v>1</v>
      </c>
      <c r="K2305" s="1">
        <v>0.7</v>
      </c>
      <c r="L2305" s="1">
        <f>_xlfn.IFNA(VLOOKUP(D2305,'[2]2019物业费金额预算（含欠费）'!$B$1:$V$65536,21,FALSE),0)</f>
        <v>192.1128057</v>
      </c>
      <c r="M2305">
        <f>_xlfn.IFNA(VLOOKUP(D2305,[2]Sheet1!$B$1:$L$65536,11,FALSE),0)</f>
        <v>24.676927</v>
      </c>
    </row>
    <row r="2306" spans="1:13">
      <c r="A2306" s="1">
        <v>2305</v>
      </c>
      <c r="B2306" s="8" t="s">
        <v>217</v>
      </c>
      <c r="C2306" s="9" t="s">
        <v>218</v>
      </c>
      <c r="D2306" s="8" t="s">
        <v>219</v>
      </c>
      <c r="E2306" s="1" t="s">
        <v>376</v>
      </c>
      <c r="F2306" s="1" t="s">
        <v>25</v>
      </c>
      <c r="G2306" s="1">
        <v>1</v>
      </c>
      <c r="H2306" s="3" t="s">
        <v>392</v>
      </c>
      <c r="I2306" s="5">
        <v>43739</v>
      </c>
      <c r="J2306" s="1">
        <v>1</v>
      </c>
      <c r="K2306" s="1">
        <v>0.45</v>
      </c>
      <c r="L2306" s="1">
        <f>_xlfn.IFNA(VLOOKUP(D2306,'[2]2019物业费金额预算（含欠费）'!$B$1:$V$65536,21,FALSE),0)</f>
        <v>20.451914118</v>
      </c>
      <c r="M2306">
        <f>_xlfn.IFNA(VLOOKUP(D2306,[2]Sheet1!$B$1:$L$65536,11,FALSE),0)</f>
        <v>0.869802</v>
      </c>
    </row>
    <row r="2307" spans="1:13">
      <c r="A2307" s="1">
        <v>2306</v>
      </c>
      <c r="B2307" s="8" t="s">
        <v>222</v>
      </c>
      <c r="C2307" s="9" t="s">
        <v>223</v>
      </c>
      <c r="D2307" s="8" t="s">
        <v>224</v>
      </c>
      <c r="E2307" s="1" t="s">
        <v>376</v>
      </c>
      <c r="F2307" s="1" t="s">
        <v>25</v>
      </c>
      <c r="G2307" s="1">
        <v>1</v>
      </c>
      <c r="H2307" s="3" t="s">
        <v>392</v>
      </c>
      <c r="I2307" s="5">
        <v>43739</v>
      </c>
      <c r="J2307" s="1">
        <v>1</v>
      </c>
      <c r="K2307" s="1">
        <v>0.8</v>
      </c>
      <c r="L2307" s="1">
        <f>_xlfn.IFNA(VLOOKUP(D2307,'[2]2019物业费金额预算（含欠费）'!$B$1:$V$65536,21,FALSE),0)</f>
        <v>261.6427245</v>
      </c>
      <c r="M2307">
        <f>_xlfn.IFNA(VLOOKUP(D2307,[2]Sheet1!$B$1:$L$65536,11,FALSE),0)</f>
        <v>7.0219115</v>
      </c>
    </row>
    <row r="2308" spans="1:13">
      <c r="A2308" s="1">
        <v>2307</v>
      </c>
      <c r="B2308" s="8" t="s">
        <v>225</v>
      </c>
      <c r="C2308" s="9" t="s">
        <v>226</v>
      </c>
      <c r="D2308" s="8" t="s">
        <v>227</v>
      </c>
      <c r="E2308" s="1" t="s">
        <v>376</v>
      </c>
      <c r="F2308" s="1" t="s">
        <v>25</v>
      </c>
      <c r="G2308" s="1">
        <v>1</v>
      </c>
      <c r="H2308" s="3" t="s">
        <v>392</v>
      </c>
      <c r="I2308" s="5">
        <v>43739</v>
      </c>
      <c r="J2308" s="1">
        <v>1</v>
      </c>
      <c r="K2308" s="1">
        <v>0</v>
      </c>
      <c r="L2308" s="1">
        <f>_xlfn.IFNA(VLOOKUP(D2308,'[2]2019物业费金额预算（含欠费）'!$B$1:$V$65536,21,FALSE),0)</f>
        <v>215.63518566</v>
      </c>
      <c r="M2308">
        <f>_xlfn.IFNA(VLOOKUP(D2308,[2]Sheet1!$B$1:$L$65536,11,FALSE),0)</f>
        <v>5.2048115</v>
      </c>
    </row>
    <row r="2309" spans="1:13">
      <c r="A2309" s="1">
        <v>2308</v>
      </c>
      <c r="B2309" s="8" t="s">
        <v>228</v>
      </c>
      <c r="C2309" s="9" t="s">
        <v>229</v>
      </c>
      <c r="D2309" s="8" t="s">
        <v>230</v>
      </c>
      <c r="E2309" s="1" t="s">
        <v>376</v>
      </c>
      <c r="F2309" s="1" t="s">
        <v>25</v>
      </c>
      <c r="G2309" s="1">
        <v>1</v>
      </c>
      <c r="H2309" s="3" t="s">
        <v>392</v>
      </c>
      <c r="I2309" s="5">
        <v>43739</v>
      </c>
      <c r="J2309" s="1">
        <v>1</v>
      </c>
      <c r="K2309" s="1">
        <v>0.7</v>
      </c>
      <c r="L2309" s="1">
        <f>_xlfn.IFNA(VLOOKUP(D2309,'[2]2019物业费金额预算（含欠费）'!$B$1:$V$65536,21,FALSE),0)</f>
        <v>431.66997738</v>
      </c>
      <c r="M2309">
        <f>_xlfn.IFNA(VLOOKUP(D2309,[2]Sheet1!$B$1:$L$65536,11,FALSE),0)</f>
        <v>68.4084805</v>
      </c>
    </row>
    <row r="2310" spans="1:13">
      <c r="A2310" s="1">
        <v>2309</v>
      </c>
      <c r="B2310" s="8" t="s">
        <v>231</v>
      </c>
      <c r="C2310" s="9" t="s">
        <v>232</v>
      </c>
      <c r="D2310" s="8" t="s">
        <v>233</v>
      </c>
      <c r="E2310" s="1" t="s">
        <v>376</v>
      </c>
      <c r="F2310" s="1" t="s">
        <v>25</v>
      </c>
      <c r="G2310" s="1">
        <v>1</v>
      </c>
      <c r="H2310" s="3" t="s">
        <v>392</v>
      </c>
      <c r="I2310" s="5">
        <v>43739</v>
      </c>
      <c r="J2310" s="1">
        <v>1</v>
      </c>
      <c r="K2310" s="1">
        <v>0.65</v>
      </c>
      <c r="L2310" s="1">
        <f>_xlfn.IFNA(VLOOKUP(D2310,'[2]2019物业费金额预算（含欠费）'!$B$1:$V$65536,21,FALSE),0)</f>
        <v>241.20756272</v>
      </c>
      <c r="M2310">
        <f>_xlfn.IFNA(VLOOKUP(D2310,[2]Sheet1!$B$1:$L$65536,11,FALSE),0)</f>
        <v>51.5766965</v>
      </c>
    </row>
    <row r="2311" spans="1:13">
      <c r="A2311" s="1">
        <v>2310</v>
      </c>
      <c r="B2311" s="8" t="s">
        <v>234</v>
      </c>
      <c r="C2311" s="9" t="s">
        <v>235</v>
      </c>
      <c r="D2311" s="8" t="s">
        <v>236</v>
      </c>
      <c r="E2311" s="1" t="s">
        <v>376</v>
      </c>
      <c r="F2311" s="1" t="s">
        <v>25</v>
      </c>
      <c r="G2311" s="1">
        <v>1</v>
      </c>
      <c r="H2311" s="3" t="s">
        <v>392</v>
      </c>
      <c r="I2311" s="5">
        <v>43739</v>
      </c>
      <c r="J2311" s="1">
        <v>1</v>
      </c>
      <c r="K2311" s="1">
        <v>0.7</v>
      </c>
      <c r="L2311" s="1">
        <f>_xlfn.IFNA(VLOOKUP(D2311,'[2]2019物业费金额预算（含欠费）'!$B$1:$V$65536,21,FALSE),0)</f>
        <v>44.05319139</v>
      </c>
      <c r="M2311">
        <f>_xlfn.IFNA(VLOOKUP(D2311,[2]Sheet1!$B$1:$L$65536,11,FALSE),0)</f>
        <v>14.878369</v>
      </c>
    </row>
    <row r="2312" spans="1:13">
      <c r="A2312" s="1">
        <v>2311</v>
      </c>
      <c r="B2312" s="8" t="s">
        <v>237</v>
      </c>
      <c r="C2312" s="9" t="s">
        <v>238</v>
      </c>
      <c r="D2312" s="8" t="s">
        <v>239</v>
      </c>
      <c r="E2312" s="1" t="s">
        <v>376</v>
      </c>
      <c r="F2312" s="1" t="s">
        <v>25</v>
      </c>
      <c r="G2312" s="1">
        <v>1</v>
      </c>
      <c r="H2312" s="3" t="s">
        <v>392</v>
      </c>
      <c r="I2312" s="5">
        <v>43739</v>
      </c>
      <c r="J2312" s="1">
        <v>1</v>
      </c>
      <c r="K2312" s="1">
        <v>0.7</v>
      </c>
      <c r="L2312" s="1">
        <f>_xlfn.IFNA(VLOOKUP(D2312,'[2]2019物业费金额预算（含欠费）'!$B$1:$V$65536,21,FALSE),0)</f>
        <v>129.92062698</v>
      </c>
      <c r="M2312">
        <f>_xlfn.IFNA(VLOOKUP(D2312,[2]Sheet1!$B$1:$L$65536,11,FALSE),0)</f>
        <v>29.2474685</v>
      </c>
    </row>
    <row r="2313" spans="1:13">
      <c r="A2313" s="1">
        <v>2312</v>
      </c>
      <c r="B2313" s="8" t="s">
        <v>240</v>
      </c>
      <c r="C2313" s="9" t="s">
        <v>241</v>
      </c>
      <c r="D2313" s="8" t="s">
        <v>242</v>
      </c>
      <c r="E2313" s="1" t="s">
        <v>376</v>
      </c>
      <c r="F2313" s="1" t="s">
        <v>25</v>
      </c>
      <c r="G2313" s="1">
        <v>1</v>
      </c>
      <c r="H2313" s="3" t="s">
        <v>392</v>
      </c>
      <c r="I2313" s="5">
        <v>43739</v>
      </c>
      <c r="J2313" s="1">
        <v>1</v>
      </c>
      <c r="K2313" s="1">
        <v>0.7</v>
      </c>
      <c r="L2313" s="1">
        <f>_xlfn.IFNA(VLOOKUP(D2313,'[2]2019物业费金额预算（含欠费）'!$B$1:$V$65536,21,FALSE),0)</f>
        <v>320.2093665</v>
      </c>
      <c r="M2313">
        <f>_xlfn.IFNA(VLOOKUP(D2313,[2]Sheet1!$B$1:$L$65536,11,FALSE),0)</f>
        <v>21.006788</v>
      </c>
    </row>
    <row r="2314" spans="1:13">
      <c r="A2314" s="1">
        <v>2313</v>
      </c>
      <c r="B2314" s="8" t="s">
        <v>243</v>
      </c>
      <c r="C2314" s="9" t="s">
        <v>244</v>
      </c>
      <c r="D2314" s="8" t="s">
        <v>245</v>
      </c>
      <c r="E2314" s="1" t="s">
        <v>376</v>
      </c>
      <c r="F2314" s="1" t="s">
        <v>25</v>
      </c>
      <c r="G2314" s="1">
        <v>1</v>
      </c>
      <c r="H2314" s="3" t="s">
        <v>392</v>
      </c>
      <c r="I2314" s="5">
        <v>43739</v>
      </c>
      <c r="J2314" s="1">
        <v>1</v>
      </c>
      <c r="K2314" s="1">
        <v>0.7</v>
      </c>
      <c r="L2314" s="1">
        <f>_xlfn.IFNA(VLOOKUP(D2314,'[2]2019物业费金额预算（含欠费）'!$B$1:$V$65536,21,FALSE),0)</f>
        <v>132.18197415</v>
      </c>
      <c r="M2314">
        <f>_xlfn.IFNA(VLOOKUP(D2314,[2]Sheet1!$B$1:$L$65536,11,FALSE),0)</f>
        <v>4.670787</v>
      </c>
    </row>
    <row r="2315" ht="15" spans="1:13">
      <c r="A2315" s="1">
        <v>2314</v>
      </c>
      <c r="B2315" s="8" t="s">
        <v>381</v>
      </c>
      <c r="C2315" s="9" t="s">
        <v>321</v>
      </c>
      <c r="D2315" s="10" t="s">
        <v>322</v>
      </c>
      <c r="E2315" s="1" t="s">
        <v>376</v>
      </c>
      <c r="F2315" s="1" t="s">
        <v>25</v>
      </c>
      <c r="G2315" s="1">
        <v>1</v>
      </c>
      <c r="H2315" s="3" t="s">
        <v>392</v>
      </c>
      <c r="I2315" s="5">
        <v>43739</v>
      </c>
      <c r="J2315" s="1">
        <v>1</v>
      </c>
      <c r="K2315" s="1">
        <v>0.7</v>
      </c>
      <c r="L2315" s="1">
        <f>_xlfn.IFNA(VLOOKUP(D2315,'[2]2019物业费金额预算（含欠费）'!$B$1:$V$65536,21,FALSE),0)</f>
        <v>46.7224425</v>
      </c>
      <c r="M2315">
        <f>_xlfn.IFNA(VLOOKUP(D2315,[2]Sheet1!$B$1:$L$65536,11,FALSE),0)</f>
        <v>2.282652</v>
      </c>
    </row>
    <row r="2316" ht="15" spans="1:13">
      <c r="A2316" s="1">
        <v>2315</v>
      </c>
      <c r="B2316" s="8" t="s">
        <v>382</v>
      </c>
      <c r="C2316" s="9" t="s">
        <v>318</v>
      </c>
      <c r="D2316" s="10" t="s">
        <v>319</v>
      </c>
      <c r="E2316" s="1" t="s">
        <v>376</v>
      </c>
      <c r="F2316" s="1" t="s">
        <v>25</v>
      </c>
      <c r="G2316" s="1">
        <v>1</v>
      </c>
      <c r="H2316" s="3" t="s">
        <v>392</v>
      </c>
      <c r="I2316" s="5">
        <v>43739</v>
      </c>
      <c r="J2316" s="1">
        <v>1</v>
      </c>
      <c r="K2316" s="1">
        <v>0</v>
      </c>
      <c r="L2316" s="1">
        <f>_xlfn.IFNA(VLOOKUP(D2316,'[2]2019物业费金额预算（含欠费）'!$B$1:$V$65536,21,FALSE),0)</f>
        <v>53.703</v>
      </c>
      <c r="M2316">
        <f>_xlfn.IFNA(VLOOKUP(D2316,[2]Sheet1!$B$1:$L$65536,11,FALSE),0)</f>
        <v>0</v>
      </c>
    </row>
    <row r="2317" spans="1:13">
      <c r="A2317" s="1">
        <v>2316</v>
      </c>
      <c r="B2317" s="8" t="s">
        <v>246</v>
      </c>
      <c r="C2317" s="9" t="s">
        <v>247</v>
      </c>
      <c r="D2317" s="8" t="s">
        <v>248</v>
      </c>
      <c r="E2317" s="1" t="s">
        <v>376</v>
      </c>
      <c r="F2317" s="1" t="s">
        <v>25</v>
      </c>
      <c r="G2317" s="1">
        <v>1</v>
      </c>
      <c r="H2317" s="3" t="s">
        <v>392</v>
      </c>
      <c r="I2317" s="5">
        <v>43739</v>
      </c>
      <c r="J2317" s="1">
        <v>1</v>
      </c>
      <c r="K2317" s="1">
        <v>0</v>
      </c>
      <c r="L2317" s="1">
        <f>_xlfn.IFNA(VLOOKUP(D2317,'[2]2019物业费金额预算（含欠费）'!$B$1:$V$65536,21,FALSE),0)</f>
        <v>0</v>
      </c>
      <c r="M2317">
        <f>_xlfn.IFNA(VLOOKUP(D2317,[2]Sheet1!$B$1:$L$65536,11,FALSE),0)</f>
        <v>0</v>
      </c>
    </row>
    <row r="2318" spans="1:13">
      <c r="A2318" s="1">
        <v>2317</v>
      </c>
      <c r="B2318" s="8" t="s">
        <v>249</v>
      </c>
      <c r="C2318" s="9" t="s">
        <v>250</v>
      </c>
      <c r="D2318" s="8" t="s">
        <v>251</v>
      </c>
      <c r="E2318" s="1" t="s">
        <v>376</v>
      </c>
      <c r="F2318" s="1" t="s">
        <v>25</v>
      </c>
      <c r="G2318" s="1">
        <v>1</v>
      </c>
      <c r="H2318" s="3" t="s">
        <v>392</v>
      </c>
      <c r="I2318" s="5">
        <v>43739</v>
      </c>
      <c r="J2318" s="1">
        <v>1</v>
      </c>
      <c r="K2318" s="1">
        <v>0.8</v>
      </c>
      <c r="L2318" s="1">
        <f>_xlfn.IFNA(VLOOKUP(D2318,'[2]2019物业费金额预算（含欠费）'!$B$1:$V$65536,21,FALSE),0)</f>
        <v>117.1448712</v>
      </c>
      <c r="M2318">
        <f>_xlfn.IFNA(VLOOKUP(D2318,[2]Sheet1!$B$1:$L$65536,11,FALSE),0)</f>
        <v>16.3860433333333</v>
      </c>
    </row>
    <row r="2319" spans="1:13">
      <c r="A2319" s="1">
        <v>2318</v>
      </c>
      <c r="B2319" s="8" t="s">
        <v>252</v>
      </c>
      <c r="C2319" s="9" t="s">
        <v>253</v>
      </c>
      <c r="D2319" s="8" t="s">
        <v>254</v>
      </c>
      <c r="E2319" s="1" t="s">
        <v>376</v>
      </c>
      <c r="F2319" s="1" t="s">
        <v>25</v>
      </c>
      <c r="G2319" s="1">
        <v>1</v>
      </c>
      <c r="H2319" s="3" t="s">
        <v>392</v>
      </c>
      <c r="I2319" s="5">
        <v>43739</v>
      </c>
      <c r="J2319" s="1">
        <v>1</v>
      </c>
      <c r="K2319" s="1">
        <v>0.8</v>
      </c>
      <c r="L2319" s="1">
        <f>_xlfn.IFNA(VLOOKUP(D2319,'[2]2019物业费金额预算（含欠费）'!$B$1:$V$65536,21,FALSE),0)</f>
        <v>42.411725256</v>
      </c>
      <c r="M2319">
        <f>_xlfn.IFNA(VLOOKUP(D2319,[2]Sheet1!$B$1:$L$65536,11,FALSE),0)</f>
        <v>6.42219258333333</v>
      </c>
    </row>
    <row r="2320" spans="1:13">
      <c r="A2320" s="1">
        <v>2319</v>
      </c>
      <c r="B2320" s="8" t="s">
        <v>255</v>
      </c>
      <c r="C2320" s="9" t="s">
        <v>256</v>
      </c>
      <c r="D2320" s="8" t="s">
        <v>257</v>
      </c>
      <c r="E2320" s="1" t="s">
        <v>376</v>
      </c>
      <c r="F2320" s="1" t="s">
        <v>25</v>
      </c>
      <c r="G2320" s="1">
        <v>1</v>
      </c>
      <c r="H2320" s="3" t="s">
        <v>392</v>
      </c>
      <c r="I2320" s="5">
        <v>43739</v>
      </c>
      <c r="J2320" s="1">
        <v>1</v>
      </c>
      <c r="K2320" s="1">
        <v>0</v>
      </c>
      <c r="L2320" s="1">
        <f>_xlfn.IFNA(VLOOKUP(D2320,'[2]2019物业费金额预算（含欠费）'!$B$1:$V$65536,21,FALSE),0)</f>
        <v>155.0919765</v>
      </c>
      <c r="M2320">
        <f>_xlfn.IFNA(VLOOKUP(D2320,[2]Sheet1!$B$1:$L$65536,11,FALSE),0)</f>
        <v>5.87091866666666</v>
      </c>
    </row>
    <row r="2321" spans="1:13">
      <c r="A2321" s="1">
        <v>2320</v>
      </c>
      <c r="B2321" s="8" t="s">
        <v>258</v>
      </c>
      <c r="C2321" s="9" t="s">
        <v>259</v>
      </c>
      <c r="D2321" s="8" t="s">
        <v>260</v>
      </c>
      <c r="E2321" s="1" t="s">
        <v>376</v>
      </c>
      <c r="F2321" s="1" t="s">
        <v>25</v>
      </c>
      <c r="G2321" s="1">
        <v>1</v>
      </c>
      <c r="H2321" s="3" t="s">
        <v>392</v>
      </c>
      <c r="I2321" s="5">
        <v>43739</v>
      </c>
      <c r="J2321" s="1">
        <v>1</v>
      </c>
      <c r="K2321" s="1">
        <v>0</v>
      </c>
      <c r="L2321" s="1">
        <f>_xlfn.IFNA(VLOOKUP(D2321,'[2]2019物业费金额预算（含欠费）'!$B$1:$V$65536,21,FALSE),0)</f>
        <v>0</v>
      </c>
      <c r="M2321">
        <f>_xlfn.IFNA(VLOOKUP(D2321,[2]Sheet1!$B$1:$L$65536,11,FALSE),0)</f>
        <v>0</v>
      </c>
    </row>
    <row r="2322" spans="1:13">
      <c r="A2322" s="1">
        <v>2321</v>
      </c>
      <c r="B2322" s="8" t="s">
        <v>261</v>
      </c>
      <c r="C2322" s="9" t="s">
        <v>262</v>
      </c>
      <c r="D2322" s="8" t="s">
        <v>263</v>
      </c>
      <c r="E2322" s="1" t="s">
        <v>376</v>
      </c>
      <c r="F2322" s="1" t="s">
        <v>25</v>
      </c>
      <c r="G2322" s="1">
        <v>1</v>
      </c>
      <c r="H2322" s="3" t="s">
        <v>392</v>
      </c>
      <c r="I2322" s="5">
        <v>43739</v>
      </c>
      <c r="J2322" s="1">
        <v>1</v>
      </c>
      <c r="K2322" s="1">
        <v>0</v>
      </c>
      <c r="L2322" s="1">
        <f>_xlfn.IFNA(VLOOKUP(D2322,'[2]2019物业费金额预算（含欠费）'!$B$1:$V$65536,21,FALSE),0)</f>
        <v>0</v>
      </c>
      <c r="M2322">
        <f>_xlfn.IFNA(VLOOKUP(D2322,[2]Sheet1!$B$1:$L$65536,11,FALSE),0)</f>
        <v>0</v>
      </c>
    </row>
    <row r="2323" spans="1:13">
      <c r="A2323" s="1">
        <v>2322</v>
      </c>
      <c r="B2323" s="8" t="s">
        <v>264</v>
      </c>
      <c r="C2323" s="9" t="s">
        <v>265</v>
      </c>
      <c r="D2323" s="8" t="s">
        <v>266</v>
      </c>
      <c r="E2323" s="1" t="s">
        <v>376</v>
      </c>
      <c r="F2323" s="1" t="s">
        <v>25</v>
      </c>
      <c r="G2323" s="1">
        <v>1</v>
      </c>
      <c r="H2323" s="3" t="s">
        <v>392</v>
      </c>
      <c r="I2323" s="5">
        <v>43739</v>
      </c>
      <c r="J2323" s="1">
        <v>1</v>
      </c>
      <c r="K2323" s="1">
        <v>0</v>
      </c>
      <c r="L2323" s="1">
        <f>_xlfn.IFNA(VLOOKUP(D2323,'[2]2019物业费金额预算（含欠费）'!$B$1:$V$65536,21,FALSE),0)</f>
        <v>0</v>
      </c>
      <c r="M2323">
        <f>_xlfn.IFNA(VLOOKUP(D2323,[2]Sheet1!$B$1:$L$65536,11,FALSE),0)</f>
        <v>0</v>
      </c>
    </row>
    <row r="2324" spans="1:13">
      <c r="A2324" s="1">
        <v>2323</v>
      </c>
      <c r="B2324" s="8" t="s">
        <v>276</v>
      </c>
      <c r="C2324" s="9" t="s">
        <v>277</v>
      </c>
      <c r="D2324" s="8" t="s">
        <v>278</v>
      </c>
      <c r="E2324" s="1" t="s">
        <v>376</v>
      </c>
      <c r="F2324" s="1" t="s">
        <v>279</v>
      </c>
      <c r="G2324" s="1">
        <v>1</v>
      </c>
      <c r="H2324" s="3" t="s">
        <v>392</v>
      </c>
      <c r="I2324" s="5">
        <v>43739</v>
      </c>
      <c r="J2324" s="1">
        <v>1</v>
      </c>
      <c r="K2324" s="1">
        <v>0.85</v>
      </c>
      <c r="L2324" s="1">
        <f>_xlfn.IFNA(VLOOKUP(D2324,'[2]2019物业费金额预算（含欠费）'!$B$1:$V$65536,21,FALSE),0)</f>
        <v>43.1205945975</v>
      </c>
      <c r="M2324">
        <f>_xlfn.IFNA(VLOOKUP(D2324,[2]Sheet1!$B$1:$L$65536,11,FALSE),0)</f>
        <v>4.83573641666667</v>
      </c>
    </row>
    <row r="2325" spans="1:13">
      <c r="A2325" s="1">
        <v>2324</v>
      </c>
      <c r="B2325" s="8" t="s">
        <v>273</v>
      </c>
      <c r="C2325" s="9" t="s">
        <v>274</v>
      </c>
      <c r="D2325" s="8" t="s">
        <v>275</v>
      </c>
      <c r="E2325" s="1" t="s">
        <v>376</v>
      </c>
      <c r="F2325" s="1" t="s">
        <v>25</v>
      </c>
      <c r="G2325" s="1">
        <v>1</v>
      </c>
      <c r="H2325" s="3" t="s">
        <v>392</v>
      </c>
      <c r="I2325" s="5">
        <v>43739</v>
      </c>
      <c r="J2325" s="1">
        <v>1</v>
      </c>
      <c r="K2325" s="1">
        <v>0.7</v>
      </c>
      <c r="L2325" s="1">
        <f>_xlfn.IFNA(VLOOKUP(D2325,'[2]2019物业费金额预算（含欠费）'!$B$1:$V$65536,21,FALSE),0)</f>
        <v>93.8463913074</v>
      </c>
      <c r="M2325">
        <f>_xlfn.IFNA(VLOOKUP(D2325,[2]Sheet1!$B$1:$L$65536,11,FALSE),0)</f>
        <v>3.06098566666667</v>
      </c>
    </row>
    <row r="2326" spans="1:13">
      <c r="A2326" s="1">
        <v>2325</v>
      </c>
      <c r="B2326" s="8" t="s">
        <v>280</v>
      </c>
      <c r="C2326" s="9" t="s">
        <v>281</v>
      </c>
      <c r="D2326" s="8" t="s">
        <v>282</v>
      </c>
      <c r="E2326" s="1" t="s">
        <v>376</v>
      </c>
      <c r="F2326" s="1" t="s">
        <v>279</v>
      </c>
      <c r="G2326" s="1">
        <v>1</v>
      </c>
      <c r="H2326" s="3" t="s">
        <v>392</v>
      </c>
      <c r="I2326" s="5">
        <v>43739</v>
      </c>
      <c r="J2326" s="1">
        <v>1</v>
      </c>
      <c r="K2326" s="1">
        <v>0.65</v>
      </c>
      <c r="L2326" s="1">
        <f>_xlfn.IFNA(VLOOKUP(D2326,'[2]2019物业费金额预算（含欠费）'!$B$1:$V$65536,21,FALSE),0)</f>
        <v>157.731248763333</v>
      </c>
      <c r="M2326">
        <f>_xlfn.IFNA(VLOOKUP(D2326,[2]Sheet1!$B$1:$L$65536,11,FALSE),0)</f>
        <v>46.3648546666667</v>
      </c>
    </row>
    <row r="2327" spans="1:13">
      <c r="A2327" s="1">
        <v>2326</v>
      </c>
      <c r="B2327" s="8" t="s">
        <v>283</v>
      </c>
      <c r="C2327" s="9" t="s">
        <v>284</v>
      </c>
      <c r="D2327" s="8" t="s">
        <v>285</v>
      </c>
      <c r="E2327" s="1" t="s">
        <v>376</v>
      </c>
      <c r="F2327" s="1" t="s">
        <v>25</v>
      </c>
      <c r="G2327" s="1">
        <v>1</v>
      </c>
      <c r="H2327" s="3" t="s">
        <v>392</v>
      </c>
      <c r="I2327" s="5">
        <v>43739</v>
      </c>
      <c r="J2327" s="1">
        <v>1</v>
      </c>
      <c r="K2327" s="1">
        <v>0.8</v>
      </c>
      <c r="L2327" s="1">
        <f>_xlfn.IFNA(VLOOKUP(D2327,'[2]2019物业费金额预算（含欠费）'!$B$1:$V$65536,21,FALSE),0)</f>
        <v>166.87512732</v>
      </c>
      <c r="M2327">
        <f>_xlfn.IFNA(VLOOKUP(D2327,[2]Sheet1!$B$1:$L$65536,11,FALSE),0)</f>
        <v>9.95019491666666</v>
      </c>
    </row>
    <row r="2328" spans="1:13">
      <c r="A2328" s="1">
        <v>2327</v>
      </c>
      <c r="B2328" s="8" t="s">
        <v>286</v>
      </c>
      <c r="C2328" s="9" t="s">
        <v>287</v>
      </c>
      <c r="D2328" s="8" t="s">
        <v>288</v>
      </c>
      <c r="E2328" s="1" t="s">
        <v>376</v>
      </c>
      <c r="F2328" s="1" t="s">
        <v>25</v>
      </c>
      <c r="G2328" s="1">
        <v>1</v>
      </c>
      <c r="H2328" s="3" t="s">
        <v>392</v>
      </c>
      <c r="I2328" s="5">
        <v>43739</v>
      </c>
      <c r="J2328" s="1">
        <v>1</v>
      </c>
      <c r="K2328" s="1">
        <v>0</v>
      </c>
      <c r="L2328" s="1">
        <f>_xlfn.IFNA(VLOOKUP(D2328,'[2]2019物业费金额预算（含欠费）'!$B$1:$V$65536,21,FALSE),0)</f>
        <v>0</v>
      </c>
      <c r="M2328">
        <f>_xlfn.IFNA(VLOOKUP(D2328,[2]Sheet1!$B$1:$L$65536,11,FALSE),0)</f>
        <v>0</v>
      </c>
    </row>
    <row r="2329" spans="1:13">
      <c r="A2329" s="1">
        <v>2328</v>
      </c>
      <c r="B2329" s="8" t="s">
        <v>289</v>
      </c>
      <c r="C2329" s="9"/>
      <c r="D2329" s="8" t="s">
        <v>290</v>
      </c>
      <c r="E2329" s="1" t="s">
        <v>376</v>
      </c>
      <c r="F2329" s="1" t="s">
        <v>153</v>
      </c>
      <c r="G2329" s="1" t="s">
        <v>153</v>
      </c>
      <c r="H2329" s="3" t="s">
        <v>392</v>
      </c>
      <c r="I2329" s="5">
        <v>43739</v>
      </c>
      <c r="J2329" s="1">
        <v>1</v>
      </c>
      <c r="K2329" s="1">
        <v>0</v>
      </c>
      <c r="L2329" s="1">
        <f>_xlfn.IFNA(VLOOKUP(D2329,'[2]2019物业费金额预算（含欠费）'!$B$1:$V$65536,21,FALSE),0)</f>
        <v>0</v>
      </c>
      <c r="M2329">
        <f>_xlfn.IFNA(VLOOKUP(D2329,[2]Sheet1!$B$1:$L$65536,11,FALSE),0)</f>
        <v>0</v>
      </c>
    </row>
    <row r="2330" spans="1:13">
      <c r="A2330" s="1">
        <v>2329</v>
      </c>
      <c r="B2330" s="8" t="s">
        <v>291</v>
      </c>
      <c r="C2330" s="9" t="s">
        <v>292</v>
      </c>
      <c r="D2330" s="8" t="s">
        <v>293</v>
      </c>
      <c r="E2330" s="1" t="s">
        <v>376</v>
      </c>
      <c r="F2330" s="1" t="s">
        <v>25</v>
      </c>
      <c r="G2330" s="1">
        <v>1</v>
      </c>
      <c r="H2330" s="3" t="s">
        <v>392</v>
      </c>
      <c r="I2330" s="5">
        <v>43739</v>
      </c>
      <c r="J2330" s="1">
        <v>1</v>
      </c>
      <c r="K2330" s="1">
        <v>0</v>
      </c>
      <c r="L2330" s="1">
        <f>_xlfn.IFNA(VLOOKUP(D2330,'[2]2019物业费金额预算（含欠费）'!$B$1:$V$65536,21,FALSE),0)</f>
        <v>0</v>
      </c>
      <c r="M2330">
        <f>_xlfn.IFNA(VLOOKUP(D2330,[2]Sheet1!$B$1:$L$65536,11,FALSE),0)</f>
        <v>0</v>
      </c>
    </row>
    <row r="2331" ht="15" spans="1:13">
      <c r="A2331" s="1">
        <v>2330</v>
      </c>
      <c r="B2331" s="8" t="s">
        <v>383</v>
      </c>
      <c r="C2331" s="10" t="s">
        <v>268</v>
      </c>
      <c r="D2331" s="10" t="s">
        <v>269</v>
      </c>
      <c r="E2331" s="1" t="s">
        <v>376</v>
      </c>
      <c r="F2331" s="1" t="s">
        <v>25</v>
      </c>
      <c r="G2331" s="1">
        <v>1</v>
      </c>
      <c r="H2331" s="3" t="s">
        <v>392</v>
      </c>
      <c r="I2331" s="5">
        <v>43739</v>
      </c>
      <c r="J2331" s="1">
        <v>1</v>
      </c>
      <c r="K2331" s="1">
        <v>0.9</v>
      </c>
      <c r="L2331" s="1">
        <f>_xlfn.IFNA(VLOOKUP(D2331,'[2]2019物业费金额预算（含欠费）'!$B$1:$V$65536,21,FALSE),0)</f>
        <v>150.53924118</v>
      </c>
      <c r="M2331">
        <f>_xlfn.IFNA(VLOOKUP(D2331,[2]Sheet1!$B$1:$L$65536,11,FALSE),0)</f>
        <v>4.09367291666666</v>
      </c>
    </row>
    <row r="2332" spans="1:13">
      <c r="A2332" s="1">
        <v>2331</v>
      </c>
      <c r="B2332" s="8" t="s">
        <v>13</v>
      </c>
      <c r="C2332" s="9" t="s">
        <v>14</v>
      </c>
      <c r="D2332" s="8" t="s">
        <v>15</v>
      </c>
      <c r="E2332" s="1" t="s">
        <v>376</v>
      </c>
      <c r="F2332" s="1" t="s">
        <v>17</v>
      </c>
      <c r="G2332" s="1">
        <v>1</v>
      </c>
      <c r="H2332" s="3" t="s">
        <v>393</v>
      </c>
      <c r="I2332" s="5">
        <v>43770</v>
      </c>
      <c r="J2332" s="1">
        <v>1</v>
      </c>
      <c r="K2332" s="1">
        <v>0.85</v>
      </c>
      <c r="L2332" s="1">
        <f>_xlfn.IFNA(VLOOKUP(D2332,'[2]2019物业费金额预算（含欠费）'!$B$1:$X$65536,23,FALSE),0)</f>
        <v>471.923910413725</v>
      </c>
      <c r="M2332">
        <f>_xlfn.IFNA(VLOOKUP(D2332,[2]Sheet1!$B$1:$M$65536,12,FALSE),0)</f>
        <v>46.6151463066667</v>
      </c>
    </row>
    <row r="2333" spans="1:13">
      <c r="A2333" s="1">
        <v>2332</v>
      </c>
      <c r="B2333" s="8" t="s">
        <v>19</v>
      </c>
      <c r="C2333" s="9" t="s">
        <v>20</v>
      </c>
      <c r="D2333" s="8" t="s">
        <v>21</v>
      </c>
      <c r="E2333" s="1" t="s">
        <v>376</v>
      </c>
      <c r="F2333" s="1" t="s">
        <v>17</v>
      </c>
      <c r="G2333" s="1">
        <v>1</v>
      </c>
      <c r="H2333" s="3" t="s">
        <v>393</v>
      </c>
      <c r="I2333" s="5">
        <v>43770</v>
      </c>
      <c r="J2333" s="1">
        <v>1</v>
      </c>
      <c r="K2333" s="1">
        <v>0.9</v>
      </c>
      <c r="L2333" s="1">
        <f>_xlfn.IFNA(VLOOKUP(D2333,'[2]2019物业费金额预算（含欠费）'!$B$1:$X$65536,23,FALSE),0)</f>
        <v>43.616934144</v>
      </c>
      <c r="M2333">
        <f>_xlfn.IFNA(VLOOKUP(D2333,[2]Sheet1!$B$1:$M$65536,12,FALSE),0)</f>
        <v>2.8448893825</v>
      </c>
    </row>
    <row r="2334" spans="1:13">
      <c r="A2334" s="1">
        <v>2333</v>
      </c>
      <c r="B2334" s="8" t="s">
        <v>22</v>
      </c>
      <c r="C2334" s="9" t="s">
        <v>23</v>
      </c>
      <c r="D2334" s="8" t="s">
        <v>24</v>
      </c>
      <c r="E2334" s="1" t="s">
        <v>376</v>
      </c>
      <c r="F2334" s="1" t="s">
        <v>25</v>
      </c>
      <c r="G2334" s="1">
        <v>1</v>
      </c>
      <c r="H2334" s="3" t="s">
        <v>393</v>
      </c>
      <c r="I2334" s="5">
        <v>43770</v>
      </c>
      <c r="J2334" s="1">
        <v>1</v>
      </c>
      <c r="K2334" s="1">
        <v>0.95</v>
      </c>
      <c r="L2334" s="1">
        <f>_xlfn.IFNA(VLOOKUP(D2334,'[2]2019物业费金额预算（含欠费）'!$B$1:$X$65536,23,FALSE),0)</f>
        <v>154.356974124</v>
      </c>
      <c r="M2334">
        <f>_xlfn.IFNA(VLOOKUP(D2334,[2]Sheet1!$B$1:$M$65536,12,FALSE),0)</f>
        <v>6.26048456</v>
      </c>
    </row>
    <row r="2335" ht="15" spans="1:13">
      <c r="A2335" s="1">
        <v>2334</v>
      </c>
      <c r="B2335" s="4" t="s">
        <v>26</v>
      </c>
      <c r="C2335" s="9" t="s">
        <v>27</v>
      </c>
      <c r="D2335" s="10" t="s">
        <v>28</v>
      </c>
      <c r="E2335" s="1" t="s">
        <v>376</v>
      </c>
      <c r="F2335" s="1" t="s">
        <v>17</v>
      </c>
      <c r="G2335" s="1">
        <v>1</v>
      </c>
      <c r="H2335" s="3" t="s">
        <v>393</v>
      </c>
      <c r="I2335" s="5">
        <v>43770</v>
      </c>
      <c r="J2335" s="1">
        <v>1</v>
      </c>
      <c r="K2335" s="1">
        <v>0.7</v>
      </c>
      <c r="L2335" s="1">
        <f>_xlfn.IFNA(VLOOKUP(D2335,'[2]2019物业费金额预算（含欠费）'!$B$1:$X$65536,23,FALSE),0)</f>
        <v>173.57539287</v>
      </c>
      <c r="M2335">
        <f>_xlfn.IFNA(VLOOKUP(D2335,[2]Sheet1!$B$1:$M$65536,12,FALSE),0)</f>
        <v>58.4857331666667</v>
      </c>
    </row>
    <row r="2336" ht="14.25" spans="1:13">
      <c r="A2336" s="1">
        <v>2335</v>
      </c>
      <c r="B2336" s="4" t="s">
        <v>29</v>
      </c>
      <c r="C2336" s="9" t="s">
        <v>30</v>
      </c>
      <c r="D2336" s="8" t="s">
        <v>31</v>
      </c>
      <c r="E2336" s="1" t="s">
        <v>376</v>
      </c>
      <c r="F2336" s="1" t="s">
        <v>25</v>
      </c>
      <c r="G2336" s="1">
        <v>1</v>
      </c>
      <c r="H2336" s="3" t="s">
        <v>393</v>
      </c>
      <c r="I2336" s="5">
        <v>43770</v>
      </c>
      <c r="J2336" s="1">
        <v>1</v>
      </c>
      <c r="K2336" s="1">
        <v>0.8</v>
      </c>
      <c r="L2336" s="1">
        <f>_xlfn.IFNA(VLOOKUP(D2336,'[2]2019物业费金额预算（含欠费）'!$B$1:$X$65536,23,FALSE),0)</f>
        <v>363.96761748</v>
      </c>
      <c r="M2336">
        <f>_xlfn.IFNA(VLOOKUP(D2336,[2]Sheet1!$B$1:$M$65536,12,FALSE),0)</f>
        <v>168.908059375</v>
      </c>
    </row>
    <row r="2337" spans="1:13">
      <c r="A2337" s="1">
        <v>2336</v>
      </c>
      <c r="B2337" s="8" t="s">
        <v>32</v>
      </c>
      <c r="C2337" s="9" t="s">
        <v>33</v>
      </c>
      <c r="D2337" s="8" t="s">
        <v>34</v>
      </c>
      <c r="E2337" s="1" t="s">
        <v>376</v>
      </c>
      <c r="F2337" s="1" t="s">
        <v>25</v>
      </c>
      <c r="G2337" s="1">
        <v>1</v>
      </c>
      <c r="H2337" s="3" t="s">
        <v>393</v>
      </c>
      <c r="I2337" s="5">
        <v>43770</v>
      </c>
      <c r="J2337" s="1">
        <v>1</v>
      </c>
      <c r="K2337" s="1">
        <v>0.95</v>
      </c>
      <c r="L2337" s="1">
        <f>_xlfn.IFNA(VLOOKUP(D2337,'[2]2019物业费金额预算（含欠费）'!$B$1:$X$65536,23,FALSE),0)</f>
        <v>342.493776744</v>
      </c>
      <c r="M2337">
        <f>_xlfn.IFNA(VLOOKUP(D2337,[2]Sheet1!$B$1:$M$65536,12,FALSE),0)</f>
        <v>21.3344626</v>
      </c>
    </row>
    <row r="2338" spans="1:13">
      <c r="A2338" s="1">
        <v>2337</v>
      </c>
      <c r="B2338" s="8" t="s">
        <v>35</v>
      </c>
      <c r="C2338" s="9"/>
      <c r="D2338" s="8" t="s">
        <v>36</v>
      </c>
      <c r="E2338" s="1" t="s">
        <v>376</v>
      </c>
      <c r="F2338" s="1" t="s">
        <v>25</v>
      </c>
      <c r="G2338" s="1">
        <v>0</v>
      </c>
      <c r="H2338" s="3" t="s">
        <v>393</v>
      </c>
      <c r="I2338" s="5">
        <v>43770</v>
      </c>
      <c r="J2338" s="1">
        <v>1</v>
      </c>
      <c r="K2338" s="1">
        <v>0.9</v>
      </c>
      <c r="L2338" s="1">
        <f>_xlfn.IFNA(VLOOKUP(D2338,'[2]2019物业费金额预算（含欠费）'!$B$1:$X$65536,23,FALSE),0)</f>
        <v>645.819740703</v>
      </c>
      <c r="M2338">
        <f>_xlfn.IFNA(VLOOKUP(D2338,[2]Sheet1!$B$1:$M$65536,12,FALSE),0)</f>
        <v>100.682103426667</v>
      </c>
    </row>
    <row r="2339" spans="1:13">
      <c r="A2339" s="1">
        <v>2338</v>
      </c>
      <c r="B2339" s="8" t="s">
        <v>37</v>
      </c>
      <c r="C2339" s="9" t="s">
        <v>38</v>
      </c>
      <c r="D2339" s="8" t="s">
        <v>39</v>
      </c>
      <c r="E2339" s="1" t="s">
        <v>376</v>
      </c>
      <c r="F2339" s="1" t="s">
        <v>17</v>
      </c>
      <c r="G2339" s="1">
        <v>1</v>
      </c>
      <c r="H2339" s="3" t="s">
        <v>393</v>
      </c>
      <c r="I2339" s="5">
        <v>43770</v>
      </c>
      <c r="J2339" s="1">
        <v>1</v>
      </c>
      <c r="K2339" s="1">
        <v>0.9</v>
      </c>
      <c r="L2339" s="1">
        <f>_xlfn.IFNA(VLOOKUP(D2339,'[2]2019物业费金额预算（含欠费）'!$B$1:$X$65536,23,FALSE),0)</f>
        <v>62.8960482944</v>
      </c>
      <c r="M2339">
        <f>_xlfn.IFNA(VLOOKUP(D2339,[2]Sheet1!$B$1:$M$65536,12,FALSE),0)</f>
        <v>1.79668855666667</v>
      </c>
    </row>
    <row r="2340" spans="1:13">
      <c r="A2340" s="1">
        <v>2339</v>
      </c>
      <c r="B2340" s="8" t="s">
        <v>40</v>
      </c>
      <c r="C2340" s="9"/>
      <c r="D2340" s="8" t="s">
        <v>41</v>
      </c>
      <c r="E2340" s="1" t="s">
        <v>376</v>
      </c>
      <c r="F2340" s="1" t="s">
        <v>25</v>
      </c>
      <c r="G2340" s="1">
        <v>0</v>
      </c>
      <c r="H2340" s="3" t="s">
        <v>393</v>
      </c>
      <c r="I2340" s="5">
        <v>43770</v>
      </c>
      <c r="J2340" s="1">
        <v>1</v>
      </c>
      <c r="K2340" s="1">
        <v>0.85</v>
      </c>
      <c r="L2340" s="1">
        <f>_xlfn.IFNA(VLOOKUP(D2340,'[2]2019物业费金额预算（含欠费）'!$B$1:$X$65536,23,FALSE),0)</f>
        <v>492.80155108</v>
      </c>
      <c r="M2340">
        <f>_xlfn.IFNA(VLOOKUP(D2340,[2]Sheet1!$B$1:$M$65536,12,FALSE),0)</f>
        <v>144.214042683333</v>
      </c>
    </row>
    <row r="2341" spans="1:13">
      <c r="A2341" s="1">
        <v>2340</v>
      </c>
      <c r="B2341" s="8" t="s">
        <v>42</v>
      </c>
      <c r="C2341" s="9" t="s">
        <v>43</v>
      </c>
      <c r="D2341" s="8" t="s">
        <v>44</v>
      </c>
      <c r="E2341" s="1" t="s">
        <v>376</v>
      </c>
      <c r="F2341" s="1" t="s">
        <v>25</v>
      </c>
      <c r="G2341" s="1">
        <v>1</v>
      </c>
      <c r="H2341" s="3" t="s">
        <v>393</v>
      </c>
      <c r="I2341" s="5">
        <v>43770</v>
      </c>
      <c r="J2341" s="1">
        <v>1</v>
      </c>
      <c r="K2341" s="1">
        <v>0.9</v>
      </c>
      <c r="L2341" s="1">
        <f>_xlfn.IFNA(VLOOKUP(D2341,'[2]2019物业费金额预算（含欠费）'!$B$1:$X$65536,23,FALSE),0)</f>
        <v>679.649637677</v>
      </c>
      <c r="M2341">
        <f>_xlfn.IFNA(VLOOKUP(D2341,[2]Sheet1!$B$1:$M$65536,12,FALSE),0)</f>
        <v>157.044318273333</v>
      </c>
    </row>
    <row r="2342" spans="1:13">
      <c r="A2342" s="1">
        <v>2341</v>
      </c>
      <c r="B2342" s="8" t="s">
        <v>45</v>
      </c>
      <c r="C2342" s="9" t="s">
        <v>46</v>
      </c>
      <c r="D2342" s="8" t="s">
        <v>47</v>
      </c>
      <c r="E2342" s="1" t="s">
        <v>376</v>
      </c>
      <c r="F2342" s="1" t="s">
        <v>25</v>
      </c>
      <c r="G2342" s="1">
        <v>1</v>
      </c>
      <c r="H2342" s="3" t="s">
        <v>393</v>
      </c>
      <c r="I2342" s="5">
        <v>43770</v>
      </c>
      <c r="J2342" s="1">
        <v>1</v>
      </c>
      <c r="K2342" s="1">
        <v>0.95</v>
      </c>
      <c r="L2342" s="1">
        <f>_xlfn.IFNA(VLOOKUP(D2342,'[2]2019物业费金额预算（含欠费）'!$B$1:$X$65536,23,FALSE),0)</f>
        <v>99.303053256</v>
      </c>
      <c r="M2342">
        <f>_xlfn.IFNA(VLOOKUP(D2342,[2]Sheet1!$B$1:$M$65536,12,FALSE),0)</f>
        <v>0.438613816666667</v>
      </c>
    </row>
    <row r="2343" spans="1:13">
      <c r="A2343" s="1">
        <v>2342</v>
      </c>
      <c r="B2343" s="8" t="s">
        <v>48</v>
      </c>
      <c r="C2343" s="9" t="s">
        <v>49</v>
      </c>
      <c r="D2343" s="8" t="s">
        <v>50</v>
      </c>
      <c r="E2343" s="1" t="s">
        <v>376</v>
      </c>
      <c r="F2343" s="1" t="s">
        <v>25</v>
      </c>
      <c r="G2343" s="1">
        <v>1</v>
      </c>
      <c r="H2343" s="3" t="s">
        <v>393</v>
      </c>
      <c r="I2343" s="5">
        <v>43770</v>
      </c>
      <c r="J2343" s="1">
        <v>1</v>
      </c>
      <c r="K2343" s="1">
        <v>0.95</v>
      </c>
      <c r="L2343" s="1">
        <f>_xlfn.IFNA(VLOOKUP(D2343,'[2]2019物业费金额预算（含欠费）'!$B$1:$X$65536,23,FALSE),0)</f>
        <v>71.9612282982</v>
      </c>
      <c r="M2343">
        <f>_xlfn.IFNA(VLOOKUP(D2343,[2]Sheet1!$B$1:$M$65536,12,FALSE),0)</f>
        <v>6.37541639166667</v>
      </c>
    </row>
    <row r="2344" spans="1:13">
      <c r="A2344" s="1">
        <v>2343</v>
      </c>
      <c r="B2344" s="8" t="s">
        <v>51</v>
      </c>
      <c r="C2344" s="9" t="s">
        <v>52</v>
      </c>
      <c r="D2344" s="8" t="s">
        <v>53</v>
      </c>
      <c r="E2344" s="1" t="s">
        <v>376</v>
      </c>
      <c r="F2344" s="1" t="s">
        <v>17</v>
      </c>
      <c r="G2344" s="1">
        <v>1</v>
      </c>
      <c r="H2344" s="3" t="s">
        <v>393</v>
      </c>
      <c r="I2344" s="5">
        <v>43770</v>
      </c>
      <c r="J2344" s="1">
        <v>1</v>
      </c>
      <c r="K2344" s="1">
        <v>0.9</v>
      </c>
      <c r="L2344" s="1">
        <f>_xlfn.IFNA(VLOOKUP(D2344,'[2]2019物业费金额预算（含欠费）'!$B$1:$X$65536,23,FALSE),0)</f>
        <v>363.4667376</v>
      </c>
      <c r="M2344">
        <f>_xlfn.IFNA(VLOOKUP(D2344,[2]Sheet1!$B$1:$M$65536,12,FALSE),0)</f>
        <v>39.0364017083333</v>
      </c>
    </row>
    <row r="2345" spans="1:13">
      <c r="A2345" s="1">
        <v>2344</v>
      </c>
      <c r="B2345" s="8" t="s">
        <v>54</v>
      </c>
      <c r="C2345" s="9" t="s">
        <v>55</v>
      </c>
      <c r="D2345" s="8" t="s">
        <v>56</v>
      </c>
      <c r="E2345" s="1" t="s">
        <v>376</v>
      </c>
      <c r="F2345" s="1" t="s">
        <v>17</v>
      </c>
      <c r="G2345" s="1">
        <v>1</v>
      </c>
      <c r="H2345" s="3" t="s">
        <v>393</v>
      </c>
      <c r="I2345" s="5">
        <v>43770</v>
      </c>
      <c r="J2345" s="1">
        <v>1</v>
      </c>
      <c r="K2345" s="1">
        <v>0.9</v>
      </c>
      <c r="L2345" s="1">
        <f>_xlfn.IFNA(VLOOKUP(D2345,'[2]2019物业费金额预算（含欠费）'!$B$1:$X$65536,23,FALSE),0)</f>
        <v>60.6971319552</v>
      </c>
      <c r="M2345">
        <f>_xlfn.IFNA(VLOOKUP(D2345,[2]Sheet1!$B$1:$M$65536,12,FALSE),0)</f>
        <v>5.22900968333333</v>
      </c>
    </row>
    <row r="2346" spans="1:13">
      <c r="A2346" s="1">
        <v>2345</v>
      </c>
      <c r="B2346" s="8" t="s">
        <v>57</v>
      </c>
      <c r="C2346" s="9" t="s">
        <v>58</v>
      </c>
      <c r="D2346" s="8" t="s">
        <v>59</v>
      </c>
      <c r="E2346" s="1" t="s">
        <v>376</v>
      </c>
      <c r="F2346" s="1" t="s">
        <v>17</v>
      </c>
      <c r="G2346" s="1">
        <v>1</v>
      </c>
      <c r="H2346" s="3" t="s">
        <v>393</v>
      </c>
      <c r="I2346" s="5">
        <v>43770</v>
      </c>
      <c r="J2346" s="1">
        <v>1</v>
      </c>
      <c r="K2346" s="1">
        <v>0.9</v>
      </c>
      <c r="L2346" s="1">
        <f>_xlfn.IFNA(VLOOKUP(D2346,'[2]2019物业费金额预算（含欠费）'!$B$1:$X$65536,23,FALSE),0)</f>
        <v>53.0839872</v>
      </c>
      <c r="M2346">
        <f>_xlfn.IFNA(VLOOKUP(D2346,[2]Sheet1!$B$1:$M$65536,12,FALSE),0)</f>
        <v>8.38823216</v>
      </c>
    </row>
    <row r="2347" spans="1:13">
      <c r="A2347" s="1">
        <v>2346</v>
      </c>
      <c r="B2347" s="8" t="s">
        <v>60</v>
      </c>
      <c r="C2347" s="9" t="s">
        <v>61</v>
      </c>
      <c r="D2347" s="8" t="s">
        <v>62</v>
      </c>
      <c r="E2347" s="1" t="s">
        <v>376</v>
      </c>
      <c r="F2347" s="1" t="s">
        <v>17</v>
      </c>
      <c r="G2347" s="1">
        <v>1</v>
      </c>
      <c r="H2347" s="3" t="s">
        <v>393</v>
      </c>
      <c r="I2347" s="5">
        <v>43770</v>
      </c>
      <c r="J2347" s="1">
        <v>1</v>
      </c>
      <c r="K2347" s="1">
        <v>0.86</v>
      </c>
      <c r="L2347" s="1">
        <f>_xlfn.IFNA(VLOOKUP(D2347,'[2]2019物业费金额预算（含欠费）'!$B$1:$X$65536,23,FALSE),0)</f>
        <v>472.460780076</v>
      </c>
      <c r="M2347">
        <f>_xlfn.IFNA(VLOOKUP(D2347,[2]Sheet1!$B$1:$M$65536,12,FALSE),0)</f>
        <v>48.1785320133333</v>
      </c>
    </row>
    <row r="2348" spans="1:13">
      <c r="A2348" s="1">
        <v>2347</v>
      </c>
      <c r="B2348" s="8" t="s">
        <v>63</v>
      </c>
      <c r="C2348" s="9" t="s">
        <v>64</v>
      </c>
      <c r="D2348" s="8" t="s">
        <v>65</v>
      </c>
      <c r="E2348" s="1" t="s">
        <v>376</v>
      </c>
      <c r="F2348" s="1" t="s">
        <v>25</v>
      </c>
      <c r="G2348" s="1">
        <v>1</v>
      </c>
      <c r="H2348" s="3" t="s">
        <v>393</v>
      </c>
      <c r="I2348" s="5">
        <v>43770</v>
      </c>
      <c r="J2348" s="1">
        <v>1</v>
      </c>
      <c r="K2348" s="1">
        <v>0.95</v>
      </c>
      <c r="L2348" s="1">
        <f>_xlfn.IFNA(VLOOKUP(D2348,'[2]2019物业费金额预算（含欠费）'!$B$1:$X$65536,23,FALSE),0)</f>
        <v>486.849564112</v>
      </c>
      <c r="M2348">
        <f>_xlfn.IFNA(VLOOKUP(D2348,[2]Sheet1!$B$1:$M$65536,12,FALSE),0)</f>
        <v>27.6358406426667</v>
      </c>
    </row>
    <row r="2349" spans="1:13">
      <c r="A2349" s="1">
        <v>2348</v>
      </c>
      <c r="B2349" s="8" t="s">
        <v>66</v>
      </c>
      <c r="C2349" s="9" t="s">
        <v>67</v>
      </c>
      <c r="D2349" s="8" t="s">
        <v>68</v>
      </c>
      <c r="E2349" s="1" t="s">
        <v>376</v>
      </c>
      <c r="F2349" s="1" t="s">
        <v>25</v>
      </c>
      <c r="G2349" s="1">
        <v>1</v>
      </c>
      <c r="H2349" s="3" t="s">
        <v>393</v>
      </c>
      <c r="I2349" s="5">
        <v>43770</v>
      </c>
      <c r="J2349" s="1">
        <v>1</v>
      </c>
      <c r="K2349" s="1">
        <v>0.9</v>
      </c>
      <c r="L2349" s="1">
        <f>_xlfn.IFNA(VLOOKUP(D2349,'[2]2019物业费金额预算（含欠费）'!$B$1:$X$65536,23,FALSE),0)</f>
        <v>440.90127588</v>
      </c>
      <c r="M2349">
        <f>_xlfn.IFNA(VLOOKUP(D2349,[2]Sheet1!$B$1:$M$65536,12,FALSE),0)</f>
        <v>30.0547888666666</v>
      </c>
    </row>
    <row r="2350" spans="1:13">
      <c r="A2350" s="1">
        <v>2349</v>
      </c>
      <c r="B2350" s="8" t="s">
        <v>69</v>
      </c>
      <c r="C2350" s="9" t="s">
        <v>70</v>
      </c>
      <c r="D2350" s="8" t="s">
        <v>71</v>
      </c>
      <c r="E2350" s="1" t="s">
        <v>376</v>
      </c>
      <c r="F2350" s="1" t="s">
        <v>25</v>
      </c>
      <c r="G2350" s="1">
        <v>1</v>
      </c>
      <c r="H2350" s="3" t="s">
        <v>393</v>
      </c>
      <c r="I2350" s="5">
        <v>43770</v>
      </c>
      <c r="J2350" s="1">
        <v>1</v>
      </c>
      <c r="K2350" s="1">
        <v>0.85</v>
      </c>
      <c r="L2350" s="1">
        <f>_xlfn.IFNA(VLOOKUP(D2350,'[2]2019物业费金额预算（含欠费）'!$B$1:$X$65536,23,FALSE),0)</f>
        <v>278.06744916</v>
      </c>
      <c r="M2350">
        <f>_xlfn.IFNA(VLOOKUP(D2350,[2]Sheet1!$B$1:$M$65536,12,FALSE),0)</f>
        <v>43.54851655</v>
      </c>
    </row>
    <row r="2351" spans="1:13">
      <c r="A2351" s="1">
        <v>2350</v>
      </c>
      <c r="B2351" s="8" t="s">
        <v>72</v>
      </c>
      <c r="C2351" s="9" t="s">
        <v>73</v>
      </c>
      <c r="D2351" s="8" t="s">
        <v>74</v>
      </c>
      <c r="E2351" s="1" t="s">
        <v>376</v>
      </c>
      <c r="F2351" s="1" t="s">
        <v>25</v>
      </c>
      <c r="G2351" s="1">
        <v>1</v>
      </c>
      <c r="H2351" s="3" t="s">
        <v>393</v>
      </c>
      <c r="I2351" s="5">
        <v>43770</v>
      </c>
      <c r="J2351" s="1">
        <v>1</v>
      </c>
      <c r="K2351" s="1">
        <v>0.85</v>
      </c>
      <c r="L2351" s="1">
        <f>_xlfn.IFNA(VLOOKUP(D2351,'[2]2019物业费金额预算（含欠费）'!$B$1:$X$65536,23,FALSE),0)</f>
        <v>771.43422418</v>
      </c>
      <c r="M2351">
        <f>_xlfn.IFNA(VLOOKUP(D2351,[2]Sheet1!$B$1:$M$65536,12,FALSE),0)</f>
        <v>28.220120775</v>
      </c>
    </row>
    <row r="2352" spans="1:13">
      <c r="A2352" s="1">
        <v>2351</v>
      </c>
      <c r="B2352" s="8" t="s">
        <v>75</v>
      </c>
      <c r="C2352" s="9" t="s">
        <v>76</v>
      </c>
      <c r="D2352" s="8" t="s">
        <v>77</v>
      </c>
      <c r="E2352" s="1" t="s">
        <v>376</v>
      </c>
      <c r="F2352" s="1" t="s">
        <v>25</v>
      </c>
      <c r="G2352" s="1">
        <v>1</v>
      </c>
      <c r="H2352" s="3" t="s">
        <v>393</v>
      </c>
      <c r="I2352" s="5">
        <v>43770</v>
      </c>
      <c r="J2352" s="1">
        <v>1</v>
      </c>
      <c r="K2352" s="1">
        <v>0.85</v>
      </c>
      <c r="L2352" s="1">
        <f>_xlfn.IFNA(VLOOKUP(D2352,'[2]2019物业费金额预算（含欠费）'!$B$1:$X$65536,23,FALSE),0)</f>
        <v>352.1413329</v>
      </c>
      <c r="M2352">
        <f>_xlfn.IFNA(VLOOKUP(D2352,[2]Sheet1!$B$1:$M$65536,12,FALSE),0)</f>
        <v>77.46576145</v>
      </c>
    </row>
    <row r="2353" ht="14.25" spans="1:13">
      <c r="A2353" s="1">
        <v>2352</v>
      </c>
      <c r="B2353" s="2" t="s">
        <v>78</v>
      </c>
      <c r="C2353" s="9"/>
      <c r="D2353" s="8" t="s">
        <v>79</v>
      </c>
      <c r="E2353" s="1" t="s">
        <v>376</v>
      </c>
      <c r="F2353" s="1" t="s">
        <v>25</v>
      </c>
      <c r="G2353" s="1">
        <v>0</v>
      </c>
      <c r="H2353" s="3" t="s">
        <v>393</v>
      </c>
      <c r="I2353" s="5">
        <v>43770</v>
      </c>
      <c r="J2353" s="1">
        <v>1</v>
      </c>
      <c r="K2353" s="1">
        <v>0.9</v>
      </c>
      <c r="L2353" s="1">
        <f>_xlfn.IFNA(VLOOKUP(D2353,'[2]2019物业费金额预算（含欠费）'!$B$1:$X$65536,23,FALSE),0)</f>
        <v>589.428969733333</v>
      </c>
      <c r="M2353">
        <f>_xlfn.IFNA(VLOOKUP(D2353,[2]Sheet1!$B$1:$M$65536,12,FALSE),0)</f>
        <v>25.1429364083333</v>
      </c>
    </row>
    <row r="2354" spans="1:13">
      <c r="A2354" s="1">
        <v>2353</v>
      </c>
      <c r="B2354" s="8" t="s">
        <v>83</v>
      </c>
      <c r="C2354" s="9" t="s">
        <v>84</v>
      </c>
      <c r="D2354" s="8" t="s">
        <v>85</v>
      </c>
      <c r="E2354" s="1" t="s">
        <v>376</v>
      </c>
      <c r="F2354" s="1" t="s">
        <v>25</v>
      </c>
      <c r="G2354" s="1">
        <v>1</v>
      </c>
      <c r="H2354" s="3" t="s">
        <v>393</v>
      </c>
      <c r="I2354" s="5">
        <v>43770</v>
      </c>
      <c r="J2354" s="1">
        <v>1</v>
      </c>
      <c r="K2354" s="1">
        <v>0</v>
      </c>
      <c r="L2354" s="1">
        <f>_xlfn.IFNA(VLOOKUP(D2354,'[2]2019物业费金额预算（含欠费）'!$B$1:$X$65536,23,FALSE),0)</f>
        <v>742.284884472</v>
      </c>
      <c r="M2354">
        <f>_xlfn.IFNA(VLOOKUP(D2354,[2]Sheet1!$B$1:$M$65536,12,FALSE),0)</f>
        <v>0</v>
      </c>
    </row>
    <row r="2355" spans="1:13">
      <c r="A2355" s="1">
        <v>2354</v>
      </c>
      <c r="B2355" s="8" t="s">
        <v>95</v>
      </c>
      <c r="C2355" s="9" t="s">
        <v>96</v>
      </c>
      <c r="D2355" s="8" t="s">
        <v>97</v>
      </c>
      <c r="E2355" s="1" t="s">
        <v>376</v>
      </c>
      <c r="F2355" s="1" t="s">
        <v>17</v>
      </c>
      <c r="G2355" s="1">
        <v>1</v>
      </c>
      <c r="H2355" s="3" t="s">
        <v>393</v>
      </c>
      <c r="I2355" s="5">
        <v>43770</v>
      </c>
      <c r="J2355" s="1">
        <v>1</v>
      </c>
      <c r="K2355" s="1">
        <v>0.87</v>
      </c>
      <c r="L2355" s="1">
        <f>_xlfn.IFNA(VLOOKUP(D2355,'[2]2019物业费金额预算（含欠费）'!$B$1:$X$65536,23,FALSE),0)</f>
        <v>54.23622476985</v>
      </c>
      <c r="M2355">
        <f>_xlfn.IFNA(VLOOKUP(D2355,[2]Sheet1!$B$1:$M$65536,12,FALSE),0)</f>
        <v>8.35541281666666</v>
      </c>
    </row>
    <row r="2356" spans="1:13">
      <c r="A2356" s="1">
        <v>2355</v>
      </c>
      <c r="B2356" s="8" t="s">
        <v>98</v>
      </c>
      <c r="C2356" s="9" t="s">
        <v>99</v>
      </c>
      <c r="D2356" s="8" t="s">
        <v>100</v>
      </c>
      <c r="E2356" s="1" t="s">
        <v>376</v>
      </c>
      <c r="F2356" s="1" t="s">
        <v>25</v>
      </c>
      <c r="G2356" s="1">
        <v>1</v>
      </c>
      <c r="H2356" s="3" t="s">
        <v>393</v>
      </c>
      <c r="I2356" s="5">
        <v>43770</v>
      </c>
      <c r="J2356" s="1">
        <v>1</v>
      </c>
      <c r="K2356" s="1">
        <v>0.95</v>
      </c>
      <c r="L2356" s="1">
        <f>_xlfn.IFNA(VLOOKUP(D2356,'[2]2019物业费金额预算（含欠费）'!$B$1:$X$65536,23,FALSE),0)</f>
        <v>159.127873513908</v>
      </c>
      <c r="M2356">
        <f>_xlfn.IFNA(VLOOKUP(D2356,[2]Sheet1!$B$1:$M$65536,12,FALSE),0)</f>
        <v>19.2059490333333</v>
      </c>
    </row>
    <row r="2357" spans="1:13">
      <c r="A2357" s="1">
        <v>2356</v>
      </c>
      <c r="B2357" s="8" t="s">
        <v>101</v>
      </c>
      <c r="C2357" s="9" t="s">
        <v>102</v>
      </c>
      <c r="D2357" s="8" t="s">
        <v>103</v>
      </c>
      <c r="E2357" s="1" t="s">
        <v>376</v>
      </c>
      <c r="F2357" s="1" t="s">
        <v>25</v>
      </c>
      <c r="G2357" s="1">
        <v>1</v>
      </c>
      <c r="H2357" s="3" t="s">
        <v>393</v>
      </c>
      <c r="I2357" s="5">
        <v>43770</v>
      </c>
      <c r="J2357" s="1">
        <v>1</v>
      </c>
      <c r="K2357" s="1">
        <v>0.95</v>
      </c>
      <c r="L2357" s="1">
        <f>_xlfn.IFNA(VLOOKUP(D2357,'[2]2019物业费金额预算（含欠费）'!$B$1:$X$65536,23,FALSE),0)</f>
        <v>499.0785966</v>
      </c>
      <c r="M2357">
        <f>_xlfn.IFNA(VLOOKUP(D2357,[2]Sheet1!$B$1:$M$65536,12,FALSE),0)</f>
        <v>74.94729495</v>
      </c>
    </row>
    <row r="2358" spans="1:13">
      <c r="A2358" s="1">
        <v>2357</v>
      </c>
      <c r="B2358" s="8" t="s">
        <v>104</v>
      </c>
      <c r="C2358" s="9" t="s">
        <v>105</v>
      </c>
      <c r="D2358" s="8" t="s">
        <v>106</v>
      </c>
      <c r="E2358" s="1" t="s">
        <v>376</v>
      </c>
      <c r="F2358" s="1" t="s">
        <v>25</v>
      </c>
      <c r="G2358" s="1">
        <v>1</v>
      </c>
      <c r="H2358" s="3" t="s">
        <v>393</v>
      </c>
      <c r="I2358" s="5">
        <v>43770</v>
      </c>
      <c r="J2358" s="1">
        <v>1</v>
      </c>
      <c r="K2358" s="1">
        <v>0.9</v>
      </c>
      <c r="L2358" s="1">
        <f>_xlfn.IFNA(VLOOKUP(D2358,'[2]2019物业费金额预算（含欠费）'!$B$1:$X$65536,23,FALSE),0)</f>
        <v>439.74877809264</v>
      </c>
      <c r="M2358">
        <f>_xlfn.IFNA(VLOOKUP(D2358,[2]Sheet1!$B$1:$M$65536,12,FALSE),0)</f>
        <v>101.560765075</v>
      </c>
    </row>
    <row r="2359" spans="1:13">
      <c r="A2359" s="1">
        <v>2358</v>
      </c>
      <c r="B2359" s="8" t="s">
        <v>107</v>
      </c>
      <c r="C2359" s="9" t="s">
        <v>108</v>
      </c>
      <c r="D2359" s="8" t="s">
        <v>109</v>
      </c>
      <c r="E2359" s="1" t="s">
        <v>376</v>
      </c>
      <c r="F2359" s="1" t="s">
        <v>25</v>
      </c>
      <c r="G2359" s="1">
        <v>1</v>
      </c>
      <c r="H2359" s="3" t="s">
        <v>393</v>
      </c>
      <c r="I2359" s="5">
        <v>43770</v>
      </c>
      <c r="J2359" s="1">
        <v>1</v>
      </c>
      <c r="K2359" s="1">
        <v>0.9</v>
      </c>
      <c r="L2359" s="1">
        <f>_xlfn.IFNA(VLOOKUP(D2359,'[2]2019物业费金额预算（含欠费）'!$B$1:$X$65536,23,FALSE),0)</f>
        <v>219.3235012368</v>
      </c>
      <c r="M2359">
        <f>_xlfn.IFNA(VLOOKUP(D2359,[2]Sheet1!$B$1:$M$65536,12,FALSE),0)</f>
        <v>45.7179998916667</v>
      </c>
    </row>
    <row r="2360" spans="1:13">
      <c r="A2360" s="1">
        <v>2359</v>
      </c>
      <c r="B2360" s="8" t="s">
        <v>110</v>
      </c>
      <c r="C2360" s="9" t="s">
        <v>111</v>
      </c>
      <c r="D2360" s="8" t="s">
        <v>112</v>
      </c>
      <c r="E2360" s="1" t="s">
        <v>376</v>
      </c>
      <c r="F2360" s="1" t="s">
        <v>25</v>
      </c>
      <c r="G2360" s="1">
        <v>1</v>
      </c>
      <c r="H2360" s="3" t="s">
        <v>393</v>
      </c>
      <c r="I2360" s="5">
        <v>43770</v>
      </c>
      <c r="J2360" s="1">
        <v>1</v>
      </c>
      <c r="K2360" s="1">
        <v>0.9</v>
      </c>
      <c r="L2360" s="1">
        <f>_xlfn.IFNA(VLOOKUP(D2360,'[2]2019物业费金额预算（含欠费）'!$B$1:$X$65536,23,FALSE),0)</f>
        <v>272.50652932656</v>
      </c>
      <c r="M2360">
        <f>_xlfn.IFNA(VLOOKUP(D2360,[2]Sheet1!$B$1:$M$65536,12,FALSE),0)</f>
        <v>36.3042596583333</v>
      </c>
    </row>
    <row r="2361" spans="1:13">
      <c r="A2361" s="1">
        <v>2360</v>
      </c>
      <c r="B2361" s="11" t="s">
        <v>113</v>
      </c>
      <c r="C2361" s="9"/>
      <c r="D2361" s="8" t="s">
        <v>114</v>
      </c>
      <c r="E2361" s="1" t="s">
        <v>376</v>
      </c>
      <c r="F2361" s="1" t="s">
        <v>25</v>
      </c>
      <c r="G2361" s="1">
        <v>0</v>
      </c>
      <c r="H2361" s="3" t="s">
        <v>393</v>
      </c>
      <c r="I2361" s="5">
        <v>43770</v>
      </c>
      <c r="J2361" s="1">
        <v>1</v>
      </c>
      <c r="K2361" s="1">
        <v>0.88</v>
      </c>
      <c r="L2361" s="1">
        <f>_xlfn.IFNA(VLOOKUP(D2361,'[2]2019物业费金额预算（含欠费）'!$B$1:$X$65536,23,FALSE),0)</f>
        <v>620.61916269216</v>
      </c>
      <c r="M2361">
        <f>_xlfn.IFNA(VLOOKUP(D2361,[2]Sheet1!$B$1:$M$65536,12,FALSE),0)</f>
        <v>15.2295746166667</v>
      </c>
    </row>
    <row r="2362" spans="1:13">
      <c r="A2362" s="1">
        <v>2361</v>
      </c>
      <c r="B2362" s="8" t="s">
        <v>115</v>
      </c>
      <c r="C2362" s="9" t="s">
        <v>116</v>
      </c>
      <c r="D2362" s="8" t="s">
        <v>117</v>
      </c>
      <c r="E2362" s="1" t="s">
        <v>376</v>
      </c>
      <c r="F2362" s="1" t="s">
        <v>25</v>
      </c>
      <c r="G2362" s="1">
        <v>1</v>
      </c>
      <c r="H2362" s="3" t="s">
        <v>393</v>
      </c>
      <c r="I2362" s="5">
        <v>43770</v>
      </c>
      <c r="J2362" s="1">
        <v>1</v>
      </c>
      <c r="K2362" s="1">
        <v>0.95</v>
      </c>
      <c r="L2362" s="1">
        <f>_xlfn.IFNA(VLOOKUP(D2362,'[2]2019物业费金额预算（含欠费）'!$B$1:$X$65536,23,FALSE),0)</f>
        <v>626.56720324188</v>
      </c>
      <c r="M2362">
        <f>_xlfn.IFNA(VLOOKUP(D2362,[2]Sheet1!$B$1:$M$65536,12,FALSE),0)</f>
        <v>43.96108255</v>
      </c>
    </row>
    <row r="2363" ht="15" spans="1:13">
      <c r="A2363" s="1">
        <v>2362</v>
      </c>
      <c r="B2363" s="8" t="s">
        <v>378</v>
      </c>
      <c r="C2363" s="9" t="s">
        <v>304</v>
      </c>
      <c r="D2363" s="10" t="s">
        <v>305</v>
      </c>
      <c r="E2363" s="1" t="s">
        <v>376</v>
      </c>
      <c r="F2363" s="1" t="s">
        <v>17</v>
      </c>
      <c r="G2363" s="1">
        <v>1</v>
      </c>
      <c r="H2363" s="3" t="s">
        <v>393</v>
      </c>
      <c r="I2363" s="5">
        <v>43770</v>
      </c>
      <c r="J2363" s="1">
        <v>1</v>
      </c>
      <c r="K2363" s="1">
        <v>0.73</v>
      </c>
      <c r="L2363" s="1">
        <f>_xlfn.IFNA(VLOOKUP(D2363,'[2]2019物业费金额预算（含欠费）'!$B$1:$X$65536,23,FALSE),0)</f>
        <v>141.499432003776</v>
      </c>
      <c r="M2363">
        <f>_xlfn.IFNA(VLOOKUP(D2363,[2]Sheet1!$B$1:$M$65536,12,FALSE),0)</f>
        <v>18.0372532083333</v>
      </c>
    </row>
    <row r="2364" spans="1:13">
      <c r="A2364" s="1">
        <v>2363</v>
      </c>
      <c r="B2364" s="8" t="s">
        <v>118</v>
      </c>
      <c r="C2364" s="9" t="s">
        <v>119</v>
      </c>
      <c r="D2364" s="8" t="s">
        <v>120</v>
      </c>
      <c r="E2364" s="1" t="s">
        <v>376</v>
      </c>
      <c r="F2364" s="1" t="s">
        <v>25</v>
      </c>
      <c r="G2364" s="1">
        <v>1</v>
      </c>
      <c r="H2364" s="3" t="s">
        <v>393</v>
      </c>
      <c r="I2364" s="5">
        <v>43770</v>
      </c>
      <c r="J2364" s="1">
        <v>1</v>
      </c>
      <c r="K2364" s="1">
        <v>0.8</v>
      </c>
      <c r="L2364" s="1">
        <f>_xlfn.IFNA(VLOOKUP(D2364,'[2]2019物业费金额预算（含欠费）'!$B$1:$X$65536,23,FALSE),0)</f>
        <v>194.044363722</v>
      </c>
      <c r="M2364">
        <f>_xlfn.IFNA(VLOOKUP(D2364,[2]Sheet1!$B$1:$M$65536,12,FALSE),0)</f>
        <v>97.051465775</v>
      </c>
    </row>
    <row r="2365" spans="1:13">
      <c r="A2365" s="1">
        <v>2364</v>
      </c>
      <c r="B2365" s="8" t="s">
        <v>121</v>
      </c>
      <c r="C2365" s="9" t="s">
        <v>122</v>
      </c>
      <c r="D2365" s="8" t="s">
        <v>123</v>
      </c>
      <c r="E2365" s="1" t="s">
        <v>376</v>
      </c>
      <c r="F2365" s="1" t="s">
        <v>25</v>
      </c>
      <c r="G2365" s="1">
        <v>1</v>
      </c>
      <c r="H2365" s="3" t="s">
        <v>393</v>
      </c>
      <c r="I2365" s="5">
        <v>43770</v>
      </c>
      <c r="J2365" s="1">
        <v>1</v>
      </c>
      <c r="K2365" s="1">
        <v>0.8</v>
      </c>
      <c r="L2365" s="1">
        <f>_xlfn.IFNA(VLOOKUP(D2365,'[2]2019物业费金额预算（含欠费）'!$B$1:$X$65536,23,FALSE),0)</f>
        <v>347.38675169</v>
      </c>
      <c r="M2365">
        <f>_xlfn.IFNA(VLOOKUP(D2365,[2]Sheet1!$B$1:$M$65536,12,FALSE),0)</f>
        <v>41.1002174916667</v>
      </c>
    </row>
    <row r="2366" spans="1:13">
      <c r="A2366" s="1">
        <v>2365</v>
      </c>
      <c r="B2366" s="8" t="s">
        <v>124</v>
      </c>
      <c r="C2366" s="9" t="s">
        <v>125</v>
      </c>
      <c r="D2366" s="8" t="s">
        <v>126</v>
      </c>
      <c r="E2366" s="1" t="s">
        <v>376</v>
      </c>
      <c r="F2366" s="1" t="s">
        <v>25</v>
      </c>
      <c r="G2366" s="1">
        <v>1</v>
      </c>
      <c r="H2366" s="3" t="s">
        <v>393</v>
      </c>
      <c r="I2366" s="5">
        <v>43770</v>
      </c>
      <c r="J2366" s="1">
        <v>1</v>
      </c>
      <c r="K2366" s="1">
        <v>0.8</v>
      </c>
      <c r="L2366" s="1">
        <f>_xlfn.IFNA(VLOOKUP(D2366,'[2]2019物业费金额预算（含欠费）'!$B$1:$X$65536,23,FALSE),0)</f>
        <v>121.76096229</v>
      </c>
      <c r="M2366">
        <f>_xlfn.IFNA(VLOOKUP(D2366,[2]Sheet1!$B$1:$M$65536,12,FALSE),0)</f>
        <v>76.534205</v>
      </c>
    </row>
    <row r="2367" spans="1:13">
      <c r="A2367" s="1">
        <v>2366</v>
      </c>
      <c r="B2367" s="8" t="s">
        <v>127</v>
      </c>
      <c r="C2367" s="9" t="s">
        <v>128</v>
      </c>
      <c r="D2367" s="8" t="s">
        <v>129</v>
      </c>
      <c r="E2367" s="1" t="s">
        <v>376</v>
      </c>
      <c r="F2367" s="1" t="s">
        <v>25</v>
      </c>
      <c r="G2367" s="1">
        <v>1</v>
      </c>
      <c r="H2367" s="3" t="s">
        <v>393</v>
      </c>
      <c r="I2367" s="5">
        <v>43770</v>
      </c>
      <c r="J2367" s="1">
        <v>1</v>
      </c>
      <c r="K2367" s="1">
        <v>0.85</v>
      </c>
      <c r="L2367" s="1">
        <f>_xlfn.IFNA(VLOOKUP(D2367,'[2]2019物业费金额预算（含欠费）'!$B$1:$X$65536,23,FALSE),0)</f>
        <v>145.7497950582</v>
      </c>
      <c r="M2367">
        <f>_xlfn.IFNA(VLOOKUP(D2367,[2]Sheet1!$B$1:$M$65536,12,FALSE),0)</f>
        <v>27.846456</v>
      </c>
    </row>
    <row r="2368" spans="1:13">
      <c r="A2368" s="1">
        <v>2367</v>
      </c>
      <c r="B2368" s="8" t="s">
        <v>130</v>
      </c>
      <c r="C2368" s="9"/>
      <c r="D2368" s="8" t="s">
        <v>131</v>
      </c>
      <c r="E2368" s="1" t="s">
        <v>376</v>
      </c>
      <c r="F2368" s="1" t="s">
        <v>25</v>
      </c>
      <c r="G2368" s="1">
        <v>0</v>
      </c>
      <c r="H2368" s="3" t="s">
        <v>393</v>
      </c>
      <c r="I2368" s="5">
        <v>43770</v>
      </c>
      <c r="J2368" s="1">
        <v>1</v>
      </c>
      <c r="K2368" s="1">
        <v>0.9</v>
      </c>
      <c r="L2368" s="1">
        <f>_xlfn.IFNA(VLOOKUP(D2368,'[2]2019物业费金额预算（含欠费）'!$B$1:$X$65536,23,FALSE),0)</f>
        <v>883.819647984</v>
      </c>
      <c r="M2368">
        <f>_xlfn.IFNA(VLOOKUP(D2368,[2]Sheet1!$B$1:$M$65536,12,FALSE),0)</f>
        <v>156.141780666667</v>
      </c>
    </row>
    <row r="2369" spans="1:13">
      <c r="A2369" s="1">
        <v>2368</v>
      </c>
      <c r="B2369" s="8" t="s">
        <v>132</v>
      </c>
      <c r="C2369" s="9" t="s">
        <v>133</v>
      </c>
      <c r="D2369" s="8" t="s">
        <v>134</v>
      </c>
      <c r="E2369" s="1" t="s">
        <v>376</v>
      </c>
      <c r="F2369" s="1" t="s">
        <v>25</v>
      </c>
      <c r="G2369" s="1">
        <v>1</v>
      </c>
      <c r="H2369" s="3" t="s">
        <v>393</v>
      </c>
      <c r="I2369" s="5">
        <v>43770</v>
      </c>
      <c r="J2369" s="1">
        <v>1</v>
      </c>
      <c r="K2369" s="1">
        <v>0.9</v>
      </c>
      <c r="L2369" s="1">
        <f>_xlfn.IFNA(VLOOKUP(D2369,'[2]2019物业费金额预算（含欠费）'!$B$1:$X$65536,23,FALSE),0)</f>
        <v>524.9724465</v>
      </c>
      <c r="M2369">
        <f>_xlfn.IFNA(VLOOKUP(D2369,[2]Sheet1!$B$1:$M$65536,12,FALSE),0)</f>
        <v>24.2149061</v>
      </c>
    </row>
    <row r="2370" spans="1:13">
      <c r="A2370" s="1">
        <v>2369</v>
      </c>
      <c r="B2370" s="8" t="s">
        <v>135</v>
      </c>
      <c r="C2370" s="9" t="s">
        <v>136</v>
      </c>
      <c r="D2370" s="8" t="s">
        <v>137</v>
      </c>
      <c r="E2370" s="1" t="s">
        <v>376</v>
      </c>
      <c r="F2370" s="1" t="s">
        <v>25</v>
      </c>
      <c r="G2370" s="1">
        <v>1</v>
      </c>
      <c r="H2370" s="3" t="s">
        <v>393</v>
      </c>
      <c r="I2370" s="5">
        <v>43770</v>
      </c>
      <c r="J2370" s="1">
        <v>1</v>
      </c>
      <c r="K2370" s="1">
        <v>0.9</v>
      </c>
      <c r="L2370" s="1">
        <f>_xlfn.IFNA(VLOOKUP(D2370,'[2]2019物业费金额预算（含欠费）'!$B$1:$X$65536,23,FALSE),0)</f>
        <v>238.051520291998</v>
      </c>
      <c r="M2370">
        <f>_xlfn.IFNA(VLOOKUP(D2370,[2]Sheet1!$B$1:$M$65536,12,FALSE),0)</f>
        <v>66</v>
      </c>
    </row>
    <row r="2371" spans="1:13">
      <c r="A2371" s="1">
        <v>2370</v>
      </c>
      <c r="B2371" s="8" t="s">
        <v>138</v>
      </c>
      <c r="C2371" s="9" t="s">
        <v>139</v>
      </c>
      <c r="D2371" s="8" t="s">
        <v>140</v>
      </c>
      <c r="E2371" s="1" t="s">
        <v>376</v>
      </c>
      <c r="F2371" s="1" t="s">
        <v>25</v>
      </c>
      <c r="G2371" s="1">
        <v>1</v>
      </c>
      <c r="H2371" s="3" t="s">
        <v>393</v>
      </c>
      <c r="I2371" s="5">
        <v>43770</v>
      </c>
      <c r="J2371" s="1">
        <v>1</v>
      </c>
      <c r="K2371" s="1">
        <v>0.9</v>
      </c>
      <c r="L2371" s="1">
        <f>_xlfn.IFNA(VLOOKUP(D2371,'[2]2019物业费金额预算（含欠费）'!$B$1:$X$65536,23,FALSE),0)</f>
        <v>98.912988</v>
      </c>
      <c r="M2371">
        <f>_xlfn.IFNA(VLOOKUP(D2371,[2]Sheet1!$B$1:$M$65536,12,FALSE),0)</f>
        <v>16.5</v>
      </c>
    </row>
    <row r="2372" spans="1:13">
      <c r="A2372" s="1">
        <v>2371</v>
      </c>
      <c r="B2372" s="8" t="s">
        <v>141</v>
      </c>
      <c r="C2372" s="9" t="s">
        <v>142</v>
      </c>
      <c r="D2372" s="8" t="s">
        <v>143</v>
      </c>
      <c r="E2372" s="1" t="s">
        <v>376</v>
      </c>
      <c r="F2372" s="1" t="s">
        <v>25</v>
      </c>
      <c r="G2372" s="1">
        <v>1</v>
      </c>
      <c r="H2372" s="3" t="s">
        <v>393</v>
      </c>
      <c r="I2372" s="5">
        <v>43770</v>
      </c>
      <c r="J2372" s="1">
        <v>1</v>
      </c>
      <c r="K2372" s="1">
        <v>0.9</v>
      </c>
      <c r="L2372" s="1">
        <f>_xlfn.IFNA(VLOOKUP(D2372,'[2]2019物业费金额预算（含欠费）'!$B$1:$X$65536,23,FALSE),0)</f>
        <v>476.1097803</v>
      </c>
      <c r="M2372">
        <f>_xlfn.IFNA(VLOOKUP(D2372,[2]Sheet1!$B$1:$M$65536,12,FALSE),0)</f>
        <v>62.93127115</v>
      </c>
    </row>
    <row r="2373" spans="1:13">
      <c r="A2373" s="1">
        <v>2372</v>
      </c>
      <c r="B2373" s="8" t="s">
        <v>144</v>
      </c>
      <c r="C2373" s="9" t="s">
        <v>145</v>
      </c>
      <c r="D2373" s="8" t="s">
        <v>146</v>
      </c>
      <c r="E2373" s="1" t="s">
        <v>376</v>
      </c>
      <c r="F2373" s="1" t="s">
        <v>25</v>
      </c>
      <c r="G2373" s="1">
        <v>1</v>
      </c>
      <c r="H2373" s="3" t="s">
        <v>393</v>
      </c>
      <c r="I2373" s="5">
        <v>43770</v>
      </c>
      <c r="J2373" s="1">
        <v>1</v>
      </c>
      <c r="K2373" s="1">
        <v>0.85</v>
      </c>
      <c r="L2373" s="1">
        <f>_xlfn.IFNA(VLOOKUP(D2373,'[2]2019物业费金额预算（含欠费）'!$B$1:$X$65536,23,FALSE),0)</f>
        <v>268.9013117352</v>
      </c>
      <c r="M2373">
        <f>_xlfn.IFNA(VLOOKUP(D2373,[2]Sheet1!$B$1:$M$65536,12,FALSE),0)</f>
        <v>67.1</v>
      </c>
    </row>
    <row r="2374" spans="1:13">
      <c r="A2374" s="1">
        <v>2373</v>
      </c>
      <c r="B2374" s="8" t="s">
        <v>147</v>
      </c>
      <c r="C2374" s="9" t="s">
        <v>148</v>
      </c>
      <c r="D2374" s="8" t="s">
        <v>149</v>
      </c>
      <c r="E2374" s="1" t="s">
        <v>376</v>
      </c>
      <c r="F2374" s="1" t="s">
        <v>25</v>
      </c>
      <c r="G2374" s="1">
        <v>1</v>
      </c>
      <c r="H2374" s="3" t="s">
        <v>393</v>
      </c>
      <c r="I2374" s="5">
        <v>43770</v>
      </c>
      <c r="J2374" s="1">
        <v>1</v>
      </c>
      <c r="K2374" s="1">
        <v>0.9</v>
      </c>
      <c r="L2374" s="1">
        <f>_xlfn.IFNA(VLOOKUP(D2374,'[2]2019物业费金额预算（含欠费）'!$B$1:$X$65536,23,FALSE),0)</f>
        <v>395.31042009</v>
      </c>
      <c r="M2374">
        <f>_xlfn.IFNA(VLOOKUP(D2374,[2]Sheet1!$B$1:$M$65536,12,FALSE),0)</f>
        <v>55</v>
      </c>
    </row>
    <row r="2375" spans="1:13">
      <c r="A2375" s="1">
        <v>2374</v>
      </c>
      <c r="B2375" s="8" t="s">
        <v>150</v>
      </c>
      <c r="C2375" s="9" t="s">
        <v>151</v>
      </c>
      <c r="D2375" s="8" t="s">
        <v>152</v>
      </c>
      <c r="E2375" s="1" t="s">
        <v>376</v>
      </c>
      <c r="F2375" s="1" t="s">
        <v>153</v>
      </c>
      <c r="G2375" s="1">
        <v>1</v>
      </c>
      <c r="H2375" s="3" t="s">
        <v>393</v>
      </c>
      <c r="I2375" s="5">
        <v>43770</v>
      </c>
      <c r="J2375" s="1">
        <v>1</v>
      </c>
      <c r="K2375" s="1">
        <v>0</v>
      </c>
      <c r="L2375" s="1">
        <f>_xlfn.IFNA(VLOOKUP(D2375,'[2]2019物业费金额预算（含欠费）'!$B$1:$X$65536,23,FALSE),0)</f>
        <v>0</v>
      </c>
      <c r="M2375">
        <f>_xlfn.IFNA(VLOOKUP(D2375,[2]Sheet1!$B$1:$M$65536,12,FALSE),0)</f>
        <v>0</v>
      </c>
    </row>
    <row r="2376" spans="1:13">
      <c r="A2376" s="1">
        <v>2375</v>
      </c>
      <c r="B2376" s="8" t="s">
        <v>154</v>
      </c>
      <c r="C2376" s="9" t="s">
        <v>155</v>
      </c>
      <c r="D2376" s="8" t="s">
        <v>156</v>
      </c>
      <c r="E2376" s="1" t="s">
        <v>376</v>
      </c>
      <c r="F2376" s="1" t="s">
        <v>25</v>
      </c>
      <c r="G2376" s="1">
        <v>1</v>
      </c>
      <c r="H2376" s="3" t="s">
        <v>393</v>
      </c>
      <c r="I2376" s="5">
        <v>43770</v>
      </c>
      <c r="J2376" s="1">
        <v>1</v>
      </c>
      <c r="K2376" s="1">
        <v>0.9</v>
      </c>
      <c r="L2376" s="1">
        <f>_xlfn.IFNA(VLOOKUP(D2376,'[2]2019物业费金额预算（含欠费）'!$B$1:$X$65536,23,FALSE),0)</f>
        <v>847.872692808</v>
      </c>
      <c r="M2376">
        <f>_xlfn.IFNA(VLOOKUP(D2376,[2]Sheet1!$B$1:$M$65536,12,FALSE),0)</f>
        <v>101.476388016667</v>
      </c>
    </row>
    <row r="2377" spans="1:13">
      <c r="A2377" s="1">
        <v>2376</v>
      </c>
      <c r="B2377" s="8" t="s">
        <v>157</v>
      </c>
      <c r="C2377" s="9" t="s">
        <v>158</v>
      </c>
      <c r="D2377" s="8" t="s">
        <v>159</v>
      </c>
      <c r="E2377" s="1" t="s">
        <v>376</v>
      </c>
      <c r="F2377" s="1" t="s">
        <v>25</v>
      </c>
      <c r="G2377" s="1">
        <v>1</v>
      </c>
      <c r="H2377" s="3" t="s">
        <v>393</v>
      </c>
      <c r="I2377" s="5">
        <v>43770</v>
      </c>
      <c r="J2377" s="1">
        <v>1</v>
      </c>
      <c r="K2377" s="1">
        <v>0.9</v>
      </c>
      <c r="L2377" s="1">
        <f>_xlfn.IFNA(VLOOKUP(D2377,'[2]2019物业费金额预算（含欠费）'!$B$1:$X$65536,23,FALSE),0)</f>
        <v>637.0538463744</v>
      </c>
      <c r="M2377">
        <f>_xlfn.IFNA(VLOOKUP(D2377,[2]Sheet1!$B$1:$M$65536,12,FALSE),0)</f>
        <v>82.4922636999999</v>
      </c>
    </row>
    <row r="2378" spans="1:13">
      <c r="A2378" s="1">
        <v>2377</v>
      </c>
      <c r="B2378" s="8" t="s">
        <v>160</v>
      </c>
      <c r="C2378" s="9" t="s">
        <v>161</v>
      </c>
      <c r="D2378" s="8" t="s">
        <v>162</v>
      </c>
      <c r="E2378" s="1" t="s">
        <v>376</v>
      </c>
      <c r="F2378" s="1" t="s">
        <v>25</v>
      </c>
      <c r="G2378" s="1">
        <v>1</v>
      </c>
      <c r="H2378" s="3" t="s">
        <v>393</v>
      </c>
      <c r="I2378" s="5">
        <v>43770</v>
      </c>
      <c r="J2378" s="1">
        <v>1</v>
      </c>
      <c r="K2378" s="1">
        <v>0.8</v>
      </c>
      <c r="L2378" s="1">
        <f>_xlfn.IFNA(VLOOKUP(D2378,'[2]2019物业费金额预算（含欠费）'!$B$1:$X$65536,23,FALSE),0)</f>
        <v>280.039684176</v>
      </c>
      <c r="M2378">
        <f>_xlfn.IFNA(VLOOKUP(D2378,[2]Sheet1!$B$1:$M$65536,12,FALSE),0)</f>
        <v>16.893143575</v>
      </c>
    </row>
    <row r="2379" spans="1:13">
      <c r="A2379" s="1">
        <v>2378</v>
      </c>
      <c r="B2379" s="8" t="s">
        <v>163</v>
      </c>
      <c r="C2379" s="9" t="s">
        <v>164</v>
      </c>
      <c r="D2379" s="8" t="s">
        <v>165</v>
      </c>
      <c r="E2379" s="1" t="s">
        <v>376</v>
      </c>
      <c r="F2379" s="1" t="s">
        <v>25</v>
      </c>
      <c r="G2379" s="1">
        <v>1</v>
      </c>
      <c r="H2379" s="3" t="s">
        <v>393</v>
      </c>
      <c r="I2379" s="5">
        <v>43770</v>
      </c>
      <c r="J2379" s="1">
        <v>1</v>
      </c>
      <c r="K2379" s="1">
        <v>0.8</v>
      </c>
      <c r="L2379" s="1">
        <f>_xlfn.IFNA(VLOOKUP(D2379,'[2]2019物业费金额预算（含欠费）'!$B$1:$X$65536,23,FALSE),0)</f>
        <v>142.15966695</v>
      </c>
      <c r="M2379">
        <f>_xlfn.IFNA(VLOOKUP(D2379,[2]Sheet1!$B$1:$M$65536,12,FALSE),0)</f>
        <v>36.2398414583335</v>
      </c>
    </row>
    <row r="2380" spans="1:13">
      <c r="A2380" s="1">
        <v>2379</v>
      </c>
      <c r="B2380" s="8" t="s">
        <v>166</v>
      </c>
      <c r="C2380" s="9" t="s">
        <v>167</v>
      </c>
      <c r="D2380" s="8" t="s">
        <v>168</v>
      </c>
      <c r="E2380" s="1" t="s">
        <v>376</v>
      </c>
      <c r="F2380" s="1" t="s">
        <v>17</v>
      </c>
      <c r="G2380" s="1">
        <v>1</v>
      </c>
      <c r="H2380" s="3" t="s">
        <v>393</v>
      </c>
      <c r="I2380" s="5">
        <v>43770</v>
      </c>
      <c r="J2380" s="1">
        <v>1</v>
      </c>
      <c r="K2380" s="1">
        <v>0.7</v>
      </c>
      <c r="L2380" s="1">
        <f>_xlfn.IFNA(VLOOKUP(D2380,'[2]2019物业费金额预算（含欠费）'!$B$1:$X$65536,23,FALSE),0)</f>
        <v>229.40781138</v>
      </c>
      <c r="M2380">
        <f>_xlfn.IFNA(VLOOKUP(D2380,[2]Sheet1!$B$1:$M$65536,12,FALSE),0)</f>
        <v>43.1614865</v>
      </c>
    </row>
    <row r="2381" ht="15" spans="1:13">
      <c r="A2381" s="1">
        <v>2380</v>
      </c>
      <c r="B2381" s="8" t="s">
        <v>379</v>
      </c>
      <c r="C2381" s="9" t="s">
        <v>182</v>
      </c>
      <c r="D2381" s="10" t="s">
        <v>183</v>
      </c>
      <c r="E2381" s="1" t="s">
        <v>376</v>
      </c>
      <c r="F2381" s="1" t="s">
        <v>25</v>
      </c>
      <c r="G2381" s="1">
        <v>1</v>
      </c>
      <c r="H2381" s="3" t="s">
        <v>393</v>
      </c>
      <c r="I2381" s="5">
        <v>43770</v>
      </c>
      <c r="J2381" s="1">
        <v>1</v>
      </c>
      <c r="K2381" s="1">
        <v>0.9</v>
      </c>
      <c r="L2381" s="1">
        <f>_xlfn.IFNA(VLOOKUP(D2381,'[2]2019物业费金额预算（含欠费）'!$B$1:$X$65536,23,FALSE),0)</f>
        <v>474.131432052</v>
      </c>
      <c r="M2381">
        <f>_xlfn.IFNA(VLOOKUP(D2381,[2]Sheet1!$B$1:$M$65536,12,FALSE),0)</f>
        <v>40.0171134458333</v>
      </c>
    </row>
    <row r="2382" spans="1:13">
      <c r="A2382" s="1">
        <v>2381</v>
      </c>
      <c r="B2382" s="8" t="s">
        <v>169</v>
      </c>
      <c r="C2382" s="9" t="s">
        <v>170</v>
      </c>
      <c r="D2382" s="8" t="s">
        <v>171</v>
      </c>
      <c r="E2382" s="1" t="s">
        <v>376</v>
      </c>
      <c r="F2382" s="1" t="s">
        <v>25</v>
      </c>
      <c r="G2382" s="1">
        <v>1</v>
      </c>
      <c r="H2382" s="3" t="s">
        <v>393</v>
      </c>
      <c r="I2382" s="5">
        <v>43770</v>
      </c>
      <c r="J2382" s="1">
        <v>1</v>
      </c>
      <c r="K2382" s="1">
        <v>0.9</v>
      </c>
      <c r="L2382" s="1">
        <f>_xlfn.IFNA(VLOOKUP(D2382,'[2]2019物业费金额预算（含欠费）'!$B$1:$X$65536,23,FALSE),0)</f>
        <v>916.718364</v>
      </c>
      <c r="M2382">
        <f>_xlfn.IFNA(VLOOKUP(D2382,[2]Sheet1!$B$1:$M$65536,12,FALSE),0)</f>
        <v>217.7231727</v>
      </c>
    </row>
    <row r="2383" spans="1:13">
      <c r="A2383" s="1">
        <v>2382</v>
      </c>
      <c r="B2383" s="8" t="s">
        <v>172</v>
      </c>
      <c r="C2383" s="9" t="s">
        <v>173</v>
      </c>
      <c r="D2383" s="8" t="s">
        <v>174</v>
      </c>
      <c r="E2383" s="1" t="s">
        <v>376</v>
      </c>
      <c r="F2383" s="1" t="s">
        <v>25</v>
      </c>
      <c r="G2383" s="1">
        <v>1</v>
      </c>
      <c r="H2383" s="3" t="s">
        <v>393</v>
      </c>
      <c r="I2383" s="5">
        <v>43770</v>
      </c>
      <c r="J2383" s="1">
        <v>1</v>
      </c>
      <c r="K2383" s="1">
        <v>0.75</v>
      </c>
      <c r="L2383" s="1">
        <f>_xlfn.IFNA(VLOOKUP(D2383,'[2]2019物业费金额预算（含欠费）'!$B$1:$X$65536,23,FALSE),0)</f>
        <v>573.38720052</v>
      </c>
      <c r="M2383">
        <f>_xlfn.IFNA(VLOOKUP(D2383,[2]Sheet1!$B$1:$M$65536,12,FALSE),0)</f>
        <v>114.1218280125</v>
      </c>
    </row>
    <row r="2384" spans="1:13">
      <c r="A2384" s="1">
        <v>2383</v>
      </c>
      <c r="B2384" s="8" t="s">
        <v>175</v>
      </c>
      <c r="C2384" s="9" t="s">
        <v>176</v>
      </c>
      <c r="D2384" s="8" t="s">
        <v>177</v>
      </c>
      <c r="E2384" s="1" t="s">
        <v>376</v>
      </c>
      <c r="F2384" s="1" t="s">
        <v>25</v>
      </c>
      <c r="G2384" s="1">
        <v>1</v>
      </c>
      <c r="H2384" s="3" t="s">
        <v>393</v>
      </c>
      <c r="I2384" s="5">
        <v>43770</v>
      </c>
      <c r="J2384" s="1">
        <v>1</v>
      </c>
      <c r="K2384" s="1">
        <v>0</v>
      </c>
      <c r="L2384" s="1">
        <f>_xlfn.IFNA(VLOOKUP(D2384,'[2]2019物业费金额预算（含欠费）'!$B$1:$X$65536,23,FALSE),0)</f>
        <v>0</v>
      </c>
      <c r="M2384">
        <f>_xlfn.IFNA(VLOOKUP(D2384,[2]Sheet1!$B$1:$M$65536,12,FALSE),0)</f>
        <v>0</v>
      </c>
    </row>
    <row r="2385" spans="1:13">
      <c r="A2385" s="1">
        <v>2384</v>
      </c>
      <c r="B2385" s="8" t="s">
        <v>184</v>
      </c>
      <c r="C2385" s="9" t="s">
        <v>185</v>
      </c>
      <c r="D2385" s="8" t="s">
        <v>186</v>
      </c>
      <c r="E2385" s="1" t="s">
        <v>376</v>
      </c>
      <c r="F2385" s="1" t="s">
        <v>25</v>
      </c>
      <c r="G2385" s="1">
        <v>1</v>
      </c>
      <c r="H2385" s="3" t="s">
        <v>393</v>
      </c>
      <c r="I2385" s="5">
        <v>43770</v>
      </c>
      <c r="J2385" s="1">
        <v>1</v>
      </c>
      <c r="K2385" s="1">
        <v>0.95</v>
      </c>
      <c r="L2385" s="1">
        <f>_xlfn.IFNA(VLOOKUP(D2385,'[2]2019物业费金额预算（含欠费）'!$B$1:$X$65536,23,FALSE),0)</f>
        <v>476.25859101012</v>
      </c>
      <c r="M2385">
        <f>_xlfn.IFNA(VLOOKUP(D2385,[2]Sheet1!$B$1:$M$65536,12,FALSE),0)</f>
        <v>17.7163015333333</v>
      </c>
    </row>
    <row r="2386" spans="1:13">
      <c r="A2386" s="1">
        <v>2385</v>
      </c>
      <c r="B2386" s="11" t="s">
        <v>187</v>
      </c>
      <c r="C2386" s="9" t="s">
        <v>188</v>
      </c>
      <c r="D2386" s="8" t="s">
        <v>189</v>
      </c>
      <c r="E2386" s="1" t="s">
        <v>376</v>
      </c>
      <c r="F2386" s="1" t="s">
        <v>25</v>
      </c>
      <c r="G2386" s="1">
        <v>1</v>
      </c>
      <c r="H2386" s="3" t="s">
        <v>393</v>
      </c>
      <c r="I2386" s="5">
        <v>43770</v>
      </c>
      <c r="J2386" s="1">
        <v>1</v>
      </c>
      <c r="K2386" s="1">
        <v>0.9</v>
      </c>
      <c r="L2386" s="1">
        <f>_xlfn.IFNA(VLOOKUP(D2386,'[2]2019物业费金额预算（含欠费）'!$B$1:$X$65536,23,FALSE),0)</f>
        <v>250.559190864</v>
      </c>
      <c r="M2386">
        <f>_xlfn.IFNA(VLOOKUP(D2386,[2]Sheet1!$B$1:$M$65536,12,FALSE),0)</f>
        <v>2.986237375</v>
      </c>
    </row>
    <row r="2387" spans="1:13">
      <c r="A2387" s="1">
        <v>2386</v>
      </c>
      <c r="B2387" s="8" t="s">
        <v>380</v>
      </c>
      <c r="C2387" s="9" t="s">
        <v>339</v>
      </c>
      <c r="D2387" s="8" t="s">
        <v>340</v>
      </c>
      <c r="E2387" s="1" t="s">
        <v>376</v>
      </c>
      <c r="F2387" s="1" t="s">
        <v>153</v>
      </c>
      <c r="G2387" s="1">
        <v>1</v>
      </c>
      <c r="H2387" s="3" t="s">
        <v>393</v>
      </c>
      <c r="I2387" s="5">
        <v>43770</v>
      </c>
      <c r="J2387" s="1">
        <v>1</v>
      </c>
      <c r="K2387" s="1">
        <v>0.9</v>
      </c>
      <c r="L2387" s="1">
        <f>_xlfn.IFNA(VLOOKUP(D2387,'[2]2019物业费金额预算（含欠费）'!$B$1:$X$65536,23,FALSE),0)</f>
        <v>0</v>
      </c>
      <c r="M2387">
        <f>_xlfn.IFNA(VLOOKUP(D2387,[2]Sheet1!$B$1:$M$65536,12,FALSE),0)</f>
        <v>0</v>
      </c>
    </row>
    <row r="2388" spans="1:13">
      <c r="A2388" s="1">
        <v>2387</v>
      </c>
      <c r="B2388" s="8" t="s">
        <v>196</v>
      </c>
      <c r="C2388" s="9" t="s">
        <v>197</v>
      </c>
      <c r="D2388" s="8" t="s">
        <v>198</v>
      </c>
      <c r="E2388" s="1" t="s">
        <v>376</v>
      </c>
      <c r="F2388" s="1" t="s">
        <v>25</v>
      </c>
      <c r="G2388" s="1">
        <v>1</v>
      </c>
      <c r="H2388" s="3" t="s">
        <v>393</v>
      </c>
      <c r="I2388" s="5">
        <v>43770</v>
      </c>
      <c r="J2388" s="1">
        <v>1</v>
      </c>
      <c r="K2388" s="1">
        <v>0.75</v>
      </c>
      <c r="L2388" s="1">
        <f>_xlfn.IFNA(VLOOKUP(D2388,'[2]2019物业费金额预算（含欠费）'!$B$1:$X$65536,23,FALSE),0)</f>
        <v>163.755094392</v>
      </c>
      <c r="M2388">
        <f>_xlfn.IFNA(VLOOKUP(D2388,[2]Sheet1!$B$1:$M$65536,12,FALSE),0)</f>
        <v>60.1916635833333</v>
      </c>
    </row>
    <row r="2389" spans="1:13">
      <c r="A2389" s="1">
        <v>2388</v>
      </c>
      <c r="B2389" s="8" t="s">
        <v>199</v>
      </c>
      <c r="C2389" s="9" t="s">
        <v>200</v>
      </c>
      <c r="D2389" s="8" t="s">
        <v>201</v>
      </c>
      <c r="E2389" s="1" t="s">
        <v>376</v>
      </c>
      <c r="F2389" s="1" t="s">
        <v>25</v>
      </c>
      <c r="G2389" s="1">
        <v>1</v>
      </c>
      <c r="H2389" s="3" t="s">
        <v>393</v>
      </c>
      <c r="I2389" s="5">
        <v>43770</v>
      </c>
      <c r="J2389" s="1">
        <v>1</v>
      </c>
      <c r="K2389" s="1">
        <v>0.75</v>
      </c>
      <c r="L2389" s="1">
        <f>_xlfn.IFNA(VLOOKUP(D2389,'[2]2019物业费金额预算（含欠费）'!$B$1:$X$65536,23,FALSE),0)</f>
        <v>120.0133134</v>
      </c>
      <c r="M2389">
        <f>_xlfn.IFNA(VLOOKUP(D2389,[2]Sheet1!$B$1:$M$65536,12,FALSE),0)</f>
        <v>40.7990384083334</v>
      </c>
    </row>
    <row r="2390" spans="1:13">
      <c r="A2390" s="1">
        <v>2389</v>
      </c>
      <c r="B2390" s="8" t="s">
        <v>202</v>
      </c>
      <c r="C2390" s="9" t="s">
        <v>203</v>
      </c>
      <c r="D2390" s="8" t="s">
        <v>204</v>
      </c>
      <c r="E2390" s="1" t="s">
        <v>376</v>
      </c>
      <c r="F2390" s="1" t="s">
        <v>25</v>
      </c>
      <c r="G2390" s="1">
        <v>1</v>
      </c>
      <c r="H2390" s="3" t="s">
        <v>393</v>
      </c>
      <c r="I2390" s="5">
        <v>43770</v>
      </c>
      <c r="J2390" s="1">
        <v>1</v>
      </c>
      <c r="K2390" s="1">
        <v>0.8</v>
      </c>
      <c r="L2390" s="1">
        <f>_xlfn.IFNA(VLOOKUP(D2390,'[2]2019物业费金额预算（含欠费）'!$B$1:$X$65536,23,FALSE),0)</f>
        <v>263.059748028</v>
      </c>
      <c r="M2390">
        <f>_xlfn.IFNA(VLOOKUP(D2390,[2]Sheet1!$B$1:$M$65536,12,FALSE),0)</f>
        <v>39.1741461558333</v>
      </c>
    </row>
    <row r="2391" spans="1:13">
      <c r="A2391" s="1">
        <v>2390</v>
      </c>
      <c r="B2391" s="8" t="s">
        <v>205</v>
      </c>
      <c r="C2391" s="9" t="s">
        <v>206</v>
      </c>
      <c r="D2391" s="8" t="s">
        <v>207</v>
      </c>
      <c r="E2391" s="1" t="s">
        <v>376</v>
      </c>
      <c r="F2391" s="1" t="s">
        <v>25</v>
      </c>
      <c r="G2391" s="1">
        <v>1</v>
      </c>
      <c r="H2391" s="3" t="s">
        <v>393</v>
      </c>
      <c r="I2391" s="5">
        <v>43770</v>
      </c>
      <c r="J2391" s="1">
        <v>1</v>
      </c>
      <c r="K2391" s="1">
        <v>0.8</v>
      </c>
      <c r="L2391" s="1">
        <f>_xlfn.IFNA(VLOOKUP(D2391,'[2]2019物业费金额预算（含欠费）'!$B$1:$X$65536,23,FALSE),0)</f>
        <v>138.365013105</v>
      </c>
      <c r="M2391">
        <f>_xlfn.IFNA(VLOOKUP(D2391,[2]Sheet1!$B$1:$M$65536,12,FALSE),0)</f>
        <v>6.81895115</v>
      </c>
    </row>
    <row r="2392" spans="1:13">
      <c r="A2392" s="1">
        <v>2391</v>
      </c>
      <c r="B2392" s="8" t="s">
        <v>208</v>
      </c>
      <c r="C2392" s="9" t="s">
        <v>209</v>
      </c>
      <c r="D2392" s="8" t="s">
        <v>210</v>
      </c>
      <c r="E2392" s="1" t="s">
        <v>376</v>
      </c>
      <c r="F2392" s="1" t="s">
        <v>25</v>
      </c>
      <c r="G2392" s="1">
        <v>1</v>
      </c>
      <c r="H2392" s="3" t="s">
        <v>393</v>
      </c>
      <c r="I2392" s="5">
        <v>43770</v>
      </c>
      <c r="J2392" s="1">
        <v>1</v>
      </c>
      <c r="K2392" s="1">
        <v>0.75</v>
      </c>
      <c r="L2392" s="1">
        <f>_xlfn.IFNA(VLOOKUP(D2392,'[2]2019物业费金额预算（含欠费）'!$B$1:$X$65536,23,FALSE),0)</f>
        <v>125.85892275</v>
      </c>
      <c r="M2392">
        <f>_xlfn.IFNA(VLOOKUP(D2392,[2]Sheet1!$B$1:$M$65536,12,FALSE),0)</f>
        <v>24.6171953500001</v>
      </c>
    </row>
    <row r="2393" spans="1:13">
      <c r="A2393" s="1">
        <v>2392</v>
      </c>
      <c r="B2393" s="8" t="s">
        <v>211</v>
      </c>
      <c r="C2393" s="9" t="s">
        <v>212</v>
      </c>
      <c r="D2393" s="8" t="s">
        <v>213</v>
      </c>
      <c r="E2393" s="1" t="s">
        <v>376</v>
      </c>
      <c r="F2393" s="1" t="s">
        <v>25</v>
      </c>
      <c r="G2393" s="1">
        <v>1</v>
      </c>
      <c r="H2393" s="3" t="s">
        <v>393</v>
      </c>
      <c r="I2393" s="5">
        <v>43770</v>
      </c>
      <c r="J2393" s="1">
        <v>1</v>
      </c>
      <c r="K2393" s="1">
        <v>0.8</v>
      </c>
      <c r="L2393" s="1">
        <f>_xlfn.IFNA(VLOOKUP(D2393,'[2]2019物业费金额预算（含欠费）'!$B$1:$X$65536,23,FALSE),0)</f>
        <v>158.87024307</v>
      </c>
      <c r="M2393">
        <f>_xlfn.IFNA(VLOOKUP(D2393,[2]Sheet1!$B$1:$M$65536,12,FALSE),0)</f>
        <v>25.9746153333333</v>
      </c>
    </row>
    <row r="2394" spans="1:13">
      <c r="A2394" s="1">
        <v>2393</v>
      </c>
      <c r="B2394" s="8" t="s">
        <v>214</v>
      </c>
      <c r="C2394" s="9" t="s">
        <v>215</v>
      </c>
      <c r="D2394" s="8" t="s">
        <v>216</v>
      </c>
      <c r="E2394" s="1" t="s">
        <v>376</v>
      </c>
      <c r="F2394" s="1" t="s">
        <v>25</v>
      </c>
      <c r="G2394" s="1">
        <v>1</v>
      </c>
      <c r="H2394" s="3" t="s">
        <v>393</v>
      </c>
      <c r="I2394" s="5">
        <v>43770</v>
      </c>
      <c r="J2394" s="1">
        <v>1</v>
      </c>
      <c r="K2394" s="1">
        <v>0.8</v>
      </c>
      <c r="L2394" s="1">
        <f>_xlfn.IFNA(VLOOKUP(D2394,'[2]2019物业费金额预算（含欠费）'!$B$1:$X$65536,23,FALSE),0)</f>
        <v>203.1662151</v>
      </c>
      <c r="M2394">
        <f>_xlfn.IFNA(VLOOKUP(D2394,[2]Sheet1!$B$1:$M$65536,12,FALSE),0)</f>
        <v>27.1446197</v>
      </c>
    </row>
    <row r="2395" spans="1:13">
      <c r="A2395" s="1">
        <v>2394</v>
      </c>
      <c r="B2395" s="8" t="s">
        <v>217</v>
      </c>
      <c r="C2395" s="9" t="s">
        <v>218</v>
      </c>
      <c r="D2395" s="8" t="s">
        <v>219</v>
      </c>
      <c r="E2395" s="1" t="s">
        <v>376</v>
      </c>
      <c r="F2395" s="1" t="s">
        <v>25</v>
      </c>
      <c r="G2395" s="1">
        <v>1</v>
      </c>
      <c r="H2395" s="3" t="s">
        <v>393</v>
      </c>
      <c r="I2395" s="5">
        <v>43770</v>
      </c>
      <c r="J2395" s="1">
        <v>1</v>
      </c>
      <c r="K2395" s="1">
        <v>0.5</v>
      </c>
      <c r="L2395" s="1">
        <f>_xlfn.IFNA(VLOOKUP(D2395,'[2]2019物业费金额预算（含欠费）'!$B$1:$X$65536,23,FALSE),0)</f>
        <v>20.57349519</v>
      </c>
      <c r="M2395">
        <f>_xlfn.IFNA(VLOOKUP(D2395,[2]Sheet1!$B$1:$M$65536,12,FALSE),0)</f>
        <v>0.9567822</v>
      </c>
    </row>
    <row r="2396" spans="1:13">
      <c r="A2396" s="1">
        <v>2395</v>
      </c>
      <c r="B2396" s="8" t="s">
        <v>222</v>
      </c>
      <c r="C2396" s="9" t="s">
        <v>223</v>
      </c>
      <c r="D2396" s="8" t="s">
        <v>224</v>
      </c>
      <c r="E2396" s="1" t="s">
        <v>376</v>
      </c>
      <c r="F2396" s="1" t="s">
        <v>25</v>
      </c>
      <c r="G2396" s="1">
        <v>1</v>
      </c>
      <c r="H2396" s="3" t="s">
        <v>393</v>
      </c>
      <c r="I2396" s="5">
        <v>43770</v>
      </c>
      <c r="J2396" s="1">
        <v>1</v>
      </c>
      <c r="K2396" s="1">
        <v>0.85</v>
      </c>
      <c r="L2396" s="1">
        <f>_xlfn.IFNA(VLOOKUP(D2396,'[2]2019物业费金额预算（含欠费）'!$B$1:$X$65536,23,FALSE),0)</f>
        <v>269.33809875</v>
      </c>
      <c r="M2396">
        <f>_xlfn.IFNA(VLOOKUP(D2396,[2]Sheet1!$B$1:$M$65536,12,FALSE),0)</f>
        <v>7.72410265</v>
      </c>
    </row>
    <row r="2397" spans="1:13">
      <c r="A2397" s="1">
        <v>2396</v>
      </c>
      <c r="B2397" s="8" t="s">
        <v>225</v>
      </c>
      <c r="C2397" s="9" t="s">
        <v>226</v>
      </c>
      <c r="D2397" s="8" t="s">
        <v>227</v>
      </c>
      <c r="E2397" s="1" t="s">
        <v>376</v>
      </c>
      <c r="F2397" s="1" t="s">
        <v>25</v>
      </c>
      <c r="G2397" s="1">
        <v>1</v>
      </c>
      <c r="H2397" s="3" t="s">
        <v>393</v>
      </c>
      <c r="I2397" s="5">
        <v>43770</v>
      </c>
      <c r="J2397" s="1">
        <v>1</v>
      </c>
      <c r="K2397" s="1">
        <v>0</v>
      </c>
      <c r="L2397" s="1">
        <f>_xlfn.IFNA(VLOOKUP(D2397,'[2]2019物业费金额预算（含欠费）'!$B$1:$X$65536,23,FALSE),0)</f>
        <v>232.46942316</v>
      </c>
      <c r="M2397">
        <f>_xlfn.IFNA(VLOOKUP(D2397,[2]Sheet1!$B$1:$M$65536,12,FALSE),0)</f>
        <v>5.72529265</v>
      </c>
    </row>
    <row r="2398" spans="1:13">
      <c r="A2398" s="1">
        <v>2397</v>
      </c>
      <c r="B2398" s="8" t="s">
        <v>228</v>
      </c>
      <c r="C2398" s="9" t="s">
        <v>229</v>
      </c>
      <c r="D2398" s="8" t="s">
        <v>230</v>
      </c>
      <c r="E2398" s="1" t="s">
        <v>376</v>
      </c>
      <c r="F2398" s="1" t="s">
        <v>25</v>
      </c>
      <c r="G2398" s="1">
        <v>1</v>
      </c>
      <c r="H2398" s="3" t="s">
        <v>393</v>
      </c>
      <c r="I2398" s="5">
        <v>43770</v>
      </c>
      <c r="J2398" s="1">
        <v>1</v>
      </c>
      <c r="K2398" s="1">
        <v>0.8</v>
      </c>
      <c r="L2398" s="1">
        <f>_xlfn.IFNA(VLOOKUP(D2398,'[2]2019物业费金额预算（含欠费）'!$B$1:$X$65536,23,FALSE),0)</f>
        <v>459.51965334</v>
      </c>
      <c r="M2398">
        <f>_xlfn.IFNA(VLOOKUP(D2398,[2]Sheet1!$B$1:$M$65536,12,FALSE),0)</f>
        <v>75.24932855</v>
      </c>
    </row>
    <row r="2399" spans="1:13">
      <c r="A2399" s="1">
        <v>2398</v>
      </c>
      <c r="B2399" s="8" t="s">
        <v>231</v>
      </c>
      <c r="C2399" s="9" t="s">
        <v>232</v>
      </c>
      <c r="D2399" s="8" t="s">
        <v>233</v>
      </c>
      <c r="E2399" s="1" t="s">
        <v>376</v>
      </c>
      <c r="F2399" s="1" t="s">
        <v>25</v>
      </c>
      <c r="G2399" s="1">
        <v>1</v>
      </c>
      <c r="H2399" s="3" t="s">
        <v>393</v>
      </c>
      <c r="I2399" s="5">
        <v>43770</v>
      </c>
      <c r="J2399" s="1">
        <v>1</v>
      </c>
      <c r="K2399" s="1">
        <v>0.75</v>
      </c>
      <c r="L2399" s="1">
        <f>_xlfn.IFNA(VLOOKUP(D2399,'[2]2019物业费金额预算（含欠费）'!$B$1:$X$65536,23,FALSE),0)</f>
        <v>258.66901456</v>
      </c>
      <c r="M2399">
        <f>_xlfn.IFNA(VLOOKUP(D2399,[2]Sheet1!$B$1:$M$65536,12,FALSE),0)</f>
        <v>56.73436615</v>
      </c>
    </row>
    <row r="2400" spans="1:13">
      <c r="A2400" s="1">
        <v>2399</v>
      </c>
      <c r="B2400" s="8" t="s">
        <v>234</v>
      </c>
      <c r="C2400" s="9" t="s">
        <v>235</v>
      </c>
      <c r="D2400" s="8" t="s">
        <v>236</v>
      </c>
      <c r="E2400" s="1" t="s">
        <v>376</v>
      </c>
      <c r="F2400" s="1" t="s">
        <v>25</v>
      </c>
      <c r="G2400" s="1">
        <v>1</v>
      </c>
      <c r="H2400" s="3" t="s">
        <v>393</v>
      </c>
      <c r="I2400" s="5">
        <v>43770</v>
      </c>
      <c r="J2400" s="1">
        <v>1</v>
      </c>
      <c r="K2400" s="1">
        <v>0.8</v>
      </c>
      <c r="L2400" s="1">
        <f>_xlfn.IFNA(VLOOKUP(D2400,'[2]2019物业费金额预算（含欠费）'!$B$1:$X$65536,23,FALSE),0)</f>
        <v>46.89533277</v>
      </c>
      <c r="M2400">
        <f>_xlfn.IFNA(VLOOKUP(D2400,[2]Sheet1!$B$1:$M$65536,12,FALSE),0)</f>
        <v>16.3662059</v>
      </c>
    </row>
    <row r="2401" spans="1:13">
      <c r="A2401" s="1">
        <v>2400</v>
      </c>
      <c r="B2401" s="8" t="s">
        <v>237</v>
      </c>
      <c r="C2401" s="9" t="s">
        <v>238</v>
      </c>
      <c r="D2401" s="8" t="s">
        <v>239</v>
      </c>
      <c r="E2401" s="1" t="s">
        <v>376</v>
      </c>
      <c r="F2401" s="1" t="s">
        <v>25</v>
      </c>
      <c r="G2401" s="1">
        <v>1</v>
      </c>
      <c r="H2401" s="3" t="s">
        <v>393</v>
      </c>
      <c r="I2401" s="5">
        <v>43770</v>
      </c>
      <c r="J2401" s="1">
        <v>1</v>
      </c>
      <c r="K2401" s="1">
        <v>0.8</v>
      </c>
      <c r="L2401" s="1">
        <f>_xlfn.IFNA(VLOOKUP(D2401,'[2]2019物业费金额预算（含欠费）'!$B$1:$X$65536,23,FALSE),0)</f>
        <v>138.33010614</v>
      </c>
      <c r="M2401">
        <f>_xlfn.IFNA(VLOOKUP(D2401,[2]Sheet1!$B$1:$M$65536,12,FALSE),0)</f>
        <v>32.17221535</v>
      </c>
    </row>
    <row r="2402" spans="1:13">
      <c r="A2402" s="1">
        <v>2401</v>
      </c>
      <c r="B2402" s="8" t="s">
        <v>240</v>
      </c>
      <c r="C2402" s="9" t="s">
        <v>241</v>
      </c>
      <c r="D2402" s="8" t="s">
        <v>242</v>
      </c>
      <c r="E2402" s="1" t="s">
        <v>376</v>
      </c>
      <c r="F2402" s="1" t="s">
        <v>25</v>
      </c>
      <c r="G2402" s="1">
        <v>1</v>
      </c>
      <c r="H2402" s="3" t="s">
        <v>393</v>
      </c>
      <c r="I2402" s="5">
        <v>43770</v>
      </c>
      <c r="J2402" s="1">
        <v>1</v>
      </c>
      <c r="K2402" s="1">
        <v>0.8</v>
      </c>
      <c r="L2402" s="1">
        <f>_xlfn.IFNA(VLOOKUP(D2402,'[2]2019物业费金额预算（含欠费）'!$B$1:$X$65536,23,FALSE),0)</f>
        <v>339.771843</v>
      </c>
      <c r="M2402">
        <f>_xlfn.IFNA(VLOOKUP(D2402,[2]Sheet1!$B$1:$M$65536,12,FALSE),0)</f>
        <v>23.1074668</v>
      </c>
    </row>
    <row r="2403" spans="1:13">
      <c r="A2403" s="1">
        <v>2402</v>
      </c>
      <c r="B2403" s="8" t="s">
        <v>243</v>
      </c>
      <c r="C2403" s="9" t="s">
        <v>244</v>
      </c>
      <c r="D2403" s="8" t="s">
        <v>245</v>
      </c>
      <c r="E2403" s="1" t="s">
        <v>376</v>
      </c>
      <c r="F2403" s="1" t="s">
        <v>25</v>
      </c>
      <c r="G2403" s="1">
        <v>1</v>
      </c>
      <c r="H2403" s="3" t="s">
        <v>393</v>
      </c>
      <c r="I2403" s="5">
        <v>43770</v>
      </c>
      <c r="J2403" s="1">
        <v>1</v>
      </c>
      <c r="K2403" s="1">
        <v>0.8</v>
      </c>
      <c r="L2403" s="1">
        <f>_xlfn.IFNA(VLOOKUP(D2403,'[2]2019物业费金额预算（含欠费）'!$B$1:$X$65536,23,FALSE),0)</f>
        <v>140.85311745</v>
      </c>
      <c r="M2403">
        <f>_xlfn.IFNA(VLOOKUP(D2403,[2]Sheet1!$B$1:$M$65536,12,FALSE),0)</f>
        <v>5.1378657</v>
      </c>
    </row>
    <row r="2404" ht="15" spans="1:13">
      <c r="A2404" s="1">
        <v>2403</v>
      </c>
      <c r="B2404" s="8" t="s">
        <v>381</v>
      </c>
      <c r="C2404" s="9" t="s">
        <v>321</v>
      </c>
      <c r="D2404" s="10" t="s">
        <v>322</v>
      </c>
      <c r="E2404" s="1" t="s">
        <v>376</v>
      </c>
      <c r="F2404" s="1" t="s">
        <v>25</v>
      </c>
      <c r="G2404" s="1">
        <v>1</v>
      </c>
      <c r="H2404" s="3" t="s">
        <v>393</v>
      </c>
      <c r="I2404" s="5">
        <v>43770</v>
      </c>
      <c r="J2404" s="1">
        <v>1</v>
      </c>
      <c r="K2404" s="1">
        <v>0.8</v>
      </c>
      <c r="L2404" s="1">
        <f>_xlfn.IFNA(VLOOKUP(D2404,'[2]2019物业费金额预算（含欠费）'!$B$1:$X$65536,23,FALSE),0)</f>
        <v>47.6104425</v>
      </c>
      <c r="M2404">
        <f>_xlfn.IFNA(VLOOKUP(D2404,[2]Sheet1!$B$1:$M$65536,12,FALSE),0)</f>
        <v>2.5109172</v>
      </c>
    </row>
    <row r="2405" ht="15" spans="1:13">
      <c r="A2405" s="1">
        <v>2404</v>
      </c>
      <c r="B2405" s="8" t="s">
        <v>382</v>
      </c>
      <c r="C2405" s="9" t="s">
        <v>318</v>
      </c>
      <c r="D2405" s="10" t="s">
        <v>319</v>
      </c>
      <c r="E2405" s="1" t="s">
        <v>376</v>
      </c>
      <c r="F2405" s="1" t="s">
        <v>25</v>
      </c>
      <c r="G2405" s="1">
        <v>1</v>
      </c>
      <c r="H2405" s="3" t="s">
        <v>393</v>
      </c>
      <c r="I2405" s="5">
        <v>43770</v>
      </c>
      <c r="J2405" s="1">
        <v>1</v>
      </c>
      <c r="K2405" s="1">
        <v>0</v>
      </c>
      <c r="L2405" s="1">
        <f>_xlfn.IFNA(VLOOKUP(D2405,'[2]2019物业费金额预算（含欠费）'!$B$1:$X$65536,23,FALSE),0)</f>
        <v>53.703</v>
      </c>
      <c r="M2405">
        <f>_xlfn.IFNA(VLOOKUP(D2405,[2]Sheet1!$B$1:$M$65536,12,FALSE),0)</f>
        <v>0</v>
      </c>
    </row>
    <row r="2406" spans="1:13">
      <c r="A2406" s="1">
        <v>2405</v>
      </c>
      <c r="B2406" s="8" t="s">
        <v>246</v>
      </c>
      <c r="C2406" s="9" t="s">
        <v>247</v>
      </c>
      <c r="D2406" s="8" t="s">
        <v>248</v>
      </c>
      <c r="E2406" s="1" t="s">
        <v>376</v>
      </c>
      <c r="F2406" s="1" t="s">
        <v>25</v>
      </c>
      <c r="G2406" s="1">
        <v>1</v>
      </c>
      <c r="H2406" s="3" t="s">
        <v>393</v>
      </c>
      <c r="I2406" s="5">
        <v>43770</v>
      </c>
      <c r="J2406" s="1">
        <v>1</v>
      </c>
      <c r="K2406" s="1">
        <v>0</v>
      </c>
      <c r="L2406" s="1">
        <f>_xlfn.IFNA(VLOOKUP(D2406,'[2]2019物业费金额预算（含欠费）'!$B$1:$X$65536,23,FALSE),0)</f>
        <v>0</v>
      </c>
      <c r="M2406">
        <f>_xlfn.IFNA(VLOOKUP(D2406,[2]Sheet1!$B$1:$M$65536,12,FALSE),0)</f>
        <v>0</v>
      </c>
    </row>
    <row r="2407" spans="1:13">
      <c r="A2407" s="1">
        <v>2406</v>
      </c>
      <c r="B2407" s="8" t="s">
        <v>249</v>
      </c>
      <c r="C2407" s="9" t="s">
        <v>250</v>
      </c>
      <c r="D2407" s="8" t="s">
        <v>251</v>
      </c>
      <c r="E2407" s="1" t="s">
        <v>376</v>
      </c>
      <c r="F2407" s="1" t="s">
        <v>25</v>
      </c>
      <c r="G2407" s="1">
        <v>1</v>
      </c>
      <c r="H2407" s="3" t="s">
        <v>393</v>
      </c>
      <c r="I2407" s="5">
        <v>43770</v>
      </c>
      <c r="J2407" s="1">
        <v>1</v>
      </c>
      <c r="K2407" s="1">
        <v>0.9</v>
      </c>
      <c r="L2407" s="1">
        <f>_xlfn.IFNA(VLOOKUP(D2407,'[2]2019物业费金额预算（含欠费）'!$B$1:$X$65536,23,FALSE),0)</f>
        <v>123.83886384</v>
      </c>
      <c r="M2407">
        <f>_xlfn.IFNA(VLOOKUP(D2407,[2]Sheet1!$B$1:$M$65536,12,FALSE),0)</f>
        <v>18.0246476666667</v>
      </c>
    </row>
    <row r="2408" spans="1:13">
      <c r="A2408" s="1">
        <v>2407</v>
      </c>
      <c r="B2408" s="8" t="s">
        <v>252</v>
      </c>
      <c r="C2408" s="9" t="s">
        <v>253</v>
      </c>
      <c r="D2408" s="8" t="s">
        <v>254</v>
      </c>
      <c r="E2408" s="1" t="s">
        <v>376</v>
      </c>
      <c r="F2408" s="1" t="s">
        <v>25</v>
      </c>
      <c r="G2408" s="1">
        <v>1</v>
      </c>
      <c r="H2408" s="3" t="s">
        <v>393</v>
      </c>
      <c r="I2408" s="5">
        <v>43770</v>
      </c>
      <c r="J2408" s="1">
        <v>1</v>
      </c>
      <c r="K2408" s="1">
        <v>0.85</v>
      </c>
      <c r="L2408" s="1">
        <f>_xlfn.IFNA(VLOOKUP(D2408,'[2]2019物业费金额预算（含欠费）'!$B$1:$X$65536,23,FALSE),0)</f>
        <v>43.65912894</v>
      </c>
      <c r="M2408">
        <f>_xlfn.IFNA(VLOOKUP(D2408,[2]Sheet1!$B$1:$M$65536,12,FALSE),0)</f>
        <v>7.06441184166666</v>
      </c>
    </row>
    <row r="2409" spans="1:13">
      <c r="A2409" s="1">
        <v>2408</v>
      </c>
      <c r="B2409" s="8" t="s">
        <v>255</v>
      </c>
      <c r="C2409" s="9" t="s">
        <v>256</v>
      </c>
      <c r="D2409" s="8" t="s">
        <v>257</v>
      </c>
      <c r="E2409" s="1" t="s">
        <v>376</v>
      </c>
      <c r="F2409" s="1" t="s">
        <v>25</v>
      </c>
      <c r="G2409" s="1">
        <v>1</v>
      </c>
      <c r="H2409" s="3" t="s">
        <v>393</v>
      </c>
      <c r="I2409" s="5">
        <v>43770</v>
      </c>
      <c r="J2409" s="1">
        <v>1</v>
      </c>
      <c r="K2409" s="1">
        <v>0</v>
      </c>
      <c r="L2409" s="1">
        <f>_xlfn.IFNA(VLOOKUP(D2409,'[2]2019物业费金额预算（含欠费）'!$B$1:$X$65536,23,FALSE),0)</f>
        <v>170.6893755</v>
      </c>
      <c r="M2409">
        <f>_xlfn.IFNA(VLOOKUP(D2409,[2]Sheet1!$B$1:$M$65536,12,FALSE),0)</f>
        <v>6.45801053333332</v>
      </c>
    </row>
    <row r="2410" spans="1:13">
      <c r="A2410" s="1">
        <v>2409</v>
      </c>
      <c r="B2410" s="8" t="s">
        <v>258</v>
      </c>
      <c r="C2410" s="9" t="s">
        <v>259</v>
      </c>
      <c r="D2410" s="8" t="s">
        <v>260</v>
      </c>
      <c r="E2410" s="1" t="s">
        <v>376</v>
      </c>
      <c r="F2410" s="1" t="s">
        <v>25</v>
      </c>
      <c r="G2410" s="1">
        <v>1</v>
      </c>
      <c r="H2410" s="3" t="s">
        <v>393</v>
      </c>
      <c r="I2410" s="5">
        <v>43770</v>
      </c>
      <c r="J2410" s="1">
        <v>1</v>
      </c>
      <c r="K2410" s="1">
        <v>0</v>
      </c>
      <c r="L2410" s="1">
        <f>_xlfn.IFNA(VLOOKUP(D2410,'[2]2019物业费金额预算（含欠费）'!$B$1:$X$65536,23,FALSE),0)</f>
        <v>0</v>
      </c>
      <c r="M2410">
        <f>_xlfn.IFNA(VLOOKUP(D2410,[2]Sheet1!$B$1:$M$65536,12,FALSE),0)</f>
        <v>0</v>
      </c>
    </row>
    <row r="2411" spans="1:13">
      <c r="A2411" s="1">
        <v>2410</v>
      </c>
      <c r="B2411" s="8" t="s">
        <v>261</v>
      </c>
      <c r="C2411" s="9" t="s">
        <v>262</v>
      </c>
      <c r="D2411" s="8" t="s">
        <v>263</v>
      </c>
      <c r="E2411" s="1" t="s">
        <v>376</v>
      </c>
      <c r="F2411" s="1" t="s">
        <v>25</v>
      </c>
      <c r="G2411" s="1">
        <v>1</v>
      </c>
      <c r="H2411" s="3" t="s">
        <v>393</v>
      </c>
      <c r="I2411" s="5">
        <v>43770</v>
      </c>
      <c r="J2411" s="1">
        <v>1</v>
      </c>
      <c r="K2411" s="1">
        <v>0</v>
      </c>
      <c r="L2411" s="1">
        <f>_xlfn.IFNA(VLOOKUP(D2411,'[2]2019物业费金额预算（含欠费）'!$B$1:$X$65536,23,FALSE),0)</f>
        <v>0</v>
      </c>
      <c r="M2411">
        <f>_xlfn.IFNA(VLOOKUP(D2411,[2]Sheet1!$B$1:$M$65536,12,FALSE),0)</f>
        <v>0</v>
      </c>
    </row>
    <row r="2412" spans="1:13">
      <c r="A2412" s="1">
        <v>2411</v>
      </c>
      <c r="B2412" s="8" t="s">
        <v>264</v>
      </c>
      <c r="C2412" s="9" t="s">
        <v>265</v>
      </c>
      <c r="D2412" s="8" t="s">
        <v>266</v>
      </c>
      <c r="E2412" s="1" t="s">
        <v>376</v>
      </c>
      <c r="F2412" s="1" t="s">
        <v>25</v>
      </c>
      <c r="G2412" s="1">
        <v>1</v>
      </c>
      <c r="H2412" s="3" t="s">
        <v>393</v>
      </c>
      <c r="I2412" s="5">
        <v>43770</v>
      </c>
      <c r="J2412" s="1">
        <v>1</v>
      </c>
      <c r="K2412" s="1">
        <v>0</v>
      </c>
      <c r="L2412" s="1">
        <f>_xlfn.IFNA(VLOOKUP(D2412,'[2]2019物业费金额预算（含欠费）'!$B$1:$X$65536,23,FALSE),0)</f>
        <v>0</v>
      </c>
      <c r="M2412">
        <f>_xlfn.IFNA(VLOOKUP(D2412,[2]Sheet1!$B$1:$M$65536,12,FALSE),0)</f>
        <v>0</v>
      </c>
    </row>
    <row r="2413" spans="1:13">
      <c r="A2413" s="1">
        <v>2412</v>
      </c>
      <c r="B2413" s="8" t="s">
        <v>276</v>
      </c>
      <c r="C2413" s="9" t="s">
        <v>277</v>
      </c>
      <c r="D2413" s="8" t="s">
        <v>278</v>
      </c>
      <c r="E2413" s="1" t="s">
        <v>376</v>
      </c>
      <c r="F2413" s="1" t="s">
        <v>279</v>
      </c>
      <c r="G2413" s="1">
        <v>1</v>
      </c>
      <c r="H2413" s="3" t="s">
        <v>393</v>
      </c>
      <c r="I2413" s="5">
        <v>43770</v>
      </c>
      <c r="J2413" s="1">
        <v>1</v>
      </c>
      <c r="K2413" s="1">
        <v>0.9</v>
      </c>
      <c r="L2413" s="1">
        <f>_xlfn.IFNA(VLOOKUP(D2413,'[2]2019物业费金额预算（含欠费）'!$B$1:$X$65536,23,FALSE),0)</f>
        <v>44.51158152</v>
      </c>
      <c r="M2413">
        <f>_xlfn.IFNA(VLOOKUP(D2413,[2]Sheet1!$B$1:$M$65536,12,FALSE),0)</f>
        <v>5.31931005833333</v>
      </c>
    </row>
    <row r="2414" spans="1:13">
      <c r="A2414" s="1">
        <v>2413</v>
      </c>
      <c r="B2414" s="8" t="s">
        <v>273</v>
      </c>
      <c r="C2414" s="9" t="s">
        <v>274</v>
      </c>
      <c r="D2414" s="8" t="s">
        <v>275</v>
      </c>
      <c r="E2414" s="1" t="s">
        <v>376</v>
      </c>
      <c r="F2414" s="1" t="s">
        <v>25</v>
      </c>
      <c r="G2414" s="1">
        <v>1</v>
      </c>
      <c r="H2414" s="3" t="s">
        <v>393</v>
      </c>
      <c r="I2414" s="5">
        <v>43770</v>
      </c>
      <c r="J2414" s="1">
        <v>1</v>
      </c>
      <c r="K2414" s="1">
        <v>0.8</v>
      </c>
      <c r="L2414" s="1">
        <f>_xlfn.IFNA(VLOOKUP(D2414,'[2]2019物业费金额预算（含欠费）'!$B$1:$X$65536,23,FALSE),0)</f>
        <v>95.5605371382</v>
      </c>
      <c r="M2414">
        <f>_xlfn.IFNA(VLOOKUP(D2414,[2]Sheet1!$B$1:$M$65536,12,FALSE),0)</f>
        <v>3.36708423333333</v>
      </c>
    </row>
    <row r="2415" spans="1:13">
      <c r="A2415" s="1">
        <v>2414</v>
      </c>
      <c r="B2415" s="8" t="s">
        <v>280</v>
      </c>
      <c r="C2415" s="9" t="s">
        <v>281</v>
      </c>
      <c r="D2415" s="8" t="s">
        <v>282</v>
      </c>
      <c r="E2415" s="1" t="s">
        <v>376</v>
      </c>
      <c r="F2415" s="1" t="s">
        <v>279</v>
      </c>
      <c r="G2415" s="1">
        <v>1</v>
      </c>
      <c r="H2415" s="3" t="s">
        <v>393</v>
      </c>
      <c r="I2415" s="5">
        <v>43770</v>
      </c>
      <c r="J2415" s="1">
        <v>1</v>
      </c>
      <c r="K2415" s="1">
        <v>0.7</v>
      </c>
      <c r="L2415" s="1">
        <f>_xlfn.IFNA(VLOOKUP(D2415,'[2]2019物业费金额预算（含欠费）'!$B$1:$X$65536,23,FALSE),0)</f>
        <v>163.831352306667</v>
      </c>
      <c r="M2415">
        <f>_xlfn.IFNA(VLOOKUP(D2415,[2]Sheet1!$B$1:$M$65536,12,FALSE),0)</f>
        <v>51.0013401333334</v>
      </c>
    </row>
    <row r="2416" spans="1:13">
      <c r="A2416" s="1">
        <v>2415</v>
      </c>
      <c r="B2416" s="8" t="s">
        <v>283</v>
      </c>
      <c r="C2416" s="9" t="s">
        <v>284</v>
      </c>
      <c r="D2416" s="8" t="s">
        <v>285</v>
      </c>
      <c r="E2416" s="1" t="s">
        <v>376</v>
      </c>
      <c r="F2416" s="1" t="s">
        <v>25</v>
      </c>
      <c r="G2416" s="1">
        <v>1</v>
      </c>
      <c r="H2416" s="3" t="s">
        <v>393</v>
      </c>
      <c r="I2416" s="5">
        <v>43770</v>
      </c>
      <c r="J2416" s="1">
        <v>1</v>
      </c>
      <c r="K2416" s="1">
        <v>0.8</v>
      </c>
      <c r="L2416" s="1">
        <f>_xlfn.IFNA(VLOOKUP(D2416,'[2]2019物业费金额预算（含欠费）'!$B$1:$X$65536,23,FALSE),0)</f>
        <v>173.23182124</v>
      </c>
      <c r="M2416">
        <f>_xlfn.IFNA(VLOOKUP(D2416,[2]Sheet1!$B$1:$M$65536,12,FALSE),0)</f>
        <v>10.9452144083333</v>
      </c>
    </row>
    <row r="2417" spans="1:13">
      <c r="A2417" s="1">
        <v>2416</v>
      </c>
      <c r="B2417" s="8" t="s">
        <v>286</v>
      </c>
      <c r="C2417" s="9" t="s">
        <v>287</v>
      </c>
      <c r="D2417" s="8" t="s">
        <v>288</v>
      </c>
      <c r="E2417" s="1" t="s">
        <v>376</v>
      </c>
      <c r="F2417" s="1" t="s">
        <v>25</v>
      </c>
      <c r="G2417" s="1">
        <v>1</v>
      </c>
      <c r="H2417" s="3" t="s">
        <v>393</v>
      </c>
      <c r="I2417" s="5">
        <v>43770</v>
      </c>
      <c r="J2417" s="1">
        <v>1</v>
      </c>
      <c r="K2417" s="1">
        <v>0</v>
      </c>
      <c r="L2417" s="1">
        <f>_xlfn.IFNA(VLOOKUP(D2417,'[2]2019物业费金额预算（含欠费）'!$B$1:$X$65536,23,FALSE),0)</f>
        <v>0</v>
      </c>
      <c r="M2417">
        <f>_xlfn.IFNA(VLOOKUP(D2417,[2]Sheet1!$B$1:$M$65536,12,FALSE),0)</f>
        <v>0</v>
      </c>
    </row>
    <row r="2418" spans="1:13">
      <c r="A2418" s="1">
        <v>2417</v>
      </c>
      <c r="B2418" s="8" t="s">
        <v>289</v>
      </c>
      <c r="C2418" s="9"/>
      <c r="D2418" s="8" t="s">
        <v>290</v>
      </c>
      <c r="E2418" s="1" t="s">
        <v>376</v>
      </c>
      <c r="F2418" s="1" t="s">
        <v>153</v>
      </c>
      <c r="G2418" s="1" t="s">
        <v>153</v>
      </c>
      <c r="H2418" s="3" t="s">
        <v>393</v>
      </c>
      <c r="I2418" s="5">
        <v>43770</v>
      </c>
      <c r="J2418" s="1">
        <v>1</v>
      </c>
      <c r="K2418" s="1">
        <v>0</v>
      </c>
      <c r="L2418" s="1">
        <f>_xlfn.IFNA(VLOOKUP(D2418,'[2]2019物业费金额预算（含欠费）'!$B$1:$X$65536,23,FALSE),0)</f>
        <v>0</v>
      </c>
      <c r="M2418">
        <f>_xlfn.IFNA(VLOOKUP(D2418,[2]Sheet1!$B$1:$M$65536,12,FALSE),0)</f>
        <v>0</v>
      </c>
    </row>
    <row r="2419" spans="1:13">
      <c r="A2419" s="1">
        <v>2418</v>
      </c>
      <c r="B2419" s="8" t="s">
        <v>291</v>
      </c>
      <c r="C2419" s="9" t="s">
        <v>292</v>
      </c>
      <c r="D2419" s="8" t="s">
        <v>293</v>
      </c>
      <c r="E2419" s="1" t="s">
        <v>376</v>
      </c>
      <c r="F2419" s="1" t="s">
        <v>25</v>
      </c>
      <c r="G2419" s="1">
        <v>1</v>
      </c>
      <c r="H2419" s="3" t="s">
        <v>393</v>
      </c>
      <c r="I2419" s="5">
        <v>43770</v>
      </c>
      <c r="J2419" s="1">
        <v>1</v>
      </c>
      <c r="K2419" s="1">
        <v>0</v>
      </c>
      <c r="L2419" s="1">
        <f>_xlfn.IFNA(VLOOKUP(D2419,'[2]2019物业费金额预算（含欠费）'!$B$1:$X$65536,23,FALSE),0)</f>
        <v>0</v>
      </c>
      <c r="M2419">
        <f>_xlfn.IFNA(VLOOKUP(D2419,[2]Sheet1!$B$1:$M$65536,12,FALSE),0)</f>
        <v>0</v>
      </c>
    </row>
    <row r="2420" ht="15" spans="1:13">
      <c r="A2420" s="1">
        <v>2419</v>
      </c>
      <c r="B2420" s="8" t="s">
        <v>383</v>
      </c>
      <c r="C2420" s="10" t="s">
        <v>268</v>
      </c>
      <c r="D2420" s="10" t="s">
        <v>269</v>
      </c>
      <c r="E2420" s="1" t="s">
        <v>376</v>
      </c>
      <c r="F2420" s="1" t="s">
        <v>25</v>
      </c>
      <c r="G2420" s="1">
        <v>1</v>
      </c>
      <c r="H2420" s="3" t="s">
        <v>393</v>
      </c>
      <c r="I2420" s="5">
        <v>43770</v>
      </c>
      <c r="J2420" s="1">
        <v>1</v>
      </c>
      <c r="K2420" s="1">
        <v>0.93</v>
      </c>
      <c r="L2420" s="1">
        <f>_xlfn.IFNA(VLOOKUP(D2420,'[2]2019物业费金额预算（含欠费）'!$B$1:$X$65536,23,FALSE),0)</f>
        <v>152.980418064</v>
      </c>
      <c r="M2420">
        <f>_xlfn.IFNA(VLOOKUP(D2420,[2]Sheet1!$B$1:$M$65536,12,FALSE),0)</f>
        <v>4.50304020833333</v>
      </c>
    </row>
    <row r="2421" spans="1:13">
      <c r="A2421" s="1">
        <v>2420</v>
      </c>
      <c r="B2421" s="8" t="s">
        <v>13</v>
      </c>
      <c r="C2421" s="9" t="s">
        <v>14</v>
      </c>
      <c r="D2421" s="8" t="s">
        <v>15</v>
      </c>
      <c r="E2421" s="1" t="s">
        <v>376</v>
      </c>
      <c r="F2421" s="1" t="s">
        <v>17</v>
      </c>
      <c r="G2421" s="1">
        <v>1</v>
      </c>
      <c r="H2421" s="3" t="s">
        <v>394</v>
      </c>
      <c r="I2421" s="5">
        <v>43800</v>
      </c>
      <c r="J2421" s="1">
        <v>1</v>
      </c>
      <c r="K2421" s="1">
        <v>0.85</v>
      </c>
      <c r="L2421" s="1">
        <f>_xlfn.IFNA(VLOOKUP(D2421,'[2]2019物业费金额预算（含欠费）'!$B$1:$Z$65536,25,FALSE),0)</f>
        <v>484.6786094164</v>
      </c>
      <c r="M2421">
        <f>_xlfn.IFNA(VLOOKUP(D2421,[2]Sheet1!$B$1:$N$65536,13,FALSE),0)</f>
        <v>50.85288688</v>
      </c>
    </row>
    <row r="2422" spans="1:13">
      <c r="A2422" s="1">
        <v>2421</v>
      </c>
      <c r="B2422" s="8" t="s">
        <v>19</v>
      </c>
      <c r="C2422" s="9" t="s">
        <v>20</v>
      </c>
      <c r="D2422" s="8" t="s">
        <v>21</v>
      </c>
      <c r="E2422" s="1" t="s">
        <v>376</v>
      </c>
      <c r="F2422" s="1" t="s">
        <v>17</v>
      </c>
      <c r="G2422" s="1">
        <v>1</v>
      </c>
      <c r="H2422" s="3" t="s">
        <v>394</v>
      </c>
      <c r="I2422" s="5">
        <v>43800</v>
      </c>
      <c r="J2422" s="1">
        <v>1</v>
      </c>
      <c r="K2422" s="1">
        <v>0.9</v>
      </c>
      <c r="L2422" s="1">
        <f>_xlfn.IFNA(VLOOKUP(D2422,'[2]2019物业费金额预算（含欠费）'!$B$1:$Z$65536,25,FALSE),0)</f>
        <v>44.525620272</v>
      </c>
      <c r="M2422">
        <f>_xlfn.IFNA(VLOOKUP(D2422,[2]Sheet1!$B$1:$N$65536,13,FALSE),0)</f>
        <v>3.10351569</v>
      </c>
    </row>
    <row r="2423" spans="1:13">
      <c r="A2423" s="1">
        <v>2422</v>
      </c>
      <c r="B2423" s="8" t="s">
        <v>22</v>
      </c>
      <c r="C2423" s="9" t="s">
        <v>23</v>
      </c>
      <c r="D2423" s="8" t="s">
        <v>24</v>
      </c>
      <c r="E2423" s="1" t="s">
        <v>376</v>
      </c>
      <c r="F2423" s="1" t="s">
        <v>25</v>
      </c>
      <c r="G2423" s="1">
        <v>1</v>
      </c>
      <c r="H2423" s="3" t="s">
        <v>394</v>
      </c>
      <c r="I2423" s="5">
        <v>43800</v>
      </c>
      <c r="J2423" s="1">
        <v>1</v>
      </c>
      <c r="K2423" s="1">
        <v>0.95</v>
      </c>
      <c r="L2423" s="1">
        <f>_xlfn.IFNA(VLOOKUP(D2423,'[2]2019物业费金额预算（含欠费）'!$B$1:$Z$65536,25,FALSE),0)</f>
        <v>156.756305328</v>
      </c>
      <c r="M2423">
        <f>_xlfn.IFNA(VLOOKUP(D2423,[2]Sheet1!$B$1:$N$65536,13,FALSE),0)</f>
        <v>6.82961952</v>
      </c>
    </row>
    <row r="2424" ht="15" spans="1:13">
      <c r="A2424" s="1">
        <v>2423</v>
      </c>
      <c r="B2424" s="4" t="s">
        <v>26</v>
      </c>
      <c r="C2424" s="9" t="s">
        <v>27</v>
      </c>
      <c r="D2424" s="10" t="s">
        <v>28</v>
      </c>
      <c r="E2424" s="1" t="s">
        <v>376</v>
      </c>
      <c r="F2424" s="1" t="s">
        <v>17</v>
      </c>
      <c r="G2424" s="1">
        <v>1</v>
      </c>
      <c r="H2424" s="3" t="s">
        <v>394</v>
      </c>
      <c r="I2424" s="5">
        <v>43800</v>
      </c>
      <c r="J2424" s="1">
        <v>1</v>
      </c>
      <c r="K2424" s="1">
        <v>0.7</v>
      </c>
      <c r="L2424" s="1">
        <f>_xlfn.IFNA(VLOOKUP(D2424,'[2]2019物业费金额预算（含欠费）'!$B$1:$Z$65536,25,FALSE),0)</f>
        <v>182.92975536</v>
      </c>
      <c r="M2424">
        <f>_xlfn.IFNA(VLOOKUP(D2424,[2]Sheet1!$B$1:$N$65536,13,FALSE),0)</f>
        <v>63.802618</v>
      </c>
    </row>
    <row r="2425" ht="14.25" spans="1:13">
      <c r="A2425" s="1">
        <v>2424</v>
      </c>
      <c r="B2425" s="4" t="s">
        <v>29</v>
      </c>
      <c r="C2425" s="9" t="s">
        <v>30</v>
      </c>
      <c r="D2425" s="8" t="s">
        <v>31</v>
      </c>
      <c r="E2425" s="1" t="s">
        <v>376</v>
      </c>
      <c r="F2425" s="1" t="s">
        <v>25</v>
      </c>
      <c r="G2425" s="1">
        <v>1</v>
      </c>
      <c r="H2425" s="3" t="s">
        <v>394</v>
      </c>
      <c r="I2425" s="5">
        <v>43800</v>
      </c>
      <c r="J2425" s="1">
        <v>1</v>
      </c>
      <c r="K2425" s="1">
        <v>0.8</v>
      </c>
      <c r="L2425" s="1">
        <f>_xlfn.IFNA(VLOOKUP(D2425,'[2]2019物业费金额预算（含欠费）'!$B$1:$Z$65536,25,FALSE),0)</f>
        <v>374.79841704</v>
      </c>
      <c r="M2425">
        <f>_xlfn.IFNA(VLOOKUP(D2425,[2]Sheet1!$B$1:$N$65536,13,FALSE),0)</f>
        <v>184.2633375</v>
      </c>
    </row>
    <row r="2426" spans="1:13">
      <c r="A2426" s="1">
        <v>2425</v>
      </c>
      <c r="B2426" s="8" t="s">
        <v>32</v>
      </c>
      <c r="C2426" s="9" t="s">
        <v>33</v>
      </c>
      <c r="D2426" s="8" t="s">
        <v>34</v>
      </c>
      <c r="E2426" s="1" t="s">
        <v>376</v>
      </c>
      <c r="F2426" s="1" t="s">
        <v>25</v>
      </c>
      <c r="G2426" s="1">
        <v>1</v>
      </c>
      <c r="H2426" s="3" t="s">
        <v>394</v>
      </c>
      <c r="I2426" s="5">
        <v>43800</v>
      </c>
      <c r="J2426" s="1">
        <v>1</v>
      </c>
      <c r="K2426" s="1">
        <v>0.95</v>
      </c>
      <c r="L2426" s="1">
        <f>_xlfn.IFNA(VLOOKUP(D2426,'[2]2019物业费金额预算（含欠费）'!$B$1:$Z$65536,25,FALSE),0)</f>
        <v>347.752495968</v>
      </c>
      <c r="M2426">
        <f>_xlfn.IFNA(VLOOKUP(D2426,[2]Sheet1!$B$1:$N$65536,13,FALSE),0)</f>
        <v>23.2739592</v>
      </c>
    </row>
    <row r="2427" spans="1:13">
      <c r="A2427" s="1">
        <v>2426</v>
      </c>
      <c r="B2427" s="8" t="s">
        <v>35</v>
      </c>
      <c r="C2427" s="9"/>
      <c r="D2427" s="8" t="s">
        <v>36</v>
      </c>
      <c r="E2427" s="1" t="s">
        <v>376</v>
      </c>
      <c r="F2427" s="1" t="s">
        <v>25</v>
      </c>
      <c r="G2427" s="1">
        <v>0</v>
      </c>
      <c r="H2427" s="3" t="s">
        <v>394</v>
      </c>
      <c r="I2427" s="5">
        <v>43800</v>
      </c>
      <c r="J2427" s="1">
        <v>1</v>
      </c>
      <c r="K2427" s="1">
        <v>0.9</v>
      </c>
      <c r="L2427" s="1">
        <f>_xlfn.IFNA(VLOOKUP(D2427,'[2]2019物业费金额预算（含欠费）'!$B$1:$Z$65536,25,FALSE),0)</f>
        <v>663.594760722</v>
      </c>
      <c r="M2427">
        <f>_xlfn.IFNA(VLOOKUP(D2427,[2]Sheet1!$B$1:$N$65536,13,FALSE),0)</f>
        <v>109.83502192</v>
      </c>
    </row>
    <row r="2428" spans="1:13">
      <c r="A2428" s="1">
        <v>2427</v>
      </c>
      <c r="B2428" s="8" t="s">
        <v>37</v>
      </c>
      <c r="C2428" s="9" t="s">
        <v>38</v>
      </c>
      <c r="D2428" s="8" t="s">
        <v>39</v>
      </c>
      <c r="E2428" s="1" t="s">
        <v>376</v>
      </c>
      <c r="F2428" s="1" t="s">
        <v>17</v>
      </c>
      <c r="G2428" s="1">
        <v>1</v>
      </c>
      <c r="H2428" s="3" t="s">
        <v>394</v>
      </c>
      <c r="I2428" s="5">
        <v>43800</v>
      </c>
      <c r="J2428" s="1">
        <v>1</v>
      </c>
      <c r="K2428" s="1">
        <v>0.9</v>
      </c>
      <c r="L2428" s="1">
        <f>_xlfn.IFNA(VLOOKUP(D2428,'[2]2019物业费金额预算（含欠费）'!$B$1:$Z$65536,25,FALSE),0)</f>
        <v>72.6971284672</v>
      </c>
      <c r="M2428">
        <f>_xlfn.IFNA(VLOOKUP(D2428,[2]Sheet1!$B$1:$N$65536,13,FALSE),0)</f>
        <v>1.96002388</v>
      </c>
    </row>
    <row r="2429" spans="1:13">
      <c r="A2429" s="1">
        <v>2428</v>
      </c>
      <c r="B2429" s="8" t="s">
        <v>40</v>
      </c>
      <c r="C2429" s="9"/>
      <c r="D2429" s="8" t="s">
        <v>41</v>
      </c>
      <c r="E2429" s="1" t="s">
        <v>376</v>
      </c>
      <c r="F2429" s="1" t="s">
        <v>25</v>
      </c>
      <c r="G2429" s="1">
        <v>0</v>
      </c>
      <c r="H2429" s="3" t="s">
        <v>394</v>
      </c>
      <c r="I2429" s="5">
        <v>43800</v>
      </c>
      <c r="J2429" s="1">
        <v>1</v>
      </c>
      <c r="K2429" s="1">
        <v>0.85</v>
      </c>
      <c r="L2429" s="1">
        <f>_xlfn.IFNA(VLOOKUP(D2429,'[2]2019物业费金额预算（含欠费）'!$B$1:$Z$65536,25,FALSE),0)</f>
        <v>501.95598816</v>
      </c>
      <c r="M2429">
        <f>_xlfn.IFNA(VLOOKUP(D2429,[2]Sheet1!$B$1:$N$65536,13,FALSE),0)</f>
        <v>157.3244102</v>
      </c>
    </row>
    <row r="2430" spans="1:13">
      <c r="A2430" s="1">
        <v>2429</v>
      </c>
      <c r="B2430" s="8" t="s">
        <v>42</v>
      </c>
      <c r="C2430" s="9" t="s">
        <v>43</v>
      </c>
      <c r="D2430" s="8" t="s">
        <v>44</v>
      </c>
      <c r="E2430" s="1" t="s">
        <v>376</v>
      </c>
      <c r="F2430" s="1" t="s">
        <v>25</v>
      </c>
      <c r="G2430" s="1">
        <v>1</v>
      </c>
      <c r="H2430" s="3" t="s">
        <v>394</v>
      </c>
      <c r="I2430" s="5">
        <v>43800</v>
      </c>
      <c r="J2430" s="1">
        <v>1</v>
      </c>
      <c r="K2430" s="1">
        <v>0.9</v>
      </c>
      <c r="L2430" s="1">
        <f>_xlfn.IFNA(VLOOKUP(D2430,'[2]2019物业费金额预算（含欠费）'!$B$1:$Z$65536,25,FALSE),0)</f>
        <v>698.213141398</v>
      </c>
      <c r="M2430">
        <f>_xlfn.IFNA(VLOOKUP(D2430,[2]Sheet1!$B$1:$N$65536,13,FALSE),0)</f>
        <v>171.32107448</v>
      </c>
    </row>
    <row r="2431" spans="1:13">
      <c r="A2431" s="1">
        <v>2430</v>
      </c>
      <c r="B2431" s="8" t="s">
        <v>45</v>
      </c>
      <c r="C2431" s="9" t="s">
        <v>46</v>
      </c>
      <c r="D2431" s="8" t="s">
        <v>47</v>
      </c>
      <c r="E2431" s="1" t="s">
        <v>376</v>
      </c>
      <c r="F2431" s="1" t="s">
        <v>25</v>
      </c>
      <c r="G2431" s="1">
        <v>1</v>
      </c>
      <c r="H2431" s="3" t="s">
        <v>394</v>
      </c>
      <c r="I2431" s="5">
        <v>43800</v>
      </c>
      <c r="J2431" s="1">
        <v>1</v>
      </c>
      <c r="K2431" s="1">
        <v>0.95</v>
      </c>
      <c r="L2431" s="1">
        <f>_xlfn.IFNA(VLOOKUP(D2431,'[2]2019物业费金额预算（含欠费）'!$B$1:$Z$65536,25,FALSE),0)</f>
        <v>100.846624032</v>
      </c>
      <c r="M2431">
        <f>_xlfn.IFNA(VLOOKUP(D2431,[2]Sheet1!$B$1:$N$65536,13,FALSE),0)</f>
        <v>0.4784878</v>
      </c>
    </row>
    <row r="2432" spans="1:13">
      <c r="A2432" s="1">
        <v>2431</v>
      </c>
      <c r="B2432" s="8" t="s">
        <v>48</v>
      </c>
      <c r="C2432" s="9" t="s">
        <v>49</v>
      </c>
      <c r="D2432" s="8" t="s">
        <v>50</v>
      </c>
      <c r="E2432" s="1" t="s">
        <v>376</v>
      </c>
      <c r="F2432" s="1" t="s">
        <v>25</v>
      </c>
      <c r="G2432" s="1">
        <v>1</v>
      </c>
      <c r="H2432" s="3" t="s">
        <v>394</v>
      </c>
      <c r="I2432" s="5">
        <v>43800</v>
      </c>
      <c r="J2432" s="1">
        <v>1</v>
      </c>
      <c r="K2432" s="1">
        <v>0.95</v>
      </c>
      <c r="L2432" s="1">
        <f>_xlfn.IFNA(VLOOKUP(D2432,'[2]2019物业费金额预算（含欠费）'!$B$1:$Z$65536,25,FALSE),0)</f>
        <v>73.2465530904</v>
      </c>
      <c r="M2432">
        <f>_xlfn.IFNA(VLOOKUP(D2432,[2]Sheet1!$B$1:$N$65536,13,FALSE),0)</f>
        <v>6.9549997</v>
      </c>
    </row>
    <row r="2433" spans="1:13">
      <c r="A2433" s="1">
        <v>2432</v>
      </c>
      <c r="B2433" s="8" t="s">
        <v>51</v>
      </c>
      <c r="C2433" s="9" t="s">
        <v>52</v>
      </c>
      <c r="D2433" s="8" t="s">
        <v>53</v>
      </c>
      <c r="E2433" s="1" t="s">
        <v>376</v>
      </c>
      <c r="F2433" s="1" t="s">
        <v>17</v>
      </c>
      <c r="G2433" s="1">
        <v>1</v>
      </c>
      <c r="H2433" s="3" t="s">
        <v>394</v>
      </c>
      <c r="I2433" s="5">
        <v>43800</v>
      </c>
      <c r="J2433" s="1">
        <v>1</v>
      </c>
      <c r="K2433" s="1">
        <v>0.9</v>
      </c>
      <c r="L2433" s="1">
        <f>_xlfn.IFNA(VLOOKUP(D2433,'[2]2019物业费金额预算（含欠费）'!$B$1:$Z$65536,25,FALSE),0)</f>
        <v>369.1138128</v>
      </c>
      <c r="M2433">
        <f>_xlfn.IFNA(VLOOKUP(D2433,[2]Sheet1!$B$1:$N$65536,13,FALSE),0)</f>
        <v>42.5851655</v>
      </c>
    </row>
    <row r="2434" spans="1:13">
      <c r="A2434" s="1">
        <v>2433</v>
      </c>
      <c r="B2434" s="8" t="s">
        <v>54</v>
      </c>
      <c r="C2434" s="9" t="s">
        <v>55</v>
      </c>
      <c r="D2434" s="8" t="s">
        <v>56</v>
      </c>
      <c r="E2434" s="1" t="s">
        <v>376</v>
      </c>
      <c r="F2434" s="1" t="s">
        <v>17</v>
      </c>
      <c r="G2434" s="1">
        <v>1</v>
      </c>
      <c r="H2434" s="3" t="s">
        <v>394</v>
      </c>
      <c r="I2434" s="5">
        <v>43800</v>
      </c>
      <c r="J2434" s="1">
        <v>1</v>
      </c>
      <c r="K2434" s="1">
        <v>0.9</v>
      </c>
      <c r="L2434" s="1">
        <f>_xlfn.IFNA(VLOOKUP(D2434,'[2]2019物业费金额预算（含欠费）'!$B$1:$Z$65536,25,FALSE),0)</f>
        <v>61.9616555376</v>
      </c>
      <c r="M2434">
        <f>_xlfn.IFNA(VLOOKUP(D2434,[2]Sheet1!$B$1:$N$65536,13,FALSE),0)</f>
        <v>5.7043742</v>
      </c>
    </row>
    <row r="2435" spans="1:13">
      <c r="A2435" s="1">
        <v>2434</v>
      </c>
      <c r="B2435" s="8" t="s">
        <v>57</v>
      </c>
      <c r="C2435" s="9" t="s">
        <v>58</v>
      </c>
      <c r="D2435" s="8" t="s">
        <v>59</v>
      </c>
      <c r="E2435" s="1" t="s">
        <v>376</v>
      </c>
      <c r="F2435" s="1" t="s">
        <v>17</v>
      </c>
      <c r="G2435" s="1">
        <v>1</v>
      </c>
      <c r="H2435" s="3" t="s">
        <v>394</v>
      </c>
      <c r="I2435" s="5">
        <v>43800</v>
      </c>
      <c r="J2435" s="1">
        <v>1</v>
      </c>
      <c r="K2435" s="1">
        <v>0.9</v>
      </c>
      <c r="L2435" s="1">
        <f>_xlfn.IFNA(VLOOKUP(D2435,'[2]2019物业费金额预算（含欠费）'!$B$1:$Z$65536,25,FALSE),0)</f>
        <v>54.1899036</v>
      </c>
      <c r="M2435">
        <f>_xlfn.IFNA(VLOOKUP(D2435,[2]Sheet1!$B$1:$N$65536,13,FALSE),0)</f>
        <v>9.15079872</v>
      </c>
    </row>
    <row r="2436" spans="1:13">
      <c r="A2436" s="1">
        <v>2435</v>
      </c>
      <c r="B2436" s="8" t="s">
        <v>60</v>
      </c>
      <c r="C2436" s="9" t="s">
        <v>61</v>
      </c>
      <c r="D2436" s="8" t="s">
        <v>62</v>
      </c>
      <c r="E2436" s="1" t="s">
        <v>376</v>
      </c>
      <c r="F2436" s="1" t="s">
        <v>17</v>
      </c>
      <c r="G2436" s="1">
        <v>1</v>
      </c>
      <c r="H2436" s="3" t="s">
        <v>394</v>
      </c>
      <c r="I2436" s="5">
        <v>43800</v>
      </c>
      <c r="J2436" s="1">
        <v>1</v>
      </c>
      <c r="K2436" s="1">
        <v>0.86</v>
      </c>
      <c r="L2436" s="1">
        <f>_xlfn.IFNA(VLOOKUP(D2436,'[2]2019物业费金额预算（含欠费）'!$B$1:$Z$65536,25,FALSE),0)</f>
        <v>485.002506816</v>
      </c>
      <c r="M2436">
        <f>_xlfn.IFNA(VLOOKUP(D2436,[2]Sheet1!$B$1:$N$65536,13,FALSE),0)</f>
        <v>52.55839856</v>
      </c>
    </row>
    <row r="2437" spans="1:13">
      <c r="A2437" s="1">
        <v>2436</v>
      </c>
      <c r="B2437" s="8" t="s">
        <v>63</v>
      </c>
      <c r="C2437" s="9" t="s">
        <v>64</v>
      </c>
      <c r="D2437" s="8" t="s">
        <v>65</v>
      </c>
      <c r="E2437" s="1" t="s">
        <v>376</v>
      </c>
      <c r="F2437" s="1" t="s">
        <v>25</v>
      </c>
      <c r="G2437" s="1">
        <v>1</v>
      </c>
      <c r="H2437" s="3" t="s">
        <v>394</v>
      </c>
      <c r="I2437" s="5">
        <v>43800</v>
      </c>
      <c r="J2437" s="1">
        <v>1</v>
      </c>
      <c r="K2437" s="1">
        <v>0.95</v>
      </c>
      <c r="L2437" s="1">
        <f>_xlfn.IFNA(VLOOKUP(D2437,'[2]2019物业费金额预算（含欠费）'!$B$1:$Z$65536,25,FALSE),0)</f>
        <v>489.930702144</v>
      </c>
      <c r="M2437">
        <f>_xlfn.IFNA(VLOOKUP(D2437,[2]Sheet1!$B$1:$N$65536,13,FALSE),0)</f>
        <v>30.148189792</v>
      </c>
    </row>
    <row r="2438" spans="1:13">
      <c r="A2438" s="1">
        <v>2437</v>
      </c>
      <c r="B2438" s="8" t="s">
        <v>66</v>
      </c>
      <c r="C2438" s="9" t="s">
        <v>67</v>
      </c>
      <c r="D2438" s="8" t="s">
        <v>68</v>
      </c>
      <c r="E2438" s="1" t="s">
        <v>376</v>
      </c>
      <c r="F2438" s="1" t="s">
        <v>25</v>
      </c>
      <c r="G2438" s="1">
        <v>1</v>
      </c>
      <c r="H2438" s="3" t="s">
        <v>394</v>
      </c>
      <c r="I2438" s="5">
        <v>43800</v>
      </c>
      <c r="J2438" s="1">
        <v>1</v>
      </c>
      <c r="K2438" s="1">
        <v>0.9</v>
      </c>
      <c r="L2438" s="1">
        <f>_xlfn.IFNA(VLOOKUP(D2438,'[2]2019物业费金额预算（含欠费）'!$B$1:$Z$65536,25,FALSE),0)</f>
        <v>459.41302536</v>
      </c>
      <c r="M2438">
        <f>_xlfn.IFNA(VLOOKUP(D2438,[2]Sheet1!$B$1:$N$65536,13,FALSE),0)</f>
        <v>32.7870424</v>
      </c>
    </row>
    <row r="2439" spans="1:13">
      <c r="A2439" s="1">
        <v>2438</v>
      </c>
      <c r="B2439" s="8" t="s">
        <v>69</v>
      </c>
      <c r="C2439" s="9" t="s">
        <v>70</v>
      </c>
      <c r="D2439" s="8" t="s">
        <v>71</v>
      </c>
      <c r="E2439" s="1" t="s">
        <v>376</v>
      </c>
      <c r="F2439" s="1" t="s">
        <v>25</v>
      </c>
      <c r="G2439" s="1">
        <v>1</v>
      </c>
      <c r="H2439" s="3" t="s">
        <v>394</v>
      </c>
      <c r="I2439" s="5">
        <v>43800</v>
      </c>
      <c r="J2439" s="1">
        <v>1</v>
      </c>
      <c r="K2439" s="1">
        <v>0.85</v>
      </c>
      <c r="L2439" s="1">
        <f>_xlfn.IFNA(VLOOKUP(D2439,'[2]2019物业费金额预算（含欠费）'!$B$1:$Z$65536,25,FALSE),0)</f>
        <v>285.74432352</v>
      </c>
      <c r="M2439">
        <f>_xlfn.IFNA(VLOOKUP(D2439,[2]Sheet1!$B$1:$N$65536,13,FALSE),0)</f>
        <v>47.5074726</v>
      </c>
    </row>
    <row r="2440" spans="1:13">
      <c r="A2440" s="1">
        <v>2439</v>
      </c>
      <c r="B2440" s="8" t="s">
        <v>72</v>
      </c>
      <c r="C2440" s="9" t="s">
        <v>73</v>
      </c>
      <c r="D2440" s="8" t="s">
        <v>74</v>
      </c>
      <c r="E2440" s="1" t="s">
        <v>376</v>
      </c>
      <c r="F2440" s="1" t="s">
        <v>25</v>
      </c>
      <c r="G2440" s="1">
        <v>1</v>
      </c>
      <c r="H2440" s="3" t="s">
        <v>394</v>
      </c>
      <c r="I2440" s="5">
        <v>43800</v>
      </c>
      <c r="J2440" s="1">
        <v>1</v>
      </c>
      <c r="K2440" s="1">
        <v>0.85</v>
      </c>
      <c r="L2440" s="1">
        <f>_xlfn.IFNA(VLOOKUP(D2440,'[2]2019物业费金额预算（含欠费）'!$B$1:$Z$65536,25,FALSE),0)</f>
        <v>788.82686538</v>
      </c>
      <c r="M2440">
        <f>_xlfn.IFNA(VLOOKUP(D2440,[2]Sheet1!$B$1:$N$65536,13,FALSE),0)</f>
        <v>30.7855863</v>
      </c>
    </row>
    <row r="2441" spans="1:13">
      <c r="A2441" s="1">
        <v>2440</v>
      </c>
      <c r="B2441" s="8" t="s">
        <v>75</v>
      </c>
      <c r="C2441" s="9" t="s">
        <v>76</v>
      </c>
      <c r="D2441" s="8" t="s">
        <v>77</v>
      </c>
      <c r="E2441" s="1" t="s">
        <v>376</v>
      </c>
      <c r="F2441" s="1" t="s">
        <v>25</v>
      </c>
      <c r="G2441" s="1">
        <v>1</v>
      </c>
      <c r="H2441" s="3" t="s">
        <v>394</v>
      </c>
      <c r="I2441" s="5">
        <v>43800</v>
      </c>
      <c r="J2441" s="1">
        <v>1</v>
      </c>
      <c r="K2441" s="1">
        <v>0.85</v>
      </c>
      <c r="L2441" s="1">
        <f>_xlfn.IFNA(VLOOKUP(D2441,'[2]2019物业费金额预算（含欠费）'!$B$1:$Z$65536,25,FALSE),0)</f>
        <v>362.20251384</v>
      </c>
      <c r="M2441">
        <f>_xlfn.IFNA(VLOOKUP(D2441,[2]Sheet1!$B$1:$N$65536,13,FALSE),0)</f>
        <v>84.5081034</v>
      </c>
    </row>
    <row r="2442" ht="14.25" spans="1:13">
      <c r="A2442" s="1">
        <v>2441</v>
      </c>
      <c r="B2442" s="2" t="s">
        <v>78</v>
      </c>
      <c r="C2442" s="9"/>
      <c r="D2442" s="8" t="s">
        <v>79</v>
      </c>
      <c r="E2442" s="1" t="s">
        <v>376</v>
      </c>
      <c r="F2442" s="1" t="s">
        <v>25</v>
      </c>
      <c r="G2442" s="1">
        <v>0</v>
      </c>
      <c r="H2442" s="3" t="s">
        <v>394</v>
      </c>
      <c r="I2442" s="5">
        <v>43800</v>
      </c>
      <c r="J2442" s="1">
        <v>1</v>
      </c>
      <c r="K2442" s="1">
        <v>0.9</v>
      </c>
      <c r="L2442" s="1">
        <f>_xlfn.IFNA(VLOOKUP(D2442,'[2]2019物业费金额预算（含欠费）'!$B$1:$Z$65536,25,FALSE),0)</f>
        <v>598.8829274</v>
      </c>
      <c r="M2442">
        <f>_xlfn.IFNA(VLOOKUP(D2442,[2]Sheet1!$B$1:$N$65536,13,FALSE),0)</f>
        <v>27.4286579</v>
      </c>
    </row>
    <row r="2443" spans="1:13">
      <c r="A2443" s="1">
        <v>2442</v>
      </c>
      <c r="B2443" s="8" t="s">
        <v>83</v>
      </c>
      <c r="C2443" s="9" t="s">
        <v>84</v>
      </c>
      <c r="D2443" s="8" t="s">
        <v>85</v>
      </c>
      <c r="E2443" s="1" t="s">
        <v>376</v>
      </c>
      <c r="F2443" s="1" t="s">
        <v>25</v>
      </c>
      <c r="G2443" s="1">
        <v>1</v>
      </c>
      <c r="H2443" s="3" t="s">
        <v>394</v>
      </c>
      <c r="I2443" s="5">
        <v>43800</v>
      </c>
      <c r="J2443" s="1">
        <v>1</v>
      </c>
      <c r="K2443" s="1">
        <v>0</v>
      </c>
      <c r="L2443" s="1">
        <f>_xlfn.IFNA(VLOOKUP(D2443,'[2]2019物业费金额预算（含欠费）'!$B$1:$Z$65536,25,FALSE),0)</f>
        <v>750.08015292</v>
      </c>
      <c r="M2443">
        <f>_xlfn.IFNA(VLOOKUP(D2443,[2]Sheet1!$B$1:$N$65536,13,FALSE),0)</f>
        <v>0</v>
      </c>
    </row>
    <row r="2444" spans="1:13">
      <c r="A2444" s="1">
        <v>2443</v>
      </c>
      <c r="B2444" s="8" t="s">
        <v>95</v>
      </c>
      <c r="C2444" s="9" t="s">
        <v>96</v>
      </c>
      <c r="D2444" s="8" t="s">
        <v>97</v>
      </c>
      <c r="E2444" s="1" t="s">
        <v>376</v>
      </c>
      <c r="F2444" s="1" t="s">
        <v>17</v>
      </c>
      <c r="G2444" s="1">
        <v>1</v>
      </c>
      <c r="H2444" s="3" t="s">
        <v>394</v>
      </c>
      <c r="I2444" s="5">
        <v>43800</v>
      </c>
      <c r="J2444" s="1">
        <v>1</v>
      </c>
      <c r="K2444" s="1">
        <v>0.87</v>
      </c>
      <c r="L2444" s="1">
        <f>_xlfn.IFNA(VLOOKUP(D2444,'[2]2019物业费金额预算（含欠费）'!$B$1:$Z$65536,25,FALSE),0)</f>
        <v>55.6281883881</v>
      </c>
      <c r="M2444">
        <f>_xlfn.IFNA(VLOOKUP(D2444,[2]Sheet1!$B$1:$N$65536,13,FALSE),0)</f>
        <v>9.1149958</v>
      </c>
    </row>
    <row r="2445" spans="1:13">
      <c r="A2445" s="1">
        <v>2444</v>
      </c>
      <c r="B2445" s="8" t="s">
        <v>98</v>
      </c>
      <c r="C2445" s="9" t="s">
        <v>99</v>
      </c>
      <c r="D2445" s="8" t="s">
        <v>100</v>
      </c>
      <c r="E2445" s="1" t="s">
        <v>376</v>
      </c>
      <c r="F2445" s="1" t="s">
        <v>25</v>
      </c>
      <c r="G2445" s="1">
        <v>1</v>
      </c>
      <c r="H2445" s="3" t="s">
        <v>394</v>
      </c>
      <c r="I2445" s="5">
        <v>43800</v>
      </c>
      <c r="J2445" s="1">
        <v>1</v>
      </c>
      <c r="K2445" s="1">
        <v>0.95</v>
      </c>
      <c r="L2445" s="1">
        <f>_xlfn.IFNA(VLOOKUP(D2445,'[2]2019物业费金额预算（含欠费）'!$B$1:$Z$65536,25,FALSE),0)</f>
        <v>159.953593044096</v>
      </c>
      <c r="M2445">
        <f>_xlfn.IFNA(VLOOKUP(D2445,[2]Sheet1!$B$1:$N$65536,13,FALSE),0)</f>
        <v>20.9519444</v>
      </c>
    </row>
    <row r="2446" spans="1:13">
      <c r="A2446" s="1">
        <v>2445</v>
      </c>
      <c r="B2446" s="8" t="s">
        <v>101</v>
      </c>
      <c r="C2446" s="9" t="s">
        <v>102</v>
      </c>
      <c r="D2446" s="8" t="s">
        <v>103</v>
      </c>
      <c r="E2446" s="1" t="s">
        <v>376</v>
      </c>
      <c r="F2446" s="1" t="s">
        <v>25</v>
      </c>
      <c r="G2446" s="1">
        <v>1</v>
      </c>
      <c r="H2446" s="3" t="s">
        <v>394</v>
      </c>
      <c r="I2446" s="5">
        <v>43800</v>
      </c>
      <c r="J2446" s="1">
        <v>1</v>
      </c>
      <c r="K2446" s="1">
        <v>0.95</v>
      </c>
      <c r="L2446" s="1">
        <f>_xlfn.IFNA(VLOOKUP(D2446,'[2]2019物业费金额预算（含欠费）'!$B$1:$Z$65536,25,FALSE),0)</f>
        <v>504.23653935</v>
      </c>
      <c r="M2446">
        <f>_xlfn.IFNA(VLOOKUP(D2446,[2]Sheet1!$B$1:$N$65536,13,FALSE),0)</f>
        <v>81.7606854</v>
      </c>
    </row>
    <row r="2447" spans="1:13">
      <c r="A2447" s="1">
        <v>2446</v>
      </c>
      <c r="B2447" s="8" t="s">
        <v>104</v>
      </c>
      <c r="C2447" s="9" t="s">
        <v>105</v>
      </c>
      <c r="D2447" s="8" t="s">
        <v>106</v>
      </c>
      <c r="E2447" s="1" t="s">
        <v>376</v>
      </c>
      <c r="F2447" s="1" t="s">
        <v>25</v>
      </c>
      <c r="G2447" s="1">
        <v>1</v>
      </c>
      <c r="H2447" s="3" t="s">
        <v>394</v>
      </c>
      <c r="I2447" s="5">
        <v>43800</v>
      </c>
      <c r="J2447" s="1">
        <v>1</v>
      </c>
      <c r="K2447" s="1">
        <v>0.9</v>
      </c>
      <c r="L2447" s="1">
        <f>_xlfn.IFNA(VLOOKUP(D2447,'[2]2019物业费金额预算（含欠费）'!$B$1:$Z$65536,25,FALSE),0)</f>
        <v>449.22145744248</v>
      </c>
      <c r="M2447">
        <f>_xlfn.IFNA(VLOOKUP(D2447,[2]Sheet1!$B$1:$N$65536,13,FALSE),0)</f>
        <v>110.7935619</v>
      </c>
    </row>
    <row r="2448" spans="1:13">
      <c r="A2448" s="1">
        <v>2447</v>
      </c>
      <c r="B2448" s="8" t="s">
        <v>107</v>
      </c>
      <c r="C2448" s="9" t="s">
        <v>108</v>
      </c>
      <c r="D2448" s="8" t="s">
        <v>109</v>
      </c>
      <c r="E2448" s="1" t="s">
        <v>376</v>
      </c>
      <c r="F2448" s="1" t="s">
        <v>25</v>
      </c>
      <c r="G2448" s="1">
        <v>1</v>
      </c>
      <c r="H2448" s="3" t="s">
        <v>394</v>
      </c>
      <c r="I2448" s="5">
        <v>43800</v>
      </c>
      <c r="J2448" s="1">
        <v>1</v>
      </c>
      <c r="K2448" s="1">
        <v>0.9</v>
      </c>
      <c r="L2448" s="1">
        <f>_xlfn.IFNA(VLOOKUP(D2448,'[2]2019物业费金额预算（含欠费）'!$B$1:$Z$65536,25,FALSE),0)</f>
        <v>224.0914034376</v>
      </c>
      <c r="M2448">
        <f>_xlfn.IFNA(VLOOKUP(D2448,[2]Sheet1!$B$1:$N$65536,13,FALSE),0)</f>
        <v>49.8741817</v>
      </c>
    </row>
    <row r="2449" spans="1:13">
      <c r="A2449" s="1">
        <v>2448</v>
      </c>
      <c r="B2449" s="8" t="s">
        <v>110</v>
      </c>
      <c r="C2449" s="9" t="s">
        <v>111</v>
      </c>
      <c r="D2449" s="8" t="s">
        <v>112</v>
      </c>
      <c r="E2449" s="1" t="s">
        <v>376</v>
      </c>
      <c r="F2449" s="1" t="s">
        <v>25</v>
      </c>
      <c r="G2449" s="1">
        <v>1</v>
      </c>
      <c r="H2449" s="3" t="s">
        <v>394</v>
      </c>
      <c r="I2449" s="5">
        <v>43800</v>
      </c>
      <c r="J2449" s="1">
        <v>1</v>
      </c>
      <c r="K2449" s="1">
        <v>0.9</v>
      </c>
      <c r="L2449" s="1">
        <f>_xlfn.IFNA(VLOOKUP(D2449,'[2]2019物业费金额预算（含欠费）'!$B$1:$Z$65536,25,FALSE),0)</f>
        <v>278.43058431192</v>
      </c>
      <c r="M2449">
        <f>_xlfn.IFNA(VLOOKUP(D2449,[2]Sheet1!$B$1:$N$65536,13,FALSE),0)</f>
        <v>39.6046469</v>
      </c>
    </row>
    <row r="2450" spans="1:13">
      <c r="A2450" s="1">
        <v>2449</v>
      </c>
      <c r="B2450" s="11" t="s">
        <v>113</v>
      </c>
      <c r="C2450" s="9"/>
      <c r="D2450" s="8" t="s">
        <v>114</v>
      </c>
      <c r="E2450" s="1" t="s">
        <v>376</v>
      </c>
      <c r="F2450" s="1" t="s">
        <v>25</v>
      </c>
      <c r="G2450" s="1">
        <v>0</v>
      </c>
      <c r="H2450" s="3" t="s">
        <v>394</v>
      </c>
      <c r="I2450" s="5">
        <v>43800</v>
      </c>
      <c r="J2450" s="1">
        <v>1</v>
      </c>
      <c r="K2450" s="1">
        <v>0.88</v>
      </c>
      <c r="L2450" s="1">
        <f>_xlfn.IFNA(VLOOKUP(D2450,'[2]2019物业费金额预算（含欠费）'!$B$1:$Z$65536,25,FALSE),0)</f>
        <v>642.4173509328</v>
      </c>
      <c r="M2450">
        <f>_xlfn.IFNA(VLOOKUP(D2450,[2]Sheet1!$B$1:$N$65536,13,FALSE),0)</f>
        <v>16.6140814</v>
      </c>
    </row>
    <row r="2451" spans="1:13">
      <c r="A2451" s="1">
        <v>2450</v>
      </c>
      <c r="B2451" s="8" t="s">
        <v>115</v>
      </c>
      <c r="C2451" s="9" t="s">
        <v>116</v>
      </c>
      <c r="D2451" s="8" t="s">
        <v>117</v>
      </c>
      <c r="E2451" s="1" t="s">
        <v>376</v>
      </c>
      <c r="F2451" s="1" t="s">
        <v>25</v>
      </c>
      <c r="G2451" s="1">
        <v>1</v>
      </c>
      <c r="H2451" s="3" t="s">
        <v>394</v>
      </c>
      <c r="I2451" s="5">
        <v>43800</v>
      </c>
      <c r="J2451" s="1">
        <v>1</v>
      </c>
      <c r="K2451" s="1">
        <v>0.95</v>
      </c>
      <c r="L2451" s="1">
        <f>_xlfn.IFNA(VLOOKUP(D2451,'[2]2019物业费金额预算（含欠费）'!$B$1:$Z$65536,25,FALSE),0)</f>
        <v>629.83738077312</v>
      </c>
      <c r="M2451">
        <f>_xlfn.IFNA(VLOOKUP(D2451,[2]Sheet1!$B$1:$N$65536,13,FALSE),0)</f>
        <v>47.9575446</v>
      </c>
    </row>
    <row r="2452" ht="15" spans="1:13">
      <c r="A2452" s="1">
        <v>2451</v>
      </c>
      <c r="B2452" s="8" t="s">
        <v>378</v>
      </c>
      <c r="C2452" s="9" t="s">
        <v>304</v>
      </c>
      <c r="D2452" s="10" t="s">
        <v>305</v>
      </c>
      <c r="E2452" s="1" t="s">
        <v>376</v>
      </c>
      <c r="F2452" s="1" t="s">
        <v>17</v>
      </c>
      <c r="G2452" s="1">
        <v>1</v>
      </c>
      <c r="H2452" s="3" t="s">
        <v>394</v>
      </c>
      <c r="I2452" s="5">
        <v>43800</v>
      </c>
      <c r="J2452" s="1">
        <v>1</v>
      </c>
      <c r="K2452" s="1">
        <v>0.73</v>
      </c>
      <c r="L2452" s="1">
        <f>_xlfn.IFNA(VLOOKUP(D2452,'[2]2019物业费金额预算（含欠费）'!$B$1:$Z$65536,25,FALSE),0)</f>
        <v>149.448403993536</v>
      </c>
      <c r="M2452">
        <f>_xlfn.IFNA(VLOOKUP(D2452,[2]Sheet1!$B$1:$N$65536,13,FALSE),0)</f>
        <v>19.6770035</v>
      </c>
    </row>
    <row r="2453" spans="1:13">
      <c r="A2453" s="1">
        <v>2452</v>
      </c>
      <c r="B2453" s="8" t="s">
        <v>118</v>
      </c>
      <c r="C2453" s="9" t="s">
        <v>119</v>
      </c>
      <c r="D2453" s="8" t="s">
        <v>120</v>
      </c>
      <c r="E2453" s="1" t="s">
        <v>376</v>
      </c>
      <c r="F2453" s="1" t="s">
        <v>25</v>
      </c>
      <c r="G2453" s="1">
        <v>1</v>
      </c>
      <c r="H2453" s="3" t="s">
        <v>394</v>
      </c>
      <c r="I2453" s="5">
        <v>43800</v>
      </c>
      <c r="J2453" s="1">
        <v>1</v>
      </c>
      <c r="K2453" s="1">
        <v>0.8</v>
      </c>
      <c r="L2453" s="1">
        <f>_xlfn.IFNA(VLOOKUP(D2453,'[2]2019物业费金额预算（含欠费）'!$B$1:$Z$65536,25,FALSE),0)</f>
        <v>199.924495956</v>
      </c>
      <c r="M2453">
        <f>_xlfn.IFNA(VLOOKUP(D2453,[2]Sheet1!$B$1:$N$65536,13,FALSE),0)</f>
        <v>105.8743263</v>
      </c>
    </row>
    <row r="2454" spans="1:13">
      <c r="A2454" s="1">
        <v>2453</v>
      </c>
      <c r="B2454" s="8" t="s">
        <v>121</v>
      </c>
      <c r="C2454" s="9" t="s">
        <v>122</v>
      </c>
      <c r="D2454" s="8" t="s">
        <v>123</v>
      </c>
      <c r="E2454" s="1" t="s">
        <v>376</v>
      </c>
      <c r="F2454" s="1" t="s">
        <v>25</v>
      </c>
      <c r="G2454" s="1">
        <v>1</v>
      </c>
      <c r="H2454" s="3" t="s">
        <v>394</v>
      </c>
      <c r="I2454" s="5">
        <v>43800</v>
      </c>
      <c r="J2454" s="1">
        <v>1</v>
      </c>
      <c r="K2454" s="1">
        <v>0.8</v>
      </c>
      <c r="L2454" s="1">
        <f>_xlfn.IFNA(VLOOKUP(D2454,'[2]2019物业费金额预算（含欠费）'!$B$1:$Z$65536,25,FALSE),0)</f>
        <v>362.15827362</v>
      </c>
      <c r="M2454">
        <f>_xlfn.IFNA(VLOOKUP(D2454,[2]Sheet1!$B$1:$N$65536,13,FALSE),0)</f>
        <v>44.8366009</v>
      </c>
    </row>
    <row r="2455" spans="1:13">
      <c r="A2455" s="1">
        <v>2454</v>
      </c>
      <c r="B2455" s="8" t="s">
        <v>124</v>
      </c>
      <c r="C2455" s="9" t="s">
        <v>125</v>
      </c>
      <c r="D2455" s="8" t="s">
        <v>126</v>
      </c>
      <c r="E2455" s="1" t="s">
        <v>376</v>
      </c>
      <c r="F2455" s="1" t="s">
        <v>25</v>
      </c>
      <c r="G2455" s="1">
        <v>1</v>
      </c>
      <c r="H2455" s="3" t="s">
        <v>394</v>
      </c>
      <c r="I2455" s="5">
        <v>43800</v>
      </c>
      <c r="J2455" s="1">
        <v>1</v>
      </c>
      <c r="K2455" s="1">
        <v>0.8</v>
      </c>
      <c r="L2455" s="1">
        <f>_xlfn.IFNA(VLOOKUP(D2455,'[2]2019物业费金额预算（含欠费）'!$B$1:$Z$65536,25,FALSE),0)</f>
        <v>125.45068842</v>
      </c>
      <c r="M2455">
        <f>_xlfn.IFNA(VLOOKUP(D2455,[2]Sheet1!$B$1:$N$65536,13,FALSE),0)</f>
        <v>83.49186</v>
      </c>
    </row>
    <row r="2456" spans="1:13">
      <c r="A2456" s="1">
        <v>2455</v>
      </c>
      <c r="B2456" s="8" t="s">
        <v>127</v>
      </c>
      <c r="C2456" s="9" t="s">
        <v>128</v>
      </c>
      <c r="D2456" s="8" t="s">
        <v>129</v>
      </c>
      <c r="E2456" s="1" t="s">
        <v>376</v>
      </c>
      <c r="F2456" s="1" t="s">
        <v>25</v>
      </c>
      <c r="G2456" s="1">
        <v>1</v>
      </c>
      <c r="H2456" s="3" t="s">
        <v>394</v>
      </c>
      <c r="I2456" s="5">
        <v>43800</v>
      </c>
      <c r="J2456" s="1">
        <v>1</v>
      </c>
      <c r="K2456" s="1">
        <v>0.85</v>
      </c>
      <c r="L2456" s="1">
        <f>_xlfn.IFNA(VLOOKUP(D2456,'[2]2019物业费金额预算（含欠费）'!$B$1:$Z$65536,25,FALSE),0)</f>
        <v>148.9254841002</v>
      </c>
      <c r="M2456">
        <f>_xlfn.IFNA(VLOOKUP(D2456,[2]Sheet1!$B$1:$N$65536,13,FALSE),0)</f>
        <v>30.377952</v>
      </c>
    </row>
    <row r="2457" spans="1:13">
      <c r="A2457" s="1">
        <v>2456</v>
      </c>
      <c r="B2457" s="8" t="s">
        <v>130</v>
      </c>
      <c r="C2457" s="9"/>
      <c r="D2457" s="8" t="s">
        <v>131</v>
      </c>
      <c r="E2457" s="1" t="s">
        <v>376</v>
      </c>
      <c r="F2457" s="1" t="s">
        <v>25</v>
      </c>
      <c r="G2457" s="1">
        <v>0</v>
      </c>
      <c r="H2457" s="3" t="s">
        <v>394</v>
      </c>
      <c r="I2457" s="5">
        <v>43800</v>
      </c>
      <c r="J2457" s="1">
        <v>1</v>
      </c>
      <c r="K2457" s="1">
        <v>0.9</v>
      </c>
      <c r="L2457" s="1">
        <f>_xlfn.IFNA(VLOOKUP(D2457,'[2]2019物业费金额预算（含欠费）'!$B$1:$Z$65536,25,FALSE),0)</f>
        <v>886.617380226675</v>
      </c>
      <c r="M2457">
        <f>_xlfn.IFNA(VLOOKUP(D2457,[2]Sheet1!$B$1:$N$65536,13,FALSE),0)</f>
        <v>170.336488</v>
      </c>
    </row>
    <row r="2458" spans="1:13">
      <c r="A2458" s="1">
        <v>2457</v>
      </c>
      <c r="B2458" s="8" t="s">
        <v>132</v>
      </c>
      <c r="C2458" s="9" t="s">
        <v>133</v>
      </c>
      <c r="D2458" s="8" t="s">
        <v>134</v>
      </c>
      <c r="E2458" s="1" t="s">
        <v>376</v>
      </c>
      <c r="F2458" s="1" t="s">
        <v>25</v>
      </c>
      <c r="G2458" s="1">
        <v>1</v>
      </c>
      <c r="H2458" s="3" t="s">
        <v>394</v>
      </c>
      <c r="I2458" s="5">
        <v>43800</v>
      </c>
      <c r="J2458" s="1">
        <v>1</v>
      </c>
      <c r="K2458" s="1">
        <v>0.9</v>
      </c>
      <c r="L2458" s="1">
        <f>_xlfn.IFNA(VLOOKUP(D2458,'[2]2019物业费金额预算（含欠费）'!$B$1:$Z$65536,25,FALSE),0)</f>
        <v>539.160891</v>
      </c>
      <c r="M2458">
        <f>_xlfn.IFNA(VLOOKUP(D2458,[2]Sheet1!$B$1:$N$65536,13,FALSE),0)</f>
        <v>26.4162612</v>
      </c>
    </row>
    <row r="2459" spans="1:13">
      <c r="A2459" s="1">
        <v>2458</v>
      </c>
      <c r="B2459" s="8" t="s">
        <v>135</v>
      </c>
      <c r="C2459" s="9" t="s">
        <v>136</v>
      </c>
      <c r="D2459" s="8" t="s">
        <v>137</v>
      </c>
      <c r="E2459" s="1" t="s">
        <v>376</v>
      </c>
      <c r="F2459" s="1" t="s">
        <v>25</v>
      </c>
      <c r="G2459" s="1">
        <v>1</v>
      </c>
      <c r="H2459" s="3" t="s">
        <v>394</v>
      </c>
      <c r="I2459" s="5">
        <v>43800</v>
      </c>
      <c r="J2459" s="1">
        <v>1</v>
      </c>
      <c r="K2459" s="1">
        <v>0.9</v>
      </c>
      <c r="L2459" s="1">
        <f>_xlfn.IFNA(VLOOKUP(D2459,'[2]2019物业费金额预算（含欠费）'!$B$1:$Z$65536,25,FALSE),0)</f>
        <v>244.392588407998</v>
      </c>
      <c r="M2459">
        <f>_xlfn.IFNA(VLOOKUP(D2459,[2]Sheet1!$B$1:$N$65536,13,FALSE),0)</f>
        <v>72</v>
      </c>
    </row>
    <row r="2460" spans="1:13">
      <c r="A2460" s="1">
        <v>2459</v>
      </c>
      <c r="B2460" s="8" t="s">
        <v>138</v>
      </c>
      <c r="C2460" s="9" t="s">
        <v>139</v>
      </c>
      <c r="D2460" s="8" t="s">
        <v>140</v>
      </c>
      <c r="E2460" s="1" t="s">
        <v>376</v>
      </c>
      <c r="F2460" s="1" t="s">
        <v>25</v>
      </c>
      <c r="G2460" s="1">
        <v>1</v>
      </c>
      <c r="H2460" s="3" t="s">
        <v>394</v>
      </c>
      <c r="I2460" s="5">
        <v>43800</v>
      </c>
      <c r="J2460" s="1">
        <v>1</v>
      </c>
      <c r="K2460" s="1">
        <v>0.9</v>
      </c>
      <c r="L2460" s="1">
        <f>_xlfn.IFNA(VLOOKUP(D2460,'[2]2019物业费金额预算（含欠费）'!$B$1:$Z$65536,25,FALSE),0)</f>
        <v>101.586312</v>
      </c>
      <c r="M2460">
        <f>_xlfn.IFNA(VLOOKUP(D2460,[2]Sheet1!$B$1:$N$65536,13,FALSE),0)</f>
        <v>18</v>
      </c>
    </row>
    <row r="2461" spans="1:13">
      <c r="A2461" s="1">
        <v>2460</v>
      </c>
      <c r="B2461" s="8" t="s">
        <v>141</v>
      </c>
      <c r="C2461" s="9" t="s">
        <v>142</v>
      </c>
      <c r="D2461" s="8" t="s">
        <v>143</v>
      </c>
      <c r="E2461" s="1" t="s">
        <v>376</v>
      </c>
      <c r="F2461" s="1" t="s">
        <v>25</v>
      </c>
      <c r="G2461" s="1">
        <v>1</v>
      </c>
      <c r="H2461" s="3" t="s">
        <v>394</v>
      </c>
      <c r="I2461" s="5">
        <v>43800</v>
      </c>
      <c r="J2461" s="1">
        <v>1</v>
      </c>
      <c r="K2461" s="1">
        <v>0.9</v>
      </c>
      <c r="L2461" s="1">
        <f>_xlfn.IFNA(VLOOKUP(D2461,'[2]2019物业费金额预算（含欠费）'!$B$1:$Z$65536,25,FALSE),0)</f>
        <v>488.9776122</v>
      </c>
      <c r="M2461">
        <f>_xlfn.IFNA(VLOOKUP(D2461,[2]Sheet1!$B$1:$N$65536,13,FALSE),0)</f>
        <v>68.6522958</v>
      </c>
    </row>
    <row r="2462" spans="1:13">
      <c r="A2462" s="1">
        <v>2461</v>
      </c>
      <c r="B2462" s="8" t="s">
        <v>144</v>
      </c>
      <c r="C2462" s="9" t="s">
        <v>145</v>
      </c>
      <c r="D2462" s="8" t="s">
        <v>146</v>
      </c>
      <c r="E2462" s="1" t="s">
        <v>376</v>
      </c>
      <c r="F2462" s="1" t="s">
        <v>25</v>
      </c>
      <c r="G2462" s="1">
        <v>1</v>
      </c>
      <c r="H2462" s="3" t="s">
        <v>394</v>
      </c>
      <c r="I2462" s="5">
        <v>43800</v>
      </c>
      <c r="J2462" s="1">
        <v>1</v>
      </c>
      <c r="K2462" s="1">
        <v>0.85</v>
      </c>
      <c r="L2462" s="1">
        <f>_xlfn.IFNA(VLOOKUP(D2462,'[2]2019物业费金额预算（含欠费）'!$B$1:$Z$65536,25,FALSE),0)</f>
        <v>273.5643402624</v>
      </c>
      <c r="M2462">
        <f>_xlfn.IFNA(VLOOKUP(D2462,[2]Sheet1!$B$1:$N$65536,13,FALSE),0)</f>
        <v>73.2</v>
      </c>
    </row>
    <row r="2463" spans="1:13">
      <c r="A2463" s="1">
        <v>2462</v>
      </c>
      <c r="B2463" s="8" t="s">
        <v>147</v>
      </c>
      <c r="C2463" s="9" t="s">
        <v>148</v>
      </c>
      <c r="D2463" s="8" t="s">
        <v>149</v>
      </c>
      <c r="E2463" s="1" t="s">
        <v>376</v>
      </c>
      <c r="F2463" s="1" t="s">
        <v>25</v>
      </c>
      <c r="G2463" s="1">
        <v>1</v>
      </c>
      <c r="H2463" s="3" t="s">
        <v>394</v>
      </c>
      <c r="I2463" s="5">
        <v>43800</v>
      </c>
      <c r="J2463" s="1">
        <v>1</v>
      </c>
      <c r="K2463" s="1">
        <v>0.9</v>
      </c>
      <c r="L2463" s="1">
        <f>_xlfn.IFNA(VLOOKUP(D2463,'[2]2019物业费金额预算（含欠费）'!$B$1:$Z$65536,25,FALSE),0)</f>
        <v>401.79091878</v>
      </c>
      <c r="M2463">
        <f>_xlfn.IFNA(VLOOKUP(D2463,[2]Sheet1!$B$1:$N$65536,13,FALSE),0)</f>
        <v>60</v>
      </c>
    </row>
    <row r="2464" spans="1:13">
      <c r="A2464" s="1">
        <v>2463</v>
      </c>
      <c r="B2464" s="8" t="s">
        <v>150</v>
      </c>
      <c r="C2464" s="9" t="s">
        <v>151</v>
      </c>
      <c r="D2464" s="8" t="s">
        <v>152</v>
      </c>
      <c r="E2464" s="1" t="s">
        <v>376</v>
      </c>
      <c r="F2464" s="1" t="s">
        <v>153</v>
      </c>
      <c r="G2464" s="1">
        <v>1</v>
      </c>
      <c r="H2464" s="3" t="s">
        <v>394</v>
      </c>
      <c r="I2464" s="5">
        <v>43800</v>
      </c>
      <c r="J2464" s="1">
        <v>1</v>
      </c>
      <c r="K2464" s="1">
        <v>0</v>
      </c>
      <c r="L2464" s="1">
        <f>_xlfn.IFNA(VLOOKUP(D2464,'[2]2019物业费金额预算（含欠费）'!$B$1:$Z$65536,25,FALSE),0)</f>
        <v>0</v>
      </c>
      <c r="M2464">
        <f>_xlfn.IFNA(VLOOKUP(D2464,[2]Sheet1!$B$1:$N$65536,13,FALSE),0)</f>
        <v>0</v>
      </c>
    </row>
    <row r="2465" spans="1:13">
      <c r="A2465" s="1">
        <v>2464</v>
      </c>
      <c r="B2465" s="8" t="s">
        <v>154</v>
      </c>
      <c r="C2465" s="9" t="s">
        <v>155</v>
      </c>
      <c r="D2465" s="8" t="s">
        <v>156</v>
      </c>
      <c r="E2465" s="1" t="s">
        <v>376</v>
      </c>
      <c r="F2465" s="1" t="s">
        <v>25</v>
      </c>
      <c r="G2465" s="1">
        <v>1</v>
      </c>
      <c r="H2465" s="3" t="s">
        <v>394</v>
      </c>
      <c r="I2465" s="5">
        <v>43800</v>
      </c>
      <c r="J2465" s="1">
        <v>1</v>
      </c>
      <c r="K2465" s="1">
        <v>0.9</v>
      </c>
      <c r="L2465" s="1">
        <f>_xlfn.IFNA(VLOOKUP(D2465,'[2]2019物业费金额预算（含欠费）'!$B$1:$Z$65536,25,FALSE),0)</f>
        <v>870.788170992</v>
      </c>
      <c r="M2465">
        <f>_xlfn.IFNA(VLOOKUP(D2465,[2]Sheet1!$B$1:$N$65536,13,FALSE),0)</f>
        <v>110.7015142</v>
      </c>
    </row>
    <row r="2466" spans="1:13">
      <c r="A2466" s="1">
        <v>2465</v>
      </c>
      <c r="B2466" s="8" t="s">
        <v>157</v>
      </c>
      <c r="C2466" s="9" t="s">
        <v>158</v>
      </c>
      <c r="D2466" s="8" t="s">
        <v>159</v>
      </c>
      <c r="E2466" s="1" t="s">
        <v>376</v>
      </c>
      <c r="F2466" s="1" t="s">
        <v>25</v>
      </c>
      <c r="G2466" s="1">
        <v>1</v>
      </c>
      <c r="H2466" s="3" t="s">
        <v>394</v>
      </c>
      <c r="I2466" s="5">
        <v>43800</v>
      </c>
      <c r="J2466" s="1">
        <v>1</v>
      </c>
      <c r="K2466" s="1">
        <v>0.9</v>
      </c>
      <c r="L2466" s="1">
        <f>_xlfn.IFNA(VLOOKUP(D2466,'[2]2019物业费金额预算（含欠费）'!$B$1:$Z$65536,25,FALSE),0)</f>
        <v>644.0544380928</v>
      </c>
      <c r="M2466">
        <f>_xlfn.IFNA(VLOOKUP(D2466,[2]Sheet1!$B$1:$N$65536,13,FALSE),0)</f>
        <v>89.9915603999999</v>
      </c>
    </row>
    <row r="2467" spans="1:13">
      <c r="A2467" s="1">
        <v>2466</v>
      </c>
      <c r="B2467" s="8" t="s">
        <v>160</v>
      </c>
      <c r="C2467" s="9" t="s">
        <v>161</v>
      </c>
      <c r="D2467" s="8" t="s">
        <v>162</v>
      </c>
      <c r="E2467" s="1" t="s">
        <v>376</v>
      </c>
      <c r="F2467" s="1" t="s">
        <v>25</v>
      </c>
      <c r="G2467" s="1">
        <v>1</v>
      </c>
      <c r="H2467" s="3" t="s">
        <v>394</v>
      </c>
      <c r="I2467" s="5">
        <v>43800</v>
      </c>
      <c r="J2467" s="1">
        <v>1</v>
      </c>
      <c r="K2467" s="1">
        <v>0.8</v>
      </c>
      <c r="L2467" s="1">
        <f>_xlfn.IFNA(VLOOKUP(D2467,'[2]2019物业费金额预算（含欠费）'!$B$1:$Z$65536,25,FALSE),0)</f>
        <v>288.694961142</v>
      </c>
      <c r="M2467">
        <f>_xlfn.IFNA(VLOOKUP(D2467,[2]Sheet1!$B$1:$N$65536,13,FALSE),0)</f>
        <v>18.4288839</v>
      </c>
    </row>
    <row r="2468" spans="1:13">
      <c r="A2468" s="1">
        <v>2467</v>
      </c>
      <c r="B2468" s="8" t="s">
        <v>163</v>
      </c>
      <c r="C2468" s="9" t="s">
        <v>164</v>
      </c>
      <c r="D2468" s="8" t="s">
        <v>165</v>
      </c>
      <c r="E2468" s="1" t="s">
        <v>376</v>
      </c>
      <c r="F2468" s="1" t="s">
        <v>25</v>
      </c>
      <c r="G2468" s="1">
        <v>1</v>
      </c>
      <c r="H2468" s="3" t="s">
        <v>394</v>
      </c>
      <c r="I2468" s="5">
        <v>43800</v>
      </c>
      <c r="J2468" s="1">
        <v>1</v>
      </c>
      <c r="K2468" s="1">
        <v>0.8</v>
      </c>
      <c r="L2468" s="1">
        <f>_xlfn.IFNA(VLOOKUP(D2468,'[2]2019物业费金额预算（含欠费）'!$B$1:$Z$65536,25,FALSE),0)</f>
        <v>150.5220003</v>
      </c>
      <c r="M2468">
        <f>_xlfn.IFNA(VLOOKUP(D2468,[2]Sheet1!$B$1:$N$65536,13,FALSE),0)</f>
        <v>39.5343725000002</v>
      </c>
    </row>
    <row r="2469" spans="1:13">
      <c r="A2469" s="1">
        <v>2468</v>
      </c>
      <c r="B2469" s="8" t="s">
        <v>166</v>
      </c>
      <c r="C2469" s="9" t="s">
        <v>167</v>
      </c>
      <c r="D2469" s="8" t="s">
        <v>168</v>
      </c>
      <c r="E2469" s="1" t="s">
        <v>376</v>
      </c>
      <c r="F2469" s="1" t="s">
        <v>17</v>
      </c>
      <c r="G2469" s="1">
        <v>1</v>
      </c>
      <c r="H2469" s="3" t="s">
        <v>394</v>
      </c>
      <c r="I2469" s="5">
        <v>43800</v>
      </c>
      <c r="J2469" s="1">
        <v>1</v>
      </c>
      <c r="K2469" s="1">
        <v>0.7</v>
      </c>
      <c r="L2469" s="1">
        <f>_xlfn.IFNA(VLOOKUP(D2469,'[2]2019物业费金额预算（含欠费）'!$B$1:$Z$65536,25,FALSE),0)</f>
        <v>242.90238852</v>
      </c>
      <c r="M2469">
        <f>_xlfn.IFNA(VLOOKUP(D2469,[2]Sheet1!$B$1:$N$65536,13,FALSE),0)</f>
        <v>47.085258</v>
      </c>
    </row>
    <row r="2470" ht="15" spans="1:13">
      <c r="A2470" s="1">
        <v>2469</v>
      </c>
      <c r="B2470" s="8" t="s">
        <v>379</v>
      </c>
      <c r="C2470" s="9" t="s">
        <v>182</v>
      </c>
      <c r="D2470" s="10" t="s">
        <v>183</v>
      </c>
      <c r="E2470" s="1" t="s">
        <v>376</v>
      </c>
      <c r="F2470" s="1" t="s">
        <v>25</v>
      </c>
      <c r="G2470" s="1">
        <v>1</v>
      </c>
      <c r="H2470" s="3" t="s">
        <v>394</v>
      </c>
      <c r="I2470" s="5">
        <v>43800</v>
      </c>
      <c r="J2470" s="1">
        <v>1</v>
      </c>
      <c r="K2470" s="1">
        <v>0.9</v>
      </c>
      <c r="L2470" s="1">
        <f>_xlfn.IFNA(VLOOKUP(D2470,'[2]2019物业费金额预算（含欠费）'!$B$1:$Z$65536,25,FALSE),0)</f>
        <v>487.13720418</v>
      </c>
      <c r="M2470">
        <f>_xlfn.IFNA(VLOOKUP(D2470,[2]Sheet1!$B$1:$N$65536,13,FALSE),0)</f>
        <v>43.65503285</v>
      </c>
    </row>
    <row r="2471" spans="1:13">
      <c r="A2471" s="1">
        <v>2470</v>
      </c>
      <c r="B2471" s="8" t="s">
        <v>169</v>
      </c>
      <c r="C2471" s="9" t="s">
        <v>170</v>
      </c>
      <c r="D2471" s="8" t="s">
        <v>171</v>
      </c>
      <c r="E2471" s="1" t="s">
        <v>376</v>
      </c>
      <c r="F2471" s="1" t="s">
        <v>25</v>
      </c>
      <c r="G2471" s="1">
        <v>1</v>
      </c>
      <c r="H2471" s="3" t="s">
        <v>394</v>
      </c>
      <c r="I2471" s="5">
        <v>43800</v>
      </c>
      <c r="J2471" s="1">
        <v>1</v>
      </c>
      <c r="K2471" s="1">
        <v>0.9</v>
      </c>
      <c r="L2471" s="1">
        <f>_xlfn.IFNA(VLOOKUP(D2471,'[2]2019物业费金额预算（含欠费）'!$B$1:$Z$65536,25,FALSE),0)</f>
        <v>941.494536</v>
      </c>
      <c r="M2471">
        <f>_xlfn.IFNA(VLOOKUP(D2471,[2]Sheet1!$B$1:$N$65536,13,FALSE),0)</f>
        <v>237.5161884</v>
      </c>
    </row>
    <row r="2472" spans="1:13">
      <c r="A2472" s="1">
        <v>2471</v>
      </c>
      <c r="B2472" s="8" t="s">
        <v>172</v>
      </c>
      <c r="C2472" s="9" t="s">
        <v>173</v>
      </c>
      <c r="D2472" s="8" t="s">
        <v>174</v>
      </c>
      <c r="E2472" s="1" t="s">
        <v>376</v>
      </c>
      <c r="F2472" s="1" t="s">
        <v>25</v>
      </c>
      <c r="G2472" s="1">
        <v>1</v>
      </c>
      <c r="H2472" s="3" t="s">
        <v>394</v>
      </c>
      <c r="I2472" s="5">
        <v>43800</v>
      </c>
      <c r="J2472" s="1">
        <v>1</v>
      </c>
      <c r="K2472" s="1">
        <v>0.75</v>
      </c>
      <c r="L2472" s="1">
        <f>_xlfn.IFNA(VLOOKUP(D2472,'[2]2019物业费金额预算（含欠费）'!$B$1:$Z$65536,25,FALSE),0)</f>
        <v>591.88357344</v>
      </c>
      <c r="M2472">
        <f>_xlfn.IFNA(VLOOKUP(D2472,[2]Sheet1!$B$1:$N$65536,13,FALSE),0)</f>
        <v>124.49653965</v>
      </c>
    </row>
    <row r="2473" spans="1:13">
      <c r="A2473" s="1">
        <v>2472</v>
      </c>
      <c r="B2473" s="8" t="s">
        <v>175</v>
      </c>
      <c r="C2473" s="9" t="s">
        <v>176</v>
      </c>
      <c r="D2473" s="8" t="s">
        <v>177</v>
      </c>
      <c r="E2473" s="1" t="s">
        <v>376</v>
      </c>
      <c r="F2473" s="1" t="s">
        <v>25</v>
      </c>
      <c r="G2473" s="1">
        <v>1</v>
      </c>
      <c r="H2473" s="3" t="s">
        <v>394</v>
      </c>
      <c r="I2473" s="5">
        <v>43800</v>
      </c>
      <c r="J2473" s="1">
        <v>1</v>
      </c>
      <c r="K2473" s="1">
        <v>0</v>
      </c>
      <c r="L2473" s="1">
        <f>_xlfn.IFNA(VLOOKUP(D2473,'[2]2019物业费金额预算（含欠费）'!$B$1:$Z$65536,25,FALSE),0)</f>
        <v>0</v>
      </c>
      <c r="M2473">
        <f>_xlfn.IFNA(VLOOKUP(D2473,[2]Sheet1!$B$1:$N$65536,13,FALSE),0)</f>
        <v>0</v>
      </c>
    </row>
    <row r="2474" spans="1:13">
      <c r="A2474" s="1">
        <v>2473</v>
      </c>
      <c r="B2474" s="8" t="s">
        <v>184</v>
      </c>
      <c r="C2474" s="9" t="s">
        <v>185</v>
      </c>
      <c r="D2474" s="8" t="s">
        <v>186</v>
      </c>
      <c r="E2474" s="1" t="s">
        <v>376</v>
      </c>
      <c r="F2474" s="1" t="s">
        <v>25</v>
      </c>
      <c r="G2474" s="1">
        <v>1</v>
      </c>
      <c r="H2474" s="3" t="s">
        <v>394</v>
      </c>
      <c r="I2474" s="5">
        <v>43800</v>
      </c>
      <c r="J2474" s="1">
        <v>1</v>
      </c>
      <c r="K2474" s="1">
        <v>0.95</v>
      </c>
      <c r="L2474" s="1">
        <f>_xlfn.IFNA(VLOOKUP(D2474,'[2]2019物业费金额预算（含欠费）'!$B$1:$Z$65536,25,FALSE),0)</f>
        <v>483.92404981224</v>
      </c>
      <c r="M2474">
        <f>_xlfn.IFNA(VLOOKUP(D2474,[2]Sheet1!$B$1:$N$65536,13,FALSE),0)</f>
        <v>19.3268744</v>
      </c>
    </row>
    <row r="2475" spans="1:13">
      <c r="A2475" s="1">
        <v>2474</v>
      </c>
      <c r="B2475" s="11" t="s">
        <v>187</v>
      </c>
      <c r="C2475" s="9" t="s">
        <v>188</v>
      </c>
      <c r="D2475" s="8" t="s">
        <v>189</v>
      </c>
      <c r="E2475" s="1" t="s">
        <v>376</v>
      </c>
      <c r="F2475" s="1" t="s">
        <v>25</v>
      </c>
      <c r="G2475" s="1">
        <v>1</v>
      </c>
      <c r="H2475" s="3" t="s">
        <v>394</v>
      </c>
      <c r="I2475" s="5">
        <v>43800</v>
      </c>
      <c r="J2475" s="1">
        <v>1</v>
      </c>
      <c r="K2475" s="1">
        <v>0.9</v>
      </c>
      <c r="L2475" s="1">
        <f>_xlfn.IFNA(VLOOKUP(D2475,'[2]2019物业费金额预算（含欠费）'!$B$1:$Z$65536,25,FALSE),0)</f>
        <v>252.831971808</v>
      </c>
      <c r="M2475">
        <f>_xlfn.IFNA(VLOOKUP(D2475,[2]Sheet1!$B$1:$N$65536,13,FALSE),0)</f>
        <v>3.2577135</v>
      </c>
    </row>
    <row r="2476" spans="1:13">
      <c r="A2476" s="1">
        <v>2475</v>
      </c>
      <c r="B2476" s="8" t="s">
        <v>380</v>
      </c>
      <c r="C2476" s="9" t="s">
        <v>339</v>
      </c>
      <c r="D2476" s="8" t="s">
        <v>340</v>
      </c>
      <c r="E2476" s="1" t="s">
        <v>376</v>
      </c>
      <c r="F2476" s="1" t="s">
        <v>153</v>
      </c>
      <c r="G2476" s="1">
        <v>1</v>
      </c>
      <c r="H2476" s="3" t="s">
        <v>394</v>
      </c>
      <c r="I2476" s="5">
        <v>43800</v>
      </c>
      <c r="J2476" s="1">
        <v>1</v>
      </c>
      <c r="K2476" s="1">
        <v>0.9</v>
      </c>
      <c r="L2476" s="1">
        <f>_xlfn.IFNA(VLOOKUP(D2476,'[2]2019物业费金额预算（含欠费）'!$B$1:$Z$65536,25,FALSE),0)</f>
        <v>0</v>
      </c>
      <c r="M2476">
        <f>_xlfn.IFNA(VLOOKUP(D2476,[2]Sheet1!$B$1:$N$65536,13,FALSE),0)</f>
        <v>0</v>
      </c>
    </row>
    <row r="2477" spans="1:13">
      <c r="A2477" s="1">
        <v>2476</v>
      </c>
      <c r="B2477" s="8" t="s">
        <v>196</v>
      </c>
      <c r="C2477" s="9" t="s">
        <v>197</v>
      </c>
      <c r="D2477" s="8" t="s">
        <v>198</v>
      </c>
      <c r="E2477" s="1" t="s">
        <v>376</v>
      </c>
      <c r="F2477" s="1" t="s">
        <v>25</v>
      </c>
      <c r="G2477" s="1">
        <v>1</v>
      </c>
      <c r="H2477" s="3" t="s">
        <v>394</v>
      </c>
      <c r="I2477" s="5">
        <v>43800</v>
      </c>
      <c r="J2477" s="1">
        <v>1</v>
      </c>
      <c r="K2477" s="1">
        <v>0.75</v>
      </c>
      <c r="L2477" s="1">
        <f>_xlfn.IFNA(VLOOKUP(D2477,'[2]2019物业费金额预算（含欠费）'!$B$1:$Z$65536,25,FALSE),0)</f>
        <v>167.82052632</v>
      </c>
      <c r="M2477">
        <f>_xlfn.IFNA(VLOOKUP(D2477,[2]Sheet1!$B$1:$N$65536,13,FALSE),0)</f>
        <v>65.6636329999999</v>
      </c>
    </row>
    <row r="2478" spans="1:13">
      <c r="A2478" s="1">
        <v>2477</v>
      </c>
      <c r="B2478" s="8" t="s">
        <v>199</v>
      </c>
      <c r="C2478" s="9" t="s">
        <v>200</v>
      </c>
      <c r="D2478" s="8" t="s">
        <v>201</v>
      </c>
      <c r="E2478" s="1" t="s">
        <v>376</v>
      </c>
      <c r="F2478" s="1" t="s">
        <v>25</v>
      </c>
      <c r="G2478" s="1">
        <v>1</v>
      </c>
      <c r="H2478" s="3" t="s">
        <v>394</v>
      </c>
      <c r="I2478" s="5">
        <v>43800</v>
      </c>
      <c r="J2478" s="1">
        <v>1</v>
      </c>
      <c r="K2478" s="1">
        <v>0.75</v>
      </c>
      <c r="L2478" s="1">
        <f>_xlfn.IFNA(VLOOKUP(D2478,'[2]2019物业费金额预算（含欠费）'!$B$1:$Z$65536,25,FALSE),0)</f>
        <v>124.7482764</v>
      </c>
      <c r="M2478">
        <f>_xlfn.IFNA(VLOOKUP(D2478,[2]Sheet1!$B$1:$N$65536,13,FALSE),0)</f>
        <v>44.5080419</v>
      </c>
    </row>
    <row r="2479" spans="1:13">
      <c r="A2479" s="1">
        <v>2478</v>
      </c>
      <c r="B2479" s="8" t="s">
        <v>202</v>
      </c>
      <c r="C2479" s="9" t="s">
        <v>203</v>
      </c>
      <c r="D2479" s="8" t="s">
        <v>204</v>
      </c>
      <c r="E2479" s="1" t="s">
        <v>376</v>
      </c>
      <c r="F2479" s="1" t="s">
        <v>25</v>
      </c>
      <c r="G2479" s="1">
        <v>1</v>
      </c>
      <c r="H2479" s="3" t="s">
        <v>394</v>
      </c>
      <c r="I2479" s="5">
        <v>43800</v>
      </c>
      <c r="J2479" s="1">
        <v>1</v>
      </c>
      <c r="K2479" s="1">
        <v>0.8</v>
      </c>
      <c r="L2479" s="1">
        <f>_xlfn.IFNA(VLOOKUP(D2479,'[2]2019物业费金额预算（含欠费）'!$B$1:$Z$65536,25,FALSE),0)</f>
        <v>268.899450444</v>
      </c>
      <c r="M2479">
        <f>_xlfn.IFNA(VLOOKUP(D2479,[2]Sheet1!$B$1:$N$65536,13,FALSE),0)</f>
        <v>42.73543217</v>
      </c>
    </row>
    <row r="2480" spans="1:13">
      <c r="A2480" s="1">
        <v>2479</v>
      </c>
      <c r="B2480" s="8" t="s">
        <v>205</v>
      </c>
      <c r="C2480" s="9" t="s">
        <v>206</v>
      </c>
      <c r="D2480" s="8" t="s">
        <v>207</v>
      </c>
      <c r="E2480" s="1" t="s">
        <v>376</v>
      </c>
      <c r="F2480" s="1" t="s">
        <v>25</v>
      </c>
      <c r="G2480" s="1">
        <v>1</v>
      </c>
      <c r="H2480" s="3" t="s">
        <v>394</v>
      </c>
      <c r="I2480" s="5">
        <v>43800</v>
      </c>
      <c r="J2480" s="1">
        <v>1</v>
      </c>
      <c r="K2480" s="1">
        <v>0.8</v>
      </c>
      <c r="L2480" s="1">
        <f>_xlfn.IFNA(VLOOKUP(D2480,'[2]2019物业费金额预算（含欠费）'!$B$1:$Z$65536,25,FALSE),0)</f>
        <v>140.49784305</v>
      </c>
      <c r="M2480">
        <f>_xlfn.IFNA(VLOOKUP(D2480,[2]Sheet1!$B$1:$N$65536,13,FALSE),0)</f>
        <v>7.4388558</v>
      </c>
    </row>
    <row r="2481" spans="1:13">
      <c r="A2481" s="1">
        <v>2480</v>
      </c>
      <c r="B2481" s="8" t="s">
        <v>208</v>
      </c>
      <c r="C2481" s="9" t="s">
        <v>209</v>
      </c>
      <c r="D2481" s="8" t="s">
        <v>210</v>
      </c>
      <c r="E2481" s="1" t="s">
        <v>376</v>
      </c>
      <c r="F2481" s="1" t="s">
        <v>25</v>
      </c>
      <c r="G2481" s="1">
        <v>1</v>
      </c>
      <c r="H2481" s="3" t="s">
        <v>394</v>
      </c>
      <c r="I2481" s="5">
        <v>43800</v>
      </c>
      <c r="J2481" s="1">
        <v>1</v>
      </c>
      <c r="K2481" s="1">
        <v>0.75</v>
      </c>
      <c r="L2481" s="1">
        <f>_xlfn.IFNA(VLOOKUP(D2481,'[2]2019物业费金额预算（含欠费）'!$B$1:$Z$65536,25,FALSE),0)</f>
        <v>129.918888</v>
      </c>
      <c r="M2481">
        <f>_xlfn.IFNA(VLOOKUP(D2481,[2]Sheet1!$B$1:$N$65536,13,FALSE),0)</f>
        <v>26.8551222000001</v>
      </c>
    </row>
    <row r="2482" spans="1:13">
      <c r="A2482" s="1">
        <v>2481</v>
      </c>
      <c r="B2482" s="8" t="s">
        <v>211</v>
      </c>
      <c r="C2482" s="9" t="s">
        <v>212</v>
      </c>
      <c r="D2482" s="8" t="s">
        <v>213</v>
      </c>
      <c r="E2482" s="1" t="s">
        <v>376</v>
      </c>
      <c r="F2482" s="1" t="s">
        <v>25</v>
      </c>
      <c r="G2482" s="1">
        <v>1</v>
      </c>
      <c r="H2482" s="3" t="s">
        <v>394</v>
      </c>
      <c r="I2482" s="5">
        <v>43800</v>
      </c>
      <c r="J2482" s="1">
        <v>1</v>
      </c>
      <c r="K2482" s="1">
        <v>0.8</v>
      </c>
      <c r="L2482" s="1">
        <f>_xlfn.IFNA(VLOOKUP(D2482,'[2]2019物业费金额预算（含欠费）'!$B$1:$Z$65536,25,FALSE),0)</f>
        <v>163.68449286</v>
      </c>
      <c r="M2482">
        <f>_xlfn.IFNA(VLOOKUP(D2482,[2]Sheet1!$B$1:$N$65536,13,FALSE),0)</f>
        <v>28.335944</v>
      </c>
    </row>
    <row r="2483" spans="1:13">
      <c r="A2483" s="1">
        <v>2482</v>
      </c>
      <c r="B2483" s="8" t="s">
        <v>214</v>
      </c>
      <c r="C2483" s="9" t="s">
        <v>215</v>
      </c>
      <c r="D2483" s="8" t="s">
        <v>216</v>
      </c>
      <c r="E2483" s="1" t="s">
        <v>376</v>
      </c>
      <c r="F2483" s="1" t="s">
        <v>25</v>
      </c>
      <c r="G2483" s="1">
        <v>1</v>
      </c>
      <c r="H2483" s="3" t="s">
        <v>394</v>
      </c>
      <c r="I2483" s="5">
        <v>43800</v>
      </c>
      <c r="J2483" s="1">
        <v>1</v>
      </c>
      <c r="K2483" s="1">
        <v>0.8</v>
      </c>
      <c r="L2483" s="1">
        <f>_xlfn.IFNA(VLOOKUP(D2483,'[2]2019物业费金额预算（含欠费）'!$B$1:$Z$65536,25,FALSE),0)</f>
        <v>208.6929198</v>
      </c>
      <c r="M2483">
        <f>_xlfn.IFNA(VLOOKUP(D2483,[2]Sheet1!$B$1:$N$65536,13,FALSE),0)</f>
        <v>29.6123124</v>
      </c>
    </row>
    <row r="2484" spans="1:13">
      <c r="A2484" s="1">
        <v>2483</v>
      </c>
      <c r="B2484" s="8" t="s">
        <v>217</v>
      </c>
      <c r="C2484" s="9" t="s">
        <v>218</v>
      </c>
      <c r="D2484" s="8" t="s">
        <v>219</v>
      </c>
      <c r="E2484" s="1" t="s">
        <v>376</v>
      </c>
      <c r="F2484" s="1" t="s">
        <v>25</v>
      </c>
      <c r="G2484" s="1">
        <v>1</v>
      </c>
      <c r="H2484" s="3" t="s">
        <v>394</v>
      </c>
      <c r="I2484" s="5">
        <v>43800</v>
      </c>
      <c r="J2484" s="1">
        <v>1</v>
      </c>
      <c r="K2484" s="1">
        <v>0.5</v>
      </c>
      <c r="L2484" s="1">
        <f>_xlfn.IFNA(VLOOKUP(D2484,'[2]2019物业费金额预算（含欠费）'!$B$1:$Z$65536,25,FALSE),0)</f>
        <v>20.57349519</v>
      </c>
      <c r="M2484">
        <f>_xlfn.IFNA(VLOOKUP(D2484,[2]Sheet1!$B$1:$N$65536,13,FALSE),0)</f>
        <v>1.0437624</v>
      </c>
    </row>
    <row r="2485" spans="1:13">
      <c r="A2485" s="1">
        <v>2484</v>
      </c>
      <c r="B2485" s="8" t="s">
        <v>222</v>
      </c>
      <c r="C2485" s="9" t="s">
        <v>223</v>
      </c>
      <c r="D2485" s="8" t="s">
        <v>224</v>
      </c>
      <c r="E2485" s="1" t="s">
        <v>376</v>
      </c>
      <c r="F2485" s="1" t="s">
        <v>25</v>
      </c>
      <c r="G2485" s="1">
        <v>1</v>
      </c>
      <c r="H2485" s="3" t="s">
        <v>394</v>
      </c>
      <c r="I2485" s="5">
        <v>43800</v>
      </c>
      <c r="J2485" s="1">
        <v>1</v>
      </c>
      <c r="K2485" s="1">
        <v>0.85</v>
      </c>
      <c r="L2485" s="1">
        <f>_xlfn.IFNA(VLOOKUP(D2485,'[2]2019物业费金额预算（含欠费）'!$B$1:$Z$65536,25,FALSE),0)</f>
        <v>277.033473</v>
      </c>
      <c r="M2485">
        <f>_xlfn.IFNA(VLOOKUP(D2485,[2]Sheet1!$B$1:$N$65536,13,FALSE),0)</f>
        <v>8.4262938</v>
      </c>
    </row>
    <row r="2486" spans="1:13">
      <c r="A2486" s="1">
        <v>2485</v>
      </c>
      <c r="B2486" s="8" t="s">
        <v>225</v>
      </c>
      <c r="C2486" s="9" t="s">
        <v>226</v>
      </c>
      <c r="D2486" s="8" t="s">
        <v>227</v>
      </c>
      <c r="E2486" s="1" t="s">
        <v>376</v>
      </c>
      <c r="F2486" s="1" t="s">
        <v>25</v>
      </c>
      <c r="G2486" s="1">
        <v>1</v>
      </c>
      <c r="H2486" s="3" t="s">
        <v>394</v>
      </c>
      <c r="I2486" s="5">
        <v>43800</v>
      </c>
      <c r="J2486" s="1">
        <v>1</v>
      </c>
      <c r="K2486" s="1">
        <v>0</v>
      </c>
      <c r="L2486" s="1">
        <f>_xlfn.IFNA(VLOOKUP(D2486,'[2]2019物业费金额预算（含欠费）'!$B$1:$Z$65536,25,FALSE),0)</f>
        <v>239.20311816</v>
      </c>
      <c r="M2486">
        <f>_xlfn.IFNA(VLOOKUP(D2486,[2]Sheet1!$B$1:$N$65536,13,FALSE),0)</f>
        <v>6.2457738</v>
      </c>
    </row>
    <row r="2487" spans="1:13">
      <c r="A2487" s="1">
        <v>2486</v>
      </c>
      <c r="B2487" s="8" t="s">
        <v>228</v>
      </c>
      <c r="C2487" s="9" t="s">
        <v>229</v>
      </c>
      <c r="D2487" s="8" t="s">
        <v>230</v>
      </c>
      <c r="E2487" s="1" t="s">
        <v>376</v>
      </c>
      <c r="F2487" s="1" t="s">
        <v>25</v>
      </c>
      <c r="G2487" s="1">
        <v>1</v>
      </c>
      <c r="H2487" s="3" t="s">
        <v>394</v>
      </c>
      <c r="I2487" s="5">
        <v>43800</v>
      </c>
      <c r="J2487" s="1">
        <v>1</v>
      </c>
      <c r="K2487" s="1">
        <v>0.8</v>
      </c>
      <c r="L2487" s="1">
        <f>_xlfn.IFNA(VLOOKUP(D2487,'[2]2019物业费金额预算（含欠费）'!$B$1:$Z$65536,25,FALSE),0)</f>
        <v>473.44449132</v>
      </c>
      <c r="M2487">
        <f>_xlfn.IFNA(VLOOKUP(D2487,[2]Sheet1!$B$1:$N$65536,13,FALSE),0)</f>
        <v>82.0901765999999</v>
      </c>
    </row>
    <row r="2488" spans="1:13">
      <c r="A2488" s="1">
        <v>2487</v>
      </c>
      <c r="B2488" s="8" t="s">
        <v>231</v>
      </c>
      <c r="C2488" s="9" t="s">
        <v>232</v>
      </c>
      <c r="D2488" s="8" t="s">
        <v>233</v>
      </c>
      <c r="E2488" s="1" t="s">
        <v>376</v>
      </c>
      <c r="F2488" s="1" t="s">
        <v>25</v>
      </c>
      <c r="G2488" s="1">
        <v>1</v>
      </c>
      <c r="H2488" s="3" t="s">
        <v>394</v>
      </c>
      <c r="I2488" s="5">
        <v>43800</v>
      </c>
      <c r="J2488" s="1">
        <v>1</v>
      </c>
      <c r="K2488" s="1">
        <v>0.75</v>
      </c>
      <c r="L2488" s="1">
        <f>_xlfn.IFNA(VLOOKUP(D2488,'[2]2019物业费金额预算（含欠费）'!$B$1:$Z$65536,25,FALSE),0)</f>
        <v>271.3942368</v>
      </c>
      <c r="M2488">
        <f>_xlfn.IFNA(VLOOKUP(D2488,[2]Sheet1!$B$1:$N$65536,13,FALSE),0)</f>
        <v>61.8920358000001</v>
      </c>
    </row>
    <row r="2489" spans="1:13">
      <c r="A2489" s="1">
        <v>2488</v>
      </c>
      <c r="B2489" s="8" t="s">
        <v>234</v>
      </c>
      <c r="C2489" s="9" t="s">
        <v>235</v>
      </c>
      <c r="D2489" s="8" t="s">
        <v>236</v>
      </c>
      <c r="E2489" s="1" t="s">
        <v>376</v>
      </c>
      <c r="F2489" s="1" t="s">
        <v>25</v>
      </c>
      <c r="G2489" s="1">
        <v>1</v>
      </c>
      <c r="H2489" s="3" t="s">
        <v>394</v>
      </c>
      <c r="I2489" s="5">
        <v>43800</v>
      </c>
      <c r="J2489" s="1">
        <v>1</v>
      </c>
      <c r="K2489" s="1">
        <v>0.8</v>
      </c>
      <c r="L2489" s="1">
        <f>_xlfn.IFNA(VLOOKUP(D2489,'[2]2019物业费金额预算（含欠费）'!$B$1:$Z$65536,25,FALSE),0)</f>
        <v>48.31640346</v>
      </c>
      <c r="M2489">
        <f>_xlfn.IFNA(VLOOKUP(D2489,[2]Sheet1!$B$1:$N$65536,13,FALSE),0)</f>
        <v>17.8540428</v>
      </c>
    </row>
    <row r="2490" spans="1:13">
      <c r="A2490" s="1">
        <v>2489</v>
      </c>
      <c r="B2490" s="8" t="s">
        <v>237</v>
      </c>
      <c r="C2490" s="9" t="s">
        <v>238</v>
      </c>
      <c r="D2490" s="8" t="s">
        <v>239</v>
      </c>
      <c r="E2490" s="1" t="s">
        <v>376</v>
      </c>
      <c r="F2490" s="1" t="s">
        <v>25</v>
      </c>
      <c r="G2490" s="1">
        <v>1</v>
      </c>
      <c r="H2490" s="3" t="s">
        <v>394</v>
      </c>
      <c r="I2490" s="5">
        <v>43800</v>
      </c>
      <c r="J2490" s="1">
        <v>1</v>
      </c>
      <c r="K2490" s="1">
        <v>0.8</v>
      </c>
      <c r="L2490" s="1">
        <f>_xlfn.IFNA(VLOOKUP(D2490,'[2]2019物业费金额预算（含欠费）'!$B$1:$Z$65536,25,FALSE),0)</f>
        <v>142.10854572</v>
      </c>
      <c r="M2490">
        <f>_xlfn.IFNA(VLOOKUP(D2490,[2]Sheet1!$B$1:$N$65536,13,FALSE),0)</f>
        <v>35.0969622</v>
      </c>
    </row>
    <row r="2491" spans="1:13">
      <c r="A2491" s="1">
        <v>2490</v>
      </c>
      <c r="B2491" s="8" t="s">
        <v>240</v>
      </c>
      <c r="C2491" s="9" t="s">
        <v>241</v>
      </c>
      <c r="D2491" s="8" t="s">
        <v>242</v>
      </c>
      <c r="E2491" s="1" t="s">
        <v>376</v>
      </c>
      <c r="F2491" s="1" t="s">
        <v>25</v>
      </c>
      <c r="G2491" s="1">
        <v>1</v>
      </c>
      <c r="H2491" s="3" t="s">
        <v>394</v>
      </c>
      <c r="I2491" s="5">
        <v>43800</v>
      </c>
      <c r="J2491" s="1">
        <v>1</v>
      </c>
      <c r="K2491" s="1">
        <v>0.8</v>
      </c>
      <c r="L2491" s="1">
        <f>_xlfn.IFNA(VLOOKUP(D2491,'[2]2019物业费金额预算（含欠费）'!$B$1:$Z$65536,25,FALSE),0)</f>
        <v>353.1579525</v>
      </c>
      <c r="M2491">
        <f>_xlfn.IFNA(VLOOKUP(D2491,[2]Sheet1!$B$1:$N$65536,13,FALSE),0)</f>
        <v>25.2081456</v>
      </c>
    </row>
    <row r="2492" spans="1:13">
      <c r="A2492" s="1">
        <v>2491</v>
      </c>
      <c r="B2492" s="8" t="s">
        <v>243</v>
      </c>
      <c r="C2492" s="9" t="s">
        <v>244</v>
      </c>
      <c r="D2492" s="8" t="s">
        <v>245</v>
      </c>
      <c r="E2492" s="1" t="s">
        <v>376</v>
      </c>
      <c r="F2492" s="1" t="s">
        <v>25</v>
      </c>
      <c r="G2492" s="1">
        <v>1</v>
      </c>
      <c r="H2492" s="3" t="s">
        <v>394</v>
      </c>
      <c r="I2492" s="5">
        <v>43800</v>
      </c>
      <c r="J2492" s="1">
        <v>1</v>
      </c>
      <c r="K2492" s="1">
        <v>0.8</v>
      </c>
      <c r="L2492" s="1">
        <f>_xlfn.IFNA(VLOOKUP(D2492,'[2]2019物业费金额预算（含欠费）'!$B$1:$Z$65536,25,FALSE),0)</f>
        <v>147.4094361</v>
      </c>
      <c r="M2492">
        <f>_xlfn.IFNA(VLOOKUP(D2492,[2]Sheet1!$B$1:$N$65536,13,FALSE),0)</f>
        <v>5.6049444</v>
      </c>
    </row>
    <row r="2493" ht="15" spans="1:13">
      <c r="A2493" s="1">
        <v>2492</v>
      </c>
      <c r="B2493" s="8" t="s">
        <v>381</v>
      </c>
      <c r="C2493" s="9" t="s">
        <v>321</v>
      </c>
      <c r="D2493" s="10" t="s">
        <v>322</v>
      </c>
      <c r="E2493" s="1" t="s">
        <v>376</v>
      </c>
      <c r="F2493" s="1" t="s">
        <v>25</v>
      </c>
      <c r="G2493" s="1">
        <v>1</v>
      </c>
      <c r="H2493" s="3" t="s">
        <v>394</v>
      </c>
      <c r="I2493" s="5">
        <v>43800</v>
      </c>
      <c r="J2493" s="1">
        <v>1</v>
      </c>
      <c r="K2493" s="1">
        <v>0.8</v>
      </c>
      <c r="L2493" s="1">
        <f>_xlfn.IFNA(VLOOKUP(D2493,'[2]2019物业费金额预算（含欠费）'!$B$1:$Z$65536,25,FALSE),0)</f>
        <v>48.4984425</v>
      </c>
      <c r="M2493">
        <f>_xlfn.IFNA(VLOOKUP(D2493,[2]Sheet1!$B$1:$N$65536,13,FALSE),0)</f>
        <v>2.7391824</v>
      </c>
    </row>
    <row r="2494" ht="15" spans="1:13">
      <c r="A2494" s="1">
        <v>2493</v>
      </c>
      <c r="B2494" s="8" t="s">
        <v>382</v>
      </c>
      <c r="C2494" s="9" t="s">
        <v>318</v>
      </c>
      <c r="D2494" s="10" t="s">
        <v>319</v>
      </c>
      <c r="E2494" s="1" t="s">
        <v>376</v>
      </c>
      <c r="F2494" s="1" t="s">
        <v>25</v>
      </c>
      <c r="G2494" s="1">
        <v>1</v>
      </c>
      <c r="H2494" s="3" t="s">
        <v>394</v>
      </c>
      <c r="I2494" s="5">
        <v>43800</v>
      </c>
      <c r="J2494" s="1">
        <v>1</v>
      </c>
      <c r="K2494" s="1">
        <v>0</v>
      </c>
      <c r="L2494" s="1">
        <f>_xlfn.IFNA(VLOOKUP(D2494,'[2]2019物业费金额预算（含欠费）'!$B$1:$Z$65536,25,FALSE),0)</f>
        <v>53.703</v>
      </c>
      <c r="M2494">
        <f>_xlfn.IFNA(VLOOKUP(D2494,[2]Sheet1!$B$1:$N$65536,13,FALSE),0)</f>
        <v>0</v>
      </c>
    </row>
    <row r="2495" spans="1:13">
      <c r="A2495" s="1">
        <v>2494</v>
      </c>
      <c r="B2495" s="8" t="s">
        <v>246</v>
      </c>
      <c r="C2495" s="9" t="s">
        <v>247</v>
      </c>
      <c r="D2495" s="8" t="s">
        <v>248</v>
      </c>
      <c r="E2495" s="1" t="s">
        <v>376</v>
      </c>
      <c r="F2495" s="1" t="s">
        <v>25</v>
      </c>
      <c r="G2495" s="1">
        <v>1</v>
      </c>
      <c r="H2495" s="3" t="s">
        <v>394</v>
      </c>
      <c r="I2495" s="5">
        <v>43800</v>
      </c>
      <c r="J2495" s="1">
        <v>1</v>
      </c>
      <c r="K2495" s="1">
        <v>0</v>
      </c>
      <c r="L2495" s="1">
        <f>_xlfn.IFNA(VLOOKUP(D2495,'[2]2019物业费金额预算（含欠费）'!$B$1:$Z$65536,25,FALSE),0)</f>
        <v>0</v>
      </c>
      <c r="M2495">
        <f>_xlfn.IFNA(VLOOKUP(D2495,[2]Sheet1!$B$1:$N$65536,13,FALSE),0)</f>
        <v>0</v>
      </c>
    </row>
    <row r="2496" spans="1:13">
      <c r="A2496" s="1">
        <v>2495</v>
      </c>
      <c r="B2496" s="8" t="s">
        <v>249</v>
      </c>
      <c r="C2496" s="9" t="s">
        <v>250</v>
      </c>
      <c r="D2496" s="8" t="s">
        <v>251</v>
      </c>
      <c r="E2496" s="1" t="s">
        <v>376</v>
      </c>
      <c r="F2496" s="1" t="s">
        <v>25</v>
      </c>
      <c r="G2496" s="1">
        <v>1</v>
      </c>
      <c r="H2496" s="3" t="s">
        <v>394</v>
      </c>
      <c r="I2496" s="5">
        <v>43800</v>
      </c>
      <c r="J2496" s="1">
        <v>1</v>
      </c>
      <c r="K2496" s="1">
        <v>0.9</v>
      </c>
      <c r="L2496" s="1">
        <f>_xlfn.IFNA(VLOOKUP(D2496,'[2]2019物业费金额预算（含欠费）'!$B$1:$Z$65536,25,FALSE),0)</f>
        <v>127.18586016</v>
      </c>
      <c r="M2496">
        <f>_xlfn.IFNA(VLOOKUP(D2496,[2]Sheet1!$B$1:$N$65536,13,FALSE),0)</f>
        <v>19.663252</v>
      </c>
    </row>
    <row r="2497" spans="1:13">
      <c r="A2497" s="1">
        <v>2496</v>
      </c>
      <c r="B2497" s="8" t="s">
        <v>252</v>
      </c>
      <c r="C2497" s="9" t="s">
        <v>253</v>
      </c>
      <c r="D2497" s="8" t="s">
        <v>254</v>
      </c>
      <c r="E2497" s="1" t="s">
        <v>376</v>
      </c>
      <c r="F2497" s="1" t="s">
        <v>25</v>
      </c>
      <c r="G2497" s="1">
        <v>1</v>
      </c>
      <c r="H2497" s="3" t="s">
        <v>394</v>
      </c>
      <c r="I2497" s="5">
        <v>43800</v>
      </c>
      <c r="J2497" s="1">
        <v>1</v>
      </c>
      <c r="K2497" s="1">
        <v>0.85</v>
      </c>
      <c r="L2497" s="1">
        <f>_xlfn.IFNA(VLOOKUP(D2497,'[2]2019物业费金额预算（含欠费）'!$B$1:$Z$65536,25,FALSE),0)</f>
        <v>44.906532624</v>
      </c>
      <c r="M2497">
        <f>_xlfn.IFNA(VLOOKUP(D2497,[2]Sheet1!$B$1:$N$65536,13,FALSE),0)</f>
        <v>7.7066311</v>
      </c>
    </row>
    <row r="2498" spans="1:13">
      <c r="A2498" s="1">
        <v>2497</v>
      </c>
      <c r="B2498" s="8" t="s">
        <v>255</v>
      </c>
      <c r="C2498" s="9" t="s">
        <v>256</v>
      </c>
      <c r="D2498" s="8" t="s">
        <v>257</v>
      </c>
      <c r="E2498" s="1" t="s">
        <v>376</v>
      </c>
      <c r="F2498" s="1" t="s">
        <v>25</v>
      </c>
      <c r="G2498" s="1">
        <v>1</v>
      </c>
      <c r="H2498" s="3" t="s">
        <v>394</v>
      </c>
      <c r="I2498" s="5">
        <v>43800</v>
      </c>
      <c r="J2498" s="1">
        <v>1</v>
      </c>
      <c r="K2498" s="1">
        <v>0</v>
      </c>
      <c r="L2498" s="1">
        <f>_xlfn.IFNA(VLOOKUP(D2498,'[2]2019物业费金额预算（含欠费）'!$B$1:$Z$65536,25,FALSE),0)</f>
        <v>177.5117655</v>
      </c>
      <c r="M2498">
        <f>_xlfn.IFNA(VLOOKUP(D2498,[2]Sheet1!$B$1:$N$65536,13,FALSE),0)</f>
        <v>7.04510239999999</v>
      </c>
    </row>
    <row r="2499" spans="1:13">
      <c r="A2499" s="1">
        <v>2498</v>
      </c>
      <c r="B2499" s="8" t="s">
        <v>258</v>
      </c>
      <c r="C2499" s="9" t="s">
        <v>259</v>
      </c>
      <c r="D2499" s="8" t="s">
        <v>260</v>
      </c>
      <c r="E2499" s="1" t="s">
        <v>376</v>
      </c>
      <c r="F2499" s="1" t="s">
        <v>25</v>
      </c>
      <c r="G2499" s="1">
        <v>1</v>
      </c>
      <c r="H2499" s="3" t="s">
        <v>394</v>
      </c>
      <c r="I2499" s="5">
        <v>43800</v>
      </c>
      <c r="J2499" s="1">
        <v>1</v>
      </c>
      <c r="K2499" s="1">
        <v>0</v>
      </c>
      <c r="L2499" s="1">
        <f>_xlfn.IFNA(VLOOKUP(D2499,'[2]2019物业费金额预算（含欠费）'!$B$1:$Z$65536,25,FALSE),0)</f>
        <v>0</v>
      </c>
      <c r="M2499">
        <f>_xlfn.IFNA(VLOOKUP(D2499,[2]Sheet1!$B$1:$N$65536,13,FALSE),0)</f>
        <v>0</v>
      </c>
    </row>
    <row r="2500" spans="1:13">
      <c r="A2500" s="1">
        <v>2499</v>
      </c>
      <c r="B2500" s="8" t="s">
        <v>261</v>
      </c>
      <c r="C2500" s="9" t="s">
        <v>262</v>
      </c>
      <c r="D2500" s="8" t="s">
        <v>263</v>
      </c>
      <c r="E2500" s="1" t="s">
        <v>376</v>
      </c>
      <c r="F2500" s="1" t="s">
        <v>25</v>
      </c>
      <c r="G2500" s="1">
        <v>1</v>
      </c>
      <c r="H2500" s="3" t="s">
        <v>394</v>
      </c>
      <c r="I2500" s="5">
        <v>43800</v>
      </c>
      <c r="J2500" s="1">
        <v>1</v>
      </c>
      <c r="K2500" s="1">
        <v>0</v>
      </c>
      <c r="L2500" s="1">
        <f>_xlfn.IFNA(VLOOKUP(D2500,'[2]2019物业费金额预算（含欠费）'!$B$1:$Z$65536,25,FALSE),0)</f>
        <v>0</v>
      </c>
      <c r="M2500">
        <f>_xlfn.IFNA(VLOOKUP(D2500,[2]Sheet1!$B$1:$N$65536,13,FALSE),0)</f>
        <v>0</v>
      </c>
    </row>
    <row r="2501" spans="1:13">
      <c r="A2501" s="1">
        <v>2500</v>
      </c>
      <c r="B2501" s="8" t="s">
        <v>264</v>
      </c>
      <c r="C2501" s="9" t="s">
        <v>265</v>
      </c>
      <c r="D2501" s="8" t="s">
        <v>266</v>
      </c>
      <c r="E2501" s="1" t="s">
        <v>376</v>
      </c>
      <c r="F2501" s="1" t="s">
        <v>25</v>
      </c>
      <c r="G2501" s="1">
        <v>1</v>
      </c>
      <c r="H2501" s="3" t="s">
        <v>394</v>
      </c>
      <c r="I2501" s="5">
        <v>43800</v>
      </c>
      <c r="J2501" s="1">
        <v>1</v>
      </c>
      <c r="K2501" s="1">
        <v>0</v>
      </c>
      <c r="L2501" s="1">
        <f>_xlfn.IFNA(VLOOKUP(D2501,'[2]2019物业费金额预算（含欠费）'!$B$1:$Z$65536,25,FALSE),0)</f>
        <v>0</v>
      </c>
      <c r="M2501">
        <f>_xlfn.IFNA(VLOOKUP(D2501,[2]Sheet1!$B$1:$N$65536,13,FALSE),0)</f>
        <v>0</v>
      </c>
    </row>
    <row r="2502" spans="1:13">
      <c r="A2502" s="1">
        <v>2501</v>
      </c>
      <c r="B2502" s="8" t="s">
        <v>276</v>
      </c>
      <c r="C2502" s="9" t="s">
        <v>277</v>
      </c>
      <c r="D2502" s="8" t="s">
        <v>278</v>
      </c>
      <c r="E2502" s="1" t="s">
        <v>376</v>
      </c>
      <c r="F2502" s="1" t="s">
        <v>279</v>
      </c>
      <c r="G2502" s="1">
        <v>1</v>
      </c>
      <c r="H2502" s="3" t="s">
        <v>394</v>
      </c>
      <c r="I2502" s="5">
        <v>43800</v>
      </c>
      <c r="J2502" s="1">
        <v>1</v>
      </c>
      <c r="K2502" s="1">
        <v>0.95</v>
      </c>
      <c r="L2502" s="1">
        <f>_xlfn.IFNA(VLOOKUP(D2502,'[2]2019物业费金额预算（含欠费）'!$B$1:$Z$65536,25,FALSE),0)</f>
        <v>45.9025684425</v>
      </c>
      <c r="M2502">
        <f>_xlfn.IFNA(VLOOKUP(D2502,[2]Sheet1!$B$1:$N$65536,13,FALSE),0)</f>
        <v>5.8028837</v>
      </c>
    </row>
    <row r="2503" spans="1:13">
      <c r="A2503" s="1">
        <v>2502</v>
      </c>
      <c r="B2503" s="8" t="s">
        <v>273</v>
      </c>
      <c r="C2503" s="9" t="s">
        <v>274</v>
      </c>
      <c r="D2503" s="8" t="s">
        <v>275</v>
      </c>
      <c r="E2503" s="1" t="s">
        <v>376</v>
      </c>
      <c r="F2503" s="1" t="s">
        <v>25</v>
      </c>
      <c r="G2503" s="1">
        <v>1</v>
      </c>
      <c r="H2503" s="3" t="s">
        <v>394</v>
      </c>
      <c r="I2503" s="5">
        <v>43800</v>
      </c>
      <c r="J2503" s="1">
        <v>1</v>
      </c>
      <c r="K2503" s="1">
        <v>0.8</v>
      </c>
      <c r="L2503" s="1">
        <f>_xlfn.IFNA(VLOOKUP(D2503,'[2]2019物业费金额预算（含欠费）'!$B$1:$Z$65536,25,FALSE),0)</f>
        <v>96.4176100536</v>
      </c>
      <c r="M2503">
        <f>_xlfn.IFNA(VLOOKUP(D2503,[2]Sheet1!$B$1:$N$65536,13,FALSE),0)</f>
        <v>3.6731828</v>
      </c>
    </row>
    <row r="2504" spans="1:13">
      <c r="A2504" s="1">
        <v>2503</v>
      </c>
      <c r="B2504" s="8" t="s">
        <v>280</v>
      </c>
      <c r="C2504" s="9" t="s">
        <v>281</v>
      </c>
      <c r="D2504" s="8" t="s">
        <v>282</v>
      </c>
      <c r="E2504" s="1" t="s">
        <v>376</v>
      </c>
      <c r="F2504" s="1" t="s">
        <v>279</v>
      </c>
      <c r="G2504" s="1">
        <v>1</v>
      </c>
      <c r="H2504" s="3" t="s">
        <v>394</v>
      </c>
      <c r="I2504" s="5">
        <v>43800</v>
      </c>
      <c r="J2504" s="1">
        <v>1</v>
      </c>
      <c r="K2504" s="1">
        <v>0.75</v>
      </c>
      <c r="L2504" s="1">
        <f>_xlfn.IFNA(VLOOKUP(D2504,'[2]2019物业费金额预算（含欠费）'!$B$1:$Z$65536,25,FALSE),0)</f>
        <v>169.93145585</v>
      </c>
      <c r="M2504">
        <f>_xlfn.IFNA(VLOOKUP(D2504,[2]Sheet1!$B$1:$N$65536,13,FALSE),0)</f>
        <v>55.6378256</v>
      </c>
    </row>
    <row r="2505" spans="1:13">
      <c r="A2505" s="1">
        <v>2504</v>
      </c>
      <c r="B2505" s="8" t="s">
        <v>283</v>
      </c>
      <c r="C2505" s="9" t="s">
        <v>284</v>
      </c>
      <c r="D2505" s="8" t="s">
        <v>285</v>
      </c>
      <c r="E2505" s="1" t="s">
        <v>376</v>
      </c>
      <c r="F2505" s="1" t="s">
        <v>25</v>
      </c>
      <c r="G2505" s="1">
        <v>1</v>
      </c>
      <c r="H2505" s="3" t="s">
        <v>394</v>
      </c>
      <c r="I2505" s="5">
        <v>43800</v>
      </c>
      <c r="J2505" s="1">
        <v>1</v>
      </c>
      <c r="K2505" s="1">
        <v>0.89</v>
      </c>
      <c r="L2505" s="1">
        <f>_xlfn.IFNA(VLOOKUP(D2505,'[2]2019物业费金额预算（含欠费）'!$B$1:$Z$65536,25,FALSE),0)</f>
        <v>177.83392906</v>
      </c>
      <c r="M2505">
        <f>_xlfn.IFNA(VLOOKUP(D2505,[2]Sheet1!$B$1:$N$65536,13,FALSE),0)</f>
        <v>11.9402339</v>
      </c>
    </row>
    <row r="2506" spans="1:13">
      <c r="A2506" s="1">
        <v>2505</v>
      </c>
      <c r="B2506" s="8" t="s">
        <v>286</v>
      </c>
      <c r="C2506" s="9" t="s">
        <v>287</v>
      </c>
      <c r="D2506" s="8" t="s">
        <v>288</v>
      </c>
      <c r="E2506" s="1" t="s">
        <v>376</v>
      </c>
      <c r="F2506" s="1" t="s">
        <v>25</v>
      </c>
      <c r="G2506" s="1">
        <v>1</v>
      </c>
      <c r="H2506" s="3" t="s">
        <v>394</v>
      </c>
      <c r="I2506" s="5">
        <v>43800</v>
      </c>
      <c r="J2506" s="1">
        <v>1</v>
      </c>
      <c r="K2506" s="1">
        <v>0</v>
      </c>
      <c r="L2506" s="1">
        <f>_xlfn.IFNA(VLOOKUP(D2506,'[2]2019物业费金额预算（含欠费）'!$B$1:$Z$65536,25,FALSE),0)</f>
        <v>0</v>
      </c>
      <c r="M2506">
        <f>_xlfn.IFNA(VLOOKUP(D2506,[2]Sheet1!$B$1:$N$65536,13,FALSE),0)</f>
        <v>0</v>
      </c>
    </row>
    <row r="2507" spans="1:13">
      <c r="A2507" s="1">
        <v>2506</v>
      </c>
      <c r="B2507" s="8" t="s">
        <v>289</v>
      </c>
      <c r="C2507" s="9"/>
      <c r="D2507" s="8" t="s">
        <v>290</v>
      </c>
      <c r="E2507" s="1" t="s">
        <v>376</v>
      </c>
      <c r="F2507" s="1" t="s">
        <v>153</v>
      </c>
      <c r="G2507" s="1" t="s">
        <v>153</v>
      </c>
      <c r="H2507" s="3" t="s">
        <v>394</v>
      </c>
      <c r="I2507" s="5">
        <v>43800</v>
      </c>
      <c r="J2507" s="1">
        <v>1</v>
      </c>
      <c r="K2507" s="1">
        <v>0</v>
      </c>
      <c r="L2507" s="1">
        <f>_xlfn.IFNA(VLOOKUP(D2507,'[2]2019物业费金额预算（含欠费）'!$B$1:$Z$65536,25,FALSE),0)</f>
        <v>0</v>
      </c>
      <c r="M2507">
        <f>_xlfn.IFNA(VLOOKUP(D2507,[2]Sheet1!$B$1:$N$65536,13,FALSE),0)</f>
        <v>0</v>
      </c>
    </row>
    <row r="2508" spans="1:13">
      <c r="A2508" s="1">
        <v>2507</v>
      </c>
      <c r="B2508" s="8" t="s">
        <v>291</v>
      </c>
      <c r="C2508" s="9" t="s">
        <v>292</v>
      </c>
      <c r="D2508" s="8" t="s">
        <v>293</v>
      </c>
      <c r="E2508" s="1" t="s">
        <v>376</v>
      </c>
      <c r="F2508" s="1" t="s">
        <v>25</v>
      </c>
      <c r="G2508" s="1">
        <v>1</v>
      </c>
      <c r="H2508" s="3" t="s">
        <v>394</v>
      </c>
      <c r="I2508" s="5">
        <v>43800</v>
      </c>
      <c r="J2508" s="1">
        <v>1</v>
      </c>
      <c r="K2508" s="1">
        <v>0</v>
      </c>
      <c r="L2508" s="1">
        <f>_xlfn.IFNA(VLOOKUP(D2508,'[2]2019物业费金额预算（含欠费）'!$B$1:$Z$65536,25,FALSE),0)</f>
        <v>0</v>
      </c>
      <c r="M2508">
        <f>_xlfn.IFNA(VLOOKUP(D2508,[2]Sheet1!$B$1:$N$65536,13,FALSE),0)</f>
        <v>0</v>
      </c>
    </row>
    <row r="2509" ht="15" spans="1:13">
      <c r="A2509" s="1">
        <v>2508</v>
      </c>
      <c r="B2509" s="8" t="s">
        <v>383</v>
      </c>
      <c r="C2509" s="10" t="s">
        <v>268</v>
      </c>
      <c r="D2509" s="10" t="s">
        <v>269</v>
      </c>
      <c r="E2509" s="1" t="s">
        <v>376</v>
      </c>
      <c r="F2509" s="1" t="s">
        <v>25</v>
      </c>
      <c r="G2509" s="1">
        <v>1</v>
      </c>
      <c r="H2509" s="3" t="s">
        <v>394</v>
      </c>
      <c r="I2509" s="5">
        <v>43800</v>
      </c>
      <c r="J2509" s="1">
        <v>1</v>
      </c>
      <c r="K2509" s="1">
        <v>0.93</v>
      </c>
      <c r="L2509" s="1">
        <f>_xlfn.IFNA(VLOOKUP(D2509,'[2]2019物业费金额预算（含欠费）'!$B$1:$Z$65536,25,FALSE),0)</f>
        <v>154.60786932</v>
      </c>
      <c r="M2509">
        <f>_xlfn.IFNA(VLOOKUP(D2509,[2]Sheet1!$B$1:$N$65536,13,FALSE),0)</f>
        <v>4.9124075</v>
      </c>
    </row>
  </sheetData>
  <autoFilter ref="A1:M2509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2020-11-24T02:24:00Z</dcterms:created>
  <dcterms:modified xsi:type="dcterms:W3CDTF">2020-11-25T09:37:43Z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