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bugShala\Advanced Excel\My_training_docs\Formula &amp; Functions\"/>
    </mc:Choice>
  </mc:AlternateContent>
  <xr:revisionPtr revIDLastSave="0" documentId="13_ncr:1_{42FF5074-DD19-4B1C-AF7B-C453B46871DC}" xr6:coauthVersionLast="47" xr6:coauthVersionMax="47" xr10:uidLastSave="{00000000-0000-0000-0000-000000000000}"/>
  <bookViews>
    <workbookView xWindow="-120" yWindow="-120" windowWidth="29040" windowHeight="15840" tabRatio="847" firstSheet="2" activeTab="13" xr2:uid="{DFDDF419-EEE3-4B2A-99CF-7C773054E9E0}"/>
  </bookViews>
  <sheets>
    <sheet name="Cell Referencing" sheetId="23" r:id="rId1"/>
    <sheet name="Function vs Formula " sheetId="1" r:id="rId2"/>
    <sheet name="Mathematical Functions" sheetId="3" r:id="rId3"/>
    <sheet name="TEXT Functions" sheetId="2" r:id="rId4"/>
    <sheet name="Logical Functions" sheetId="10" r:id="rId5"/>
    <sheet name="If-Nested if" sheetId="4" r:id="rId6"/>
    <sheet name="Sumif,sumifs" sheetId="16" r:id="rId7"/>
    <sheet name="Countif,count ifs" sheetId="17" r:id="rId8"/>
    <sheet name="Sumproduct" sheetId="21" r:id="rId9"/>
    <sheet name="Vlookup" sheetId="11" r:id="rId10"/>
    <sheet name="vlook. column()" sheetId="12" r:id="rId11"/>
    <sheet name="vlook,row()" sheetId="13" r:id="rId12"/>
    <sheet name="HLOOKUP" sheetId="15" r:id="rId13"/>
    <sheet name="Index function" sheetId="22" r:id="rId14"/>
    <sheet name="Sheet1" sheetId="24" r:id="rId15"/>
    <sheet name="combined vlookup and hlkup" sheetId="14" r:id="rId16"/>
  </sheets>
  <definedNames>
    <definedName name="_xlnm._FilterDatabase" localSheetId="5" hidden="1">'If-Nested if'!$H$5:$P$15</definedName>
    <definedName name="emptable">Vlookup!$A$63:$D$73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22" l="1"/>
  <c r="C18" i="22"/>
  <c r="C16" i="22"/>
  <c r="B18" i="16"/>
  <c r="E19" i="16"/>
  <c r="J11" i="24"/>
  <c r="G3" i="21"/>
  <c r="B56" i="23"/>
  <c r="C56" i="23"/>
  <c r="D56" i="23"/>
  <c r="E56" i="23"/>
  <c r="B57" i="23"/>
  <c r="C57" i="23"/>
  <c r="D57" i="23"/>
  <c r="E57" i="23"/>
  <c r="B58" i="23"/>
  <c r="C58" i="23"/>
  <c r="D58" i="23"/>
  <c r="E58" i="23"/>
  <c r="B59" i="23"/>
  <c r="C59" i="23"/>
  <c r="D59" i="23"/>
  <c r="E59" i="23"/>
  <c r="B60" i="23"/>
  <c r="C60" i="23"/>
  <c r="D60" i="23"/>
  <c r="E60" i="23"/>
  <c r="B61" i="23"/>
  <c r="C61" i="23"/>
  <c r="D61" i="23"/>
  <c r="E61" i="23"/>
  <c r="B62" i="23"/>
  <c r="C62" i="23"/>
  <c r="D62" i="23"/>
  <c r="E62" i="23"/>
  <c r="B63" i="23"/>
  <c r="C63" i="23"/>
  <c r="D63" i="23"/>
  <c r="E63" i="23"/>
  <c r="C55" i="23"/>
  <c r="D55" i="23"/>
  <c r="E55" i="23"/>
  <c r="B55" i="23"/>
  <c r="B43" i="23"/>
  <c r="B44" i="23" s="1"/>
  <c r="B45" i="23" s="1"/>
  <c r="B46" i="23" s="1"/>
  <c r="B47" i="23" s="1"/>
  <c r="B48" i="23" s="1"/>
  <c r="B49" i="23" s="1"/>
  <c r="B50" i="23" s="1"/>
  <c r="B51" i="23" s="1"/>
  <c r="D34" i="23"/>
  <c r="D33" i="23"/>
  <c r="D32" i="23"/>
  <c r="C28" i="23"/>
  <c r="C27" i="23"/>
  <c r="C26" i="23"/>
  <c r="C25" i="23"/>
  <c r="C16" i="23"/>
  <c r="C15" i="23"/>
  <c r="C14" i="23"/>
  <c r="E13" i="23"/>
  <c r="D13" i="23"/>
  <c r="C13" i="23"/>
  <c r="C19" i="22"/>
  <c r="D19" i="22"/>
  <c r="E19" i="22"/>
  <c r="F19" i="22"/>
  <c r="G19" i="22"/>
  <c r="C20" i="22"/>
  <c r="D20" i="22"/>
  <c r="E20" i="22"/>
  <c r="F20" i="22"/>
  <c r="D18" i="22"/>
  <c r="E18" i="22"/>
  <c r="F18" i="22"/>
  <c r="G18" i="22"/>
  <c r="C43" i="23" l="1"/>
  <c r="I4" i="21"/>
  <c r="I5" i="21"/>
  <c r="I6" i="21"/>
  <c r="I7" i="21"/>
  <c r="I8" i="21"/>
  <c r="I9" i="21"/>
  <c r="I3" i="21"/>
  <c r="J4" i="21"/>
  <c r="J5" i="21"/>
  <c r="J6" i="21"/>
  <c r="J7" i="21"/>
  <c r="J8" i="21"/>
  <c r="J9" i="21"/>
  <c r="J3" i="21"/>
  <c r="G7" i="21"/>
  <c r="G4" i="21"/>
  <c r="G5" i="21"/>
  <c r="G6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Z6" i="16"/>
  <c r="AA6" i="16"/>
  <c r="AB6" i="16"/>
  <c r="AC6" i="16"/>
  <c r="AD6" i="16"/>
  <c r="Z7" i="16"/>
  <c r="AA7" i="16"/>
  <c r="AB7" i="16"/>
  <c r="AC7" i="16"/>
  <c r="AD7" i="16"/>
  <c r="Z8" i="16"/>
  <c r="AA8" i="16"/>
  <c r="AB8" i="16"/>
  <c r="AC8" i="16"/>
  <c r="AD8" i="16"/>
  <c r="AA5" i="16"/>
  <c r="AB5" i="16"/>
  <c r="AC5" i="16"/>
  <c r="Z5" i="16"/>
  <c r="H29" i="17"/>
  <c r="D22" i="17"/>
  <c r="D16" i="17"/>
  <c r="D12" i="17"/>
  <c r="D7" i="17"/>
  <c r="Z20" i="16"/>
  <c r="M24" i="10"/>
  <c r="M25" i="10"/>
  <c r="M26" i="10"/>
  <c r="M27" i="10"/>
  <c r="L24" i="10"/>
  <c r="L25" i="10"/>
  <c r="L26" i="10"/>
  <c r="L27" i="10"/>
  <c r="L23" i="10"/>
  <c r="C44" i="23" l="1"/>
  <c r="C45" i="23" s="1"/>
  <c r="C46" i="23" s="1"/>
  <c r="C47" i="23" s="1"/>
  <c r="C48" i="23" s="1"/>
  <c r="C49" i="23" s="1"/>
  <c r="C50" i="23" s="1"/>
  <c r="C51" i="23" s="1"/>
  <c r="D43" i="23"/>
  <c r="E18" i="21"/>
  <c r="Q9" i="4"/>
  <c r="Q10" i="4"/>
  <c r="Q11" i="4"/>
  <c r="Q12" i="4"/>
  <c r="Q13" i="4"/>
  <c r="Q14" i="4"/>
  <c r="Q15" i="4"/>
  <c r="P8" i="4"/>
  <c r="P9" i="4"/>
  <c r="P10" i="4"/>
  <c r="P11" i="4"/>
  <c r="P12" i="4"/>
  <c r="P13" i="4"/>
  <c r="P14" i="4"/>
  <c r="P15" i="4"/>
  <c r="O9" i="4"/>
  <c r="O10" i="4"/>
  <c r="O11" i="4"/>
  <c r="O12" i="4"/>
  <c r="O13" i="4"/>
  <c r="O14" i="4"/>
  <c r="O15" i="4"/>
  <c r="O8" i="4"/>
  <c r="N15" i="4"/>
  <c r="N14" i="4"/>
  <c r="N13" i="4"/>
  <c r="N12" i="4"/>
  <c r="N11" i="4"/>
  <c r="N10" i="4"/>
  <c r="N9" i="4"/>
  <c r="N8" i="4"/>
  <c r="M23" i="10"/>
  <c r="M7" i="10"/>
  <c r="D44" i="23" l="1"/>
  <c r="D45" i="23" s="1"/>
  <c r="D46" i="23" s="1"/>
  <c r="D47" i="23" s="1"/>
  <c r="D48" i="23" s="1"/>
  <c r="D49" i="23" s="1"/>
  <c r="D50" i="23" s="1"/>
  <c r="D51" i="23" s="1"/>
  <c r="E43" i="23"/>
  <c r="E44" i="23" s="1"/>
  <c r="E45" i="23" s="1"/>
  <c r="E46" i="23" s="1"/>
  <c r="E47" i="23" s="1"/>
  <c r="E48" i="23" s="1"/>
  <c r="E49" i="23" s="1"/>
  <c r="E50" i="23" s="1"/>
  <c r="E51" i="23" s="1"/>
  <c r="E17" i="2"/>
  <c r="D19" i="2"/>
  <c r="D18" i="2"/>
  <c r="D17" i="2"/>
  <c r="L8" i="2"/>
  <c r="L7" i="2"/>
  <c r="C45" i="17"/>
  <c r="C41" i="17"/>
  <c r="C38" i="17"/>
  <c r="C39" i="17"/>
  <c r="C40" i="17"/>
  <c r="C42" i="17"/>
  <c r="C43" i="17"/>
  <c r="C44" i="17"/>
  <c r="Z21" i="16"/>
  <c r="AA21" i="16"/>
  <c r="AB21" i="16"/>
  <c r="AC21" i="16"/>
  <c r="AD21" i="16"/>
  <c r="Z22" i="16"/>
  <c r="AA22" i="16"/>
  <c r="AB22" i="16"/>
  <c r="AC22" i="16"/>
  <c r="AD22" i="16"/>
  <c r="Z23" i="16"/>
  <c r="AA23" i="16"/>
  <c r="AB23" i="16"/>
  <c r="AC23" i="16"/>
  <c r="AD23" i="16"/>
  <c r="AA20" i="16"/>
  <c r="AB20" i="16"/>
  <c r="AC20" i="16"/>
  <c r="AD20" i="16"/>
  <c r="P13" i="16"/>
  <c r="P8" i="16"/>
  <c r="C25" i="12"/>
  <c r="B25" i="12"/>
  <c r="B26" i="15"/>
  <c r="E13" i="15"/>
  <c r="H9" i="15"/>
  <c r="B24" i="13"/>
  <c r="B18" i="13"/>
  <c r="B25" i="13"/>
  <c r="B26" i="13"/>
  <c r="B27" i="13"/>
  <c r="B19" i="13"/>
  <c r="B20" i="13"/>
  <c r="B21" i="13"/>
  <c r="D14" i="13"/>
  <c r="D13" i="13"/>
  <c r="D12" i="13"/>
  <c r="D11" i="13"/>
  <c r="D10" i="13"/>
  <c r="D9" i="13"/>
  <c r="D8" i="13"/>
  <c r="D7" i="13"/>
  <c r="D6" i="13"/>
  <c r="D5" i="13"/>
  <c r="E32" i="12"/>
  <c r="C32" i="12"/>
  <c r="B32" i="12"/>
  <c r="E25" i="12"/>
  <c r="D21" i="12"/>
  <c r="D20" i="12"/>
  <c r="D19" i="12"/>
  <c r="D18" i="12"/>
  <c r="D17" i="12"/>
  <c r="D32" i="12" s="1"/>
  <c r="D16" i="12"/>
  <c r="D15" i="12"/>
  <c r="D14" i="12"/>
  <c r="D13" i="12"/>
  <c r="D12" i="12"/>
  <c r="B5" i="12"/>
  <c r="A5" i="12"/>
  <c r="C93" i="11"/>
  <c r="B78" i="11"/>
  <c r="B77" i="11"/>
  <c r="C54" i="11"/>
  <c r="C55" i="11"/>
  <c r="C56" i="11"/>
  <c r="C57" i="11"/>
  <c r="C58" i="11"/>
  <c r="C59" i="11"/>
  <c r="B49" i="11"/>
  <c r="B46" i="11"/>
  <c r="B42" i="11"/>
  <c r="L14" i="3"/>
  <c r="L13" i="3"/>
  <c r="L12" i="3"/>
  <c r="L10" i="3"/>
  <c r="M8" i="10"/>
  <c r="M9" i="10"/>
  <c r="M10" i="10"/>
  <c r="M11" i="10"/>
  <c r="M12" i="10"/>
  <c r="M13" i="10"/>
  <c r="M14" i="10"/>
  <c r="M15" i="10"/>
  <c r="M16" i="10"/>
  <c r="D33" i="10"/>
  <c r="D34" i="10"/>
  <c r="D35" i="10"/>
  <c r="D32" i="10"/>
  <c r="D22" i="10"/>
  <c r="D23" i="10"/>
  <c r="D24" i="10"/>
  <c r="D21" i="10"/>
  <c r="D11" i="10"/>
  <c r="D10" i="10"/>
  <c r="D9" i="10"/>
  <c r="D8" i="10"/>
  <c r="D7" i="10"/>
  <c r="D6" i="10"/>
  <c r="C9" i="4"/>
  <c r="D20" i="3"/>
  <c r="C20" i="3"/>
  <c r="I15" i="3"/>
  <c r="G15" i="3"/>
  <c r="E15" i="3"/>
  <c r="C15" i="3"/>
  <c r="I6" i="3"/>
  <c r="G6" i="3"/>
  <c r="E6" i="3"/>
  <c r="C6" i="3"/>
  <c r="E18" i="2"/>
  <c r="E19" i="2"/>
  <c r="E20" i="2"/>
  <c r="E21" i="2"/>
  <c r="E22" i="2"/>
  <c r="E23" i="2"/>
  <c r="E25" i="2"/>
  <c r="E26" i="2"/>
  <c r="E27" i="2"/>
  <c r="E28" i="2"/>
  <c r="E29" i="2"/>
  <c r="E30" i="2"/>
  <c r="E31" i="2"/>
  <c r="F8" i="2"/>
  <c r="F9" i="2"/>
  <c r="F10" i="2"/>
  <c r="F11" i="2"/>
  <c r="F12" i="2"/>
  <c r="F13" i="2"/>
  <c r="C50" i="2"/>
  <c r="D20" i="2"/>
  <c r="D21" i="2"/>
  <c r="D22" i="2"/>
  <c r="C21" i="2"/>
  <c r="C17" i="2"/>
  <c r="C18" i="2"/>
  <c r="C19" i="2"/>
  <c r="C20" i="2"/>
  <c r="C22" i="2"/>
  <c r="M34" i="2"/>
  <c r="M35" i="2"/>
  <c r="M36" i="2"/>
  <c r="K39" i="2"/>
  <c r="K40" i="2"/>
  <c r="K34" i="2"/>
  <c r="K35" i="2"/>
  <c r="K36" i="2"/>
  <c r="N23" i="2"/>
  <c r="N24" i="2"/>
  <c r="N25" i="2"/>
  <c r="N26" i="2"/>
  <c r="N27" i="2"/>
  <c r="N28" i="2"/>
  <c r="N29" i="2"/>
  <c r="L23" i="2"/>
  <c r="L24" i="2"/>
  <c r="J23" i="2"/>
  <c r="N7" i="2"/>
  <c r="N8" i="2"/>
  <c r="M7" i="2"/>
  <c r="M8" i="2"/>
  <c r="E40" i="2"/>
  <c r="E41" i="2"/>
  <c r="E42" i="2"/>
  <c r="E43" i="2"/>
  <c r="E44" i="2"/>
  <c r="E45" i="2"/>
  <c r="D40" i="2"/>
  <c r="D41" i="2"/>
  <c r="D42" i="2"/>
  <c r="D43" i="2"/>
  <c r="D44" i="2"/>
  <c r="D45" i="2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E8" i="2"/>
  <c r="E9" i="2"/>
  <c r="E10" i="2"/>
  <c r="E11" i="2"/>
  <c r="E12" i="2"/>
  <c r="E13" i="2"/>
  <c r="D8" i="2"/>
  <c r="D9" i="2"/>
  <c r="D10" i="2"/>
  <c r="D11" i="2"/>
  <c r="D12" i="2"/>
  <c r="D13" i="2"/>
  <c r="C8" i="2"/>
  <c r="C9" i="2"/>
  <c r="C10" i="2"/>
  <c r="C11" i="2"/>
  <c r="C12" i="2"/>
  <c r="C13" i="2"/>
  <c r="D25" i="12" l="1"/>
  <c r="L11" i="3"/>
  <c r="E17" i="1"/>
</calcChain>
</file>

<file path=xl/sharedStrings.xml><?xml version="1.0" encoding="utf-8"?>
<sst xmlns="http://schemas.openxmlformats.org/spreadsheetml/2006/main" count="1042" uniqueCount="666">
  <si>
    <t>Mdoule 5 --&gt; Excel Functions</t>
  </si>
  <si>
    <t xml:space="preserve">Requirement </t>
  </si>
  <si>
    <t>FORMULA</t>
  </si>
  <si>
    <t xml:space="preserve">A formula is an expression which calculates the value of a cell </t>
  </si>
  <si>
    <t>OR</t>
  </si>
  <si>
    <t xml:space="preserve">Combination of Function </t>
  </si>
  <si>
    <t>Ex. If(Sum(rng)&gt;200 Vlookup(),Hlookup())</t>
  </si>
  <si>
    <t>FUNCTION</t>
  </si>
  <si>
    <t>Formula</t>
  </si>
  <si>
    <t>E15+E16</t>
  </si>
  <si>
    <t>Database</t>
  </si>
  <si>
    <t>Function</t>
  </si>
  <si>
    <t>Function is most powerful inbuilt features of MS excel which is used for data Extaction , Data calculation and Data analysis.</t>
  </si>
  <si>
    <t>function are predefined formulas and used to do the specific task</t>
  </si>
  <si>
    <t>1) Inbuilt Functions</t>
  </si>
  <si>
    <t>Types of excel function :</t>
  </si>
  <si>
    <t>2) User Defined Functions or Custom functions ( Using VBA)</t>
  </si>
  <si>
    <t>HIMANSHU</t>
  </si>
  <si>
    <t>Difference between Function and Formula</t>
  </si>
  <si>
    <t xml:space="preserve">a). Function is System defined but formula is user defined </t>
  </si>
  <si>
    <t xml:space="preserve">b). Function is single syntax but formula is combination of function </t>
  </si>
  <si>
    <t>Function Argument/Parameter List</t>
  </si>
  <si>
    <t>1.Function With No Argument</t>
  </si>
  <si>
    <t>eg. Now(), today()</t>
  </si>
  <si>
    <t>eg. Upper(text), lower(text)</t>
  </si>
  <si>
    <t>3.Function with many argument</t>
  </si>
  <si>
    <t>=</t>
  </si>
  <si>
    <t>Recognized as a function/formula</t>
  </si>
  <si>
    <t>Function Name in caps</t>
  </si>
  <si>
    <t>Recognized all function name should be in capital</t>
  </si>
  <si>
    <t>()</t>
  </si>
  <si>
    <t>To pass the argument/Parameter</t>
  </si>
  <si>
    <t>comma</t>
  </si>
  <si>
    <t>,</t>
  </si>
  <si>
    <t>use for parameter seperator</t>
  </si>
  <si>
    <t>colon</t>
  </si>
  <si>
    <t xml:space="preserve">: </t>
  </si>
  <si>
    <t>combination of range/cells</t>
  </si>
  <si>
    <t>square Brackets</t>
  </si>
  <si>
    <t>[]</t>
  </si>
  <si>
    <t>Use a optional Parameter</t>
  </si>
  <si>
    <t>Curly Bracket</t>
  </si>
  <si>
    <t>{}</t>
  </si>
  <si>
    <t>Use for Multiple Parameter(use for array)</t>
  </si>
  <si>
    <t>sum</t>
  </si>
  <si>
    <t>min</t>
  </si>
  <si>
    <t>max</t>
  </si>
  <si>
    <t>FIRST NAME</t>
  </si>
  <si>
    <t>UPPER</t>
  </si>
  <si>
    <t>LOWER</t>
  </si>
  <si>
    <t>PROPER</t>
  </si>
  <si>
    <t>himanshu</t>
  </si>
  <si>
    <t>vijay</t>
  </si>
  <si>
    <t>nehal</t>
  </si>
  <si>
    <t>afal</t>
  </si>
  <si>
    <t>krishna</t>
  </si>
  <si>
    <t>sekhar</t>
  </si>
  <si>
    <t>vipin</t>
  </si>
  <si>
    <t>himanshu suryavanshi</t>
  </si>
  <si>
    <t>vijay saxena</t>
  </si>
  <si>
    <t>nehal sharma</t>
  </si>
  <si>
    <t>afal ali</t>
  </si>
  <si>
    <t>krishna mishra</t>
  </si>
  <si>
    <t>sekhar sharma</t>
  </si>
  <si>
    <t>vipin tawar</t>
  </si>
  <si>
    <t>LEFT</t>
  </si>
  <si>
    <t>RIGHT</t>
  </si>
  <si>
    <t>himanshu kumar suryavanshi</t>
  </si>
  <si>
    <t>vijay vedagya saxena</t>
  </si>
  <si>
    <t>nehal prasad sharma</t>
  </si>
  <si>
    <t>afal ahmad ali</t>
  </si>
  <si>
    <t>krishna gopal mishra</t>
  </si>
  <si>
    <t>sekhar suman sharma</t>
  </si>
  <si>
    <t>vipin kumar tawar</t>
  </si>
  <si>
    <t>TRIM</t>
  </si>
  <si>
    <t>LEN</t>
  </si>
  <si>
    <t xml:space="preserve">       himanshu    suryavanshi</t>
  </si>
  <si>
    <t>vijay                 saxena</t>
  </si>
  <si>
    <t>nehal     sharma</t>
  </si>
  <si>
    <t>afal                                          ali</t>
  </si>
  <si>
    <t xml:space="preserve">                      krishna       mishra</t>
  </si>
  <si>
    <t>sekhar        sharma</t>
  </si>
  <si>
    <t>vipin      tawar</t>
  </si>
  <si>
    <t>TRIM() ----&gt; it removes the extra spaces from the text string exluding the single space between words</t>
  </si>
  <si>
    <t xml:space="preserve"> =TRIM(B25)</t>
  </si>
  <si>
    <t xml:space="preserve"> =UPPER(B7)</t>
  </si>
  <si>
    <t xml:space="preserve"> =LOWER(B7)</t>
  </si>
  <si>
    <t xml:space="preserve"> =PROPER(B7)</t>
  </si>
  <si>
    <t>FIRST</t>
  </si>
  <si>
    <t>suryavanshi</t>
  </si>
  <si>
    <t>saxena</t>
  </si>
  <si>
    <t>sharma</t>
  </si>
  <si>
    <t>ali</t>
  </si>
  <si>
    <t>mishra</t>
  </si>
  <si>
    <t>tawar</t>
  </si>
  <si>
    <t>LAST NAME</t>
  </si>
  <si>
    <t>CONCATENATE by method 1</t>
  </si>
  <si>
    <t>CONCATENATE by method 2</t>
  </si>
  <si>
    <t xml:space="preserve"> =LEN(C25)</t>
  </si>
  <si>
    <t xml:space="preserve"> =CONCATENATE(B39," ",C39)</t>
  </si>
  <si>
    <t>concatanate()</t>
  </si>
  <si>
    <t>&amp;-Ampersand operator</t>
  </si>
  <si>
    <t xml:space="preserve"> =B39&amp;" "&amp;C39</t>
  </si>
  <si>
    <t>TEXT FUNCTION</t>
  </si>
  <si>
    <t>Name</t>
  </si>
  <si>
    <t xml:space="preserve">Date of Birth </t>
  </si>
  <si>
    <t xml:space="preserve">Name &amp; DOB(Using TEXT Funxtion) </t>
  </si>
  <si>
    <t>Himanshu</t>
  </si>
  <si>
    <t>Sunny</t>
  </si>
  <si>
    <t>Prabhat</t>
  </si>
  <si>
    <t>Original Date</t>
  </si>
  <si>
    <t>Formaated Date With Formula-text()</t>
  </si>
  <si>
    <t>December 9, 2017</t>
  </si>
  <si>
    <t>Dec 09 2017</t>
  </si>
  <si>
    <t>Saturday 09 December, 2017</t>
  </si>
  <si>
    <t xml:space="preserve">Saturday </t>
  </si>
  <si>
    <t>Replace</t>
  </si>
  <si>
    <t>Part ID</t>
  </si>
  <si>
    <t xml:space="preserve">Original Text </t>
  </si>
  <si>
    <t>Shival Mishra</t>
  </si>
  <si>
    <t xml:space="preserve"> =REPLACE(H22,8,6,"dube")</t>
  </si>
  <si>
    <t>here mishra is replaced by dube</t>
  </si>
  <si>
    <t>824-ABC-6985H</t>
  </si>
  <si>
    <t>578-DBG-6895K</t>
  </si>
  <si>
    <t>574-HJK-5632A</t>
  </si>
  <si>
    <t xml:space="preserve"> =REPLACE(I23,9,0,"IND-")</t>
  </si>
  <si>
    <t>Noida@*@prince-40111</t>
  </si>
  <si>
    <t>Noida@*@himanshu-484555</t>
  </si>
  <si>
    <t>Noida@*@saviour-40112</t>
  </si>
  <si>
    <t>Noida@*@harry-484556</t>
  </si>
  <si>
    <t>Noida@*@carry-40113</t>
  </si>
  <si>
    <t>Noida@*@shiv-484557</t>
  </si>
  <si>
    <t>Noida@*@anime-40114</t>
  </si>
  <si>
    <t>Noida@*@hritik-484558</t>
  </si>
  <si>
    <t xml:space="preserve"> =REPLACE(K23,6,3,"-")</t>
  </si>
  <si>
    <t>PART ID</t>
  </si>
  <si>
    <t>SUBSTITUTE</t>
  </si>
  <si>
    <t>ORIGINAL TEXT</t>
  </si>
  <si>
    <t>Estern Region</t>
  </si>
  <si>
    <t>Western Region</t>
  </si>
  <si>
    <t xml:space="preserve">Southern Region </t>
  </si>
  <si>
    <t xml:space="preserve">Northern Region </t>
  </si>
  <si>
    <t xml:space="preserve"> =SUBSTITUTE(H34,"-"," ")</t>
  </si>
  <si>
    <t xml:space="preserve">Or give instance </t>
  </si>
  <si>
    <t xml:space="preserve"> =SUBSTITUTE(H34,"-"," ",2)</t>
  </si>
  <si>
    <t xml:space="preserve"> =SUBSTITUTE(J34,"Region","Zone")</t>
  </si>
  <si>
    <t xml:space="preserve"> =LEFT(B16,FIND(" ",B16)-1)</t>
  </si>
  <si>
    <t xml:space="preserve"> =RIGHT(B16,LEN(B16)-FIND(" ",B16,FIND(" ",B16)+1))</t>
  </si>
  <si>
    <t xml:space="preserve"> =RIGHT(B50,LEN(B50)-FIND(" ",B50,FIND(" ",B50)+1))</t>
  </si>
  <si>
    <t xml:space="preserve">used this formula to find to find the last name .. Here </t>
  </si>
  <si>
    <t>len is used to count the total length of string</t>
  </si>
  <si>
    <t>1st find is used to find at which place the space is present</t>
  </si>
  <si>
    <t xml:space="preserve">2nd find is used to find next space </t>
  </si>
  <si>
    <t>https://www.youtube.com/watch?v=jpimPEjBeUk</t>
  </si>
  <si>
    <t>watch this vedio to clear right concept</t>
  </si>
  <si>
    <t>scroll down to clear right concept , see youtube link below</t>
  </si>
  <si>
    <t>Right</t>
  </si>
  <si>
    <t xml:space="preserve"> =RIGHT(B7,LEN(B7)-FIND(" ",B7))</t>
  </si>
  <si>
    <t>Mid</t>
  </si>
  <si>
    <t xml:space="preserve"> =TRIM(MID(SUBSTITUTE(" "&amp;B16," ",REPT(" ",255)),2*255,255))</t>
  </si>
  <si>
    <t>https://www.youtube.com/watch?v=yO1H_oUbXm8</t>
  </si>
  <si>
    <t>watch this vedio to clear concept of midd name</t>
  </si>
  <si>
    <t xml:space="preserve">Addition </t>
  </si>
  <si>
    <t xml:space="preserve">Substraction </t>
  </si>
  <si>
    <t xml:space="preserve">Multiplication </t>
  </si>
  <si>
    <t>Division</t>
  </si>
  <si>
    <t xml:space="preserve">Total </t>
  </si>
  <si>
    <t>Percentage</t>
  </si>
  <si>
    <t>Average</t>
  </si>
  <si>
    <t>Min</t>
  </si>
  <si>
    <t>Power</t>
  </si>
  <si>
    <t>Number</t>
  </si>
  <si>
    <t>POWER(5,2)</t>
  </si>
  <si>
    <t>Sqrt</t>
  </si>
  <si>
    <t>sqrt()</t>
  </si>
  <si>
    <t>Mathematical Function in Excel</t>
  </si>
  <si>
    <t>Sales1`</t>
  </si>
  <si>
    <t>Sales2</t>
  </si>
  <si>
    <t xml:space="preserve">Ans as </t>
  </si>
  <si>
    <t>True,False</t>
  </si>
  <si>
    <t>1,0</t>
  </si>
  <si>
    <t>Pass, Fail</t>
  </si>
  <si>
    <t>PASS,FAIL</t>
  </si>
  <si>
    <t>YES,NO</t>
  </si>
  <si>
    <t>F2+E2,0</t>
  </si>
  <si>
    <t>today(),Today()+10</t>
  </si>
  <si>
    <t>Logical Test</t>
  </si>
  <si>
    <t>What</t>
  </si>
  <si>
    <t>NO.</t>
  </si>
  <si>
    <t>No.</t>
  </si>
  <si>
    <t>Logical Formula</t>
  </si>
  <si>
    <t>Comparative Operator</t>
  </si>
  <si>
    <t>is 25=45?</t>
  </si>
  <si>
    <t>is 25&lt;&gt;45?</t>
  </si>
  <si>
    <t>is 25&gt;45?</t>
  </si>
  <si>
    <t>is 25&gt;=45?</t>
  </si>
  <si>
    <t>is 25&lt;45?</t>
  </si>
  <si>
    <t>is 25&lt;=45?</t>
  </si>
  <si>
    <t>&lt;&gt;</t>
  </si>
  <si>
    <t>&gt;</t>
  </si>
  <si>
    <t>&gt;=</t>
  </si>
  <si>
    <t>&lt;</t>
  </si>
  <si>
    <t>&lt;.=</t>
  </si>
  <si>
    <t>comparative operator</t>
  </si>
  <si>
    <t>Equal</t>
  </si>
  <si>
    <t>Not Equal</t>
  </si>
  <si>
    <t>Greater than</t>
  </si>
  <si>
    <t>Greater than equal to</t>
  </si>
  <si>
    <t>less tha</t>
  </si>
  <si>
    <t>less than equal to</t>
  </si>
  <si>
    <t>AND</t>
  </si>
  <si>
    <t>AND &amp; OR  &amp; NOT</t>
  </si>
  <si>
    <t xml:space="preserve">Or </t>
  </si>
  <si>
    <t>or checks whether any of the argument are TRUE and return TRUE or FALSE</t>
  </si>
  <si>
    <t>return FALSE if all arguments are FALSE</t>
  </si>
  <si>
    <t>Condition 2</t>
  </si>
  <si>
    <t>Result</t>
  </si>
  <si>
    <t xml:space="preserve">Condition 1 </t>
  </si>
  <si>
    <t>If Function with OR function when there are 2 logical tests, but only 1 must be true</t>
  </si>
  <si>
    <t>s.no</t>
  </si>
  <si>
    <t>CUSTOMER NAME</t>
  </si>
  <si>
    <t>TOTAL BILL</t>
  </si>
  <si>
    <t>DIFFERENT PRODUCTS</t>
  </si>
  <si>
    <t>IF CUSTOMER BILL &gt; 20000 OR DIFFERENT PRODUCT &gt;= 10 DISCOUNT - 30%</t>
  </si>
  <si>
    <t>MAHESH</t>
  </si>
  <si>
    <t>DINESH</t>
  </si>
  <si>
    <t>PRABHAT</t>
  </si>
  <si>
    <t>KK</t>
  </si>
  <si>
    <t>SHEKHAR</t>
  </si>
  <si>
    <t>INDORE</t>
  </si>
  <si>
    <t>PALASIA</t>
  </si>
  <si>
    <t>BHAVARKUA</t>
  </si>
  <si>
    <t>JABALPUR</t>
  </si>
  <si>
    <t>Discount"</t>
  </si>
  <si>
    <t>iF(OR(K7&gt;=20000,L7&gt;10),K7*30%,"NO</t>
  </si>
  <si>
    <t>IF Error Function</t>
  </si>
  <si>
    <t>DataType</t>
  </si>
  <si>
    <t>TEXT</t>
  </si>
  <si>
    <t>JAVA</t>
  </si>
  <si>
    <t>ERROR From Formula</t>
  </si>
  <si>
    <t>avg</t>
  </si>
  <si>
    <t>count</t>
  </si>
  <si>
    <t>VLOOKUP</t>
  </si>
  <si>
    <t>Empid</t>
  </si>
  <si>
    <t>EmpName</t>
  </si>
  <si>
    <t>Designation</t>
  </si>
  <si>
    <t>Salary</t>
  </si>
  <si>
    <t>IND1001</t>
  </si>
  <si>
    <t>IND1002</t>
  </si>
  <si>
    <t>IND1003</t>
  </si>
  <si>
    <t>IND1004</t>
  </si>
  <si>
    <t>IND1005</t>
  </si>
  <si>
    <t>IND1006</t>
  </si>
  <si>
    <t>IND1007</t>
  </si>
  <si>
    <t>IND1008</t>
  </si>
  <si>
    <t>IND1009</t>
  </si>
  <si>
    <t>IND1010</t>
  </si>
  <si>
    <t>Prakash</t>
  </si>
  <si>
    <t>deepak</t>
  </si>
  <si>
    <t>akash</t>
  </si>
  <si>
    <t>avinash</t>
  </si>
  <si>
    <t>shubham</t>
  </si>
  <si>
    <t>abhishek</t>
  </si>
  <si>
    <t>ashish</t>
  </si>
  <si>
    <t>rahul</t>
  </si>
  <si>
    <t>manager</t>
  </si>
  <si>
    <t>developer</t>
  </si>
  <si>
    <t>TL</t>
  </si>
  <si>
    <t>MIS executive</t>
  </si>
  <si>
    <t>Analyst</t>
  </si>
  <si>
    <t>Supervisor</t>
  </si>
  <si>
    <t>Developer</t>
  </si>
  <si>
    <t>Investor</t>
  </si>
  <si>
    <t>Designer</t>
  </si>
  <si>
    <t>coordinator</t>
  </si>
  <si>
    <t>formula</t>
  </si>
  <si>
    <t xml:space="preserve"> =VLOOKUP(A42,$A$30:$D$39,4,FALSE)</t>
  </si>
  <si>
    <t>exact match (0,False)</t>
  </si>
  <si>
    <t>https://www.youtube.com/watch?v=tGRV245Lw1k&amp;list=PLmHi7ol7EPSDHiNNE4K1dZaDwWOSA0MIA&amp;index=2</t>
  </si>
  <si>
    <t>watch vedio to differentiate approximate and exact match</t>
  </si>
  <si>
    <t xml:space="preserve"> =VLOOKUP(A46,B30:D39,3,0)</t>
  </si>
  <si>
    <t xml:space="preserve"> =TEXT(J12,"mmmm d,yyyy")</t>
  </si>
  <si>
    <t xml:space="preserve"> =TEXT(J12,"mmm dd yyyy")</t>
  </si>
  <si>
    <t xml:space="preserve"> =TEXT(J12,"dddd dd mmmm,yyyy")</t>
  </si>
  <si>
    <t xml:space="preserve"> =TEXT(J12,"dd-mmm-yy")</t>
  </si>
  <si>
    <t xml:space="preserve"> =TEXT(J12,"dddd")</t>
  </si>
  <si>
    <t>Employee</t>
  </si>
  <si>
    <t>Sales</t>
  </si>
  <si>
    <t>Bonus Commision %?</t>
  </si>
  <si>
    <t>Harsha Jawre</t>
  </si>
  <si>
    <t>shivam purohit</t>
  </si>
  <si>
    <t>kapil sharma</t>
  </si>
  <si>
    <t>vicky kaushal</t>
  </si>
  <si>
    <t>aman kumar</t>
  </si>
  <si>
    <t xml:space="preserve">Surbhi Jain </t>
  </si>
  <si>
    <t>Akshat jain</t>
  </si>
  <si>
    <t xml:space="preserve">Sales </t>
  </si>
  <si>
    <t>Bonust Comm %</t>
  </si>
  <si>
    <t xml:space="preserve"> =VLOOKUP(B53,$E$53:$F$60,2,TRUE)</t>
  </si>
  <si>
    <t>&lt;&lt;&lt;&lt;&lt; this is not good to show in any official doc .. To make it optimised check below</t>
  </si>
  <si>
    <t xml:space="preserve"> =IFERROR(VLOOKUP(A77,B64:D73,3,FALSE),"Data Not Found")</t>
  </si>
  <si>
    <t xml:space="preserve">&lt;&lt;&lt;&lt;&lt; this is an optimised way </t>
  </si>
  <si>
    <t>kk</t>
  </si>
  <si>
    <t>Optimised VLOOKUP #N/A and IFERROR or IF</t>
  </si>
  <si>
    <t xml:space="preserve">Product </t>
  </si>
  <si>
    <t>Part Number</t>
  </si>
  <si>
    <t>Unit</t>
  </si>
  <si>
    <t>Price</t>
  </si>
  <si>
    <t>samsung</t>
  </si>
  <si>
    <t>nokia</t>
  </si>
  <si>
    <t>moto</t>
  </si>
  <si>
    <t>oppo</t>
  </si>
  <si>
    <t>vivo</t>
  </si>
  <si>
    <t>1000-2541</t>
  </si>
  <si>
    <t>1000-2542</t>
  </si>
  <si>
    <t>1000-2543</t>
  </si>
  <si>
    <t>1000-2544</t>
  </si>
  <si>
    <t>1001-2542</t>
  </si>
  <si>
    <t>1001-2543</t>
  </si>
  <si>
    <t>1001-2544</t>
  </si>
  <si>
    <t>1001-2545</t>
  </si>
  <si>
    <t>VlookUP as a Formula Element</t>
  </si>
  <si>
    <t>Product</t>
  </si>
  <si>
    <t>Units</t>
  </si>
  <si>
    <t>Total</t>
  </si>
  <si>
    <t xml:space="preserve"> =VLOOKUP(A93,$A$82:$D$90,4,FALSE)*B93</t>
  </si>
  <si>
    <t>VLookUP to get complete record, |coumn, Columns | Row, Rows | Lookup Full Record</t>
  </si>
  <si>
    <t>coumn() , Conlumns() , Row () , Rows()</t>
  </si>
  <si>
    <t xml:space="preserve"> =COLUMN(B99)</t>
  </si>
  <si>
    <t xml:space="preserve"> =COLUMNS(C99:F99)</t>
  </si>
  <si>
    <t>columns() ----&gt; tells the count of total columns from reference point</t>
  </si>
  <si>
    <t>column() ----&gt; tells the index of any cell column wise</t>
  </si>
  <si>
    <t xml:space="preserve">eg : - </t>
  </si>
  <si>
    <t>LastName</t>
  </si>
  <si>
    <t>Email ID</t>
  </si>
  <si>
    <t>Phone</t>
  </si>
  <si>
    <t>singh</t>
  </si>
  <si>
    <t>rai</t>
  </si>
  <si>
    <t>cena</t>
  </si>
  <si>
    <t>stokes</t>
  </si>
  <si>
    <t xml:space="preserve">jon </t>
  </si>
  <si>
    <t>kumar</t>
  </si>
  <si>
    <t>teja</t>
  </si>
  <si>
    <t>ID</t>
  </si>
  <si>
    <t>First</t>
  </si>
  <si>
    <t>E-mail</t>
  </si>
  <si>
    <t>FirstName</t>
  </si>
  <si>
    <t>Last</t>
  </si>
  <si>
    <t>we have used column() for reference the indexing or required column</t>
  </si>
  <si>
    <t xml:space="preserve">Column() </t>
  </si>
  <si>
    <t xml:space="preserve">Columns() </t>
  </si>
  <si>
    <t>https://www.youtube.com/watch?v=ZWQ4jgvBvwo&amp;list=PLmHi7ol7EPSDHiNNE4K1dZaDwWOSA0MIA&amp;index=6</t>
  </si>
  <si>
    <t>watch this vedio for this concept</t>
  </si>
  <si>
    <t xml:space="preserve"> =VLOOKUP($A$128,$A$107:$E$117,COLUMNS($F$124:G124),0)</t>
  </si>
  <si>
    <t xml:space="preserve">we have used columns() for reference the range of indexing </t>
  </si>
  <si>
    <t>purpul wala dekho .. 2cells ki range me hai mtlbb vo count=2 lakar rkhe jana pe columns wala formula hai aur vahi count=2 hamari indexing hogi first name wale column ke liye.</t>
  </si>
  <si>
    <t>. And hmane F124 ko fix kr diya q ki vahi se jab columns aage badhte jaige to jaha se fix hai vahin se hi vo counting karega like 2 &gt;&gt;&gt; 3&gt;&gt;&gt;4 so they will me our referencing poing</t>
  </si>
  <si>
    <t>Row()</t>
  </si>
  <si>
    <t>First Name</t>
  </si>
  <si>
    <t>Last Name</t>
  </si>
  <si>
    <t>Rows()</t>
  </si>
  <si>
    <t xml:space="preserve"> =VLOOKUP($B$17,$A$4:$E$14,ROW(F2),0)</t>
  </si>
  <si>
    <t>&gt;&gt;&gt;&gt; here koi bhi coloumn le skte ho but agr first name</t>
  </si>
  <si>
    <t>fetch karna hai to table me first name ka column 2nd index pe hai</t>
  </si>
  <si>
    <t>to jo ro hota hai vo same column() jaise indexing btata hai</t>
  </si>
  <si>
    <t>bas age first name chahiye to row() me 2nd row me hi reference lena hoga</t>
  </si>
  <si>
    <t xml:space="preserve"> =VLOOKUP($B$23,$A$4:$E$14,ROWS($E$21:E22),0)</t>
  </si>
  <si>
    <t>coumns() jaise rows() bhi number of rows count deta hai aur vahi count hamari indexing ka kaam karegy</t>
  </si>
  <si>
    <t>fetching column wise data into row wise … data row ka fetch kar rhe hai but outputs ko column me rkhte jaige .. See output of row and rows()</t>
  </si>
  <si>
    <t>https://www.youtube.com/watch?v=NahIzD4IhzE&amp;list=PLmHi7ol7EPSDHiNNE4K1dZaDwWOSA0MIA&amp;index=13</t>
  </si>
  <si>
    <t>combined vlookup and hlookup</t>
  </si>
  <si>
    <t>99% of the time .. We have verticle tables that's why we use vlookup , rarely the data is horizontal in that ase we use HLOOKUP</t>
  </si>
  <si>
    <t>Samsung</t>
  </si>
  <si>
    <t>Nokia</t>
  </si>
  <si>
    <t>Motto</t>
  </si>
  <si>
    <t>Vivo</t>
  </si>
  <si>
    <t>Oppo</t>
  </si>
  <si>
    <t>Quantity</t>
  </si>
  <si>
    <t>Acer</t>
  </si>
  <si>
    <t>HP</t>
  </si>
  <si>
    <t>Dell</t>
  </si>
  <si>
    <t>Q. When we can perform the vlookup and when to appy Hlookup .. ?</t>
  </si>
  <si>
    <t xml:space="preserve">Ans : when all the lookup value present in the first column of the array .. We will use VLOOKUP </t>
  </si>
  <si>
    <t xml:space="preserve">Ans : when all the lookup value present in the first ROW of the array .. We will use HLOOKUP </t>
  </si>
  <si>
    <t xml:space="preserve"> =HLOOKUP(H8,$A$8:$E$9,2,0)</t>
  </si>
  <si>
    <t xml:space="preserve">here we passed 2 because hame price chahiye aur price 2nd row me hai array ke </t>
  </si>
  <si>
    <t>HLOOKUP</t>
  </si>
  <si>
    <t xml:space="preserve"> =HLOOKUP($A$26,$A$20:$I$23,4,0)</t>
  </si>
  <si>
    <t xml:space="preserve">Vlookup finds the data vertically or takes the data from column  </t>
  </si>
  <si>
    <t>Hlookup finds the data Horizontly or takes the data from row</t>
  </si>
  <si>
    <t>Note:-</t>
  </si>
  <si>
    <t xml:space="preserve"> =VLOOKUP($A$25,$A$11:$E$21,COLUMN(B22),FALSE)</t>
  </si>
  <si>
    <t>Names</t>
  </si>
  <si>
    <t>Region</t>
  </si>
  <si>
    <t>marks</t>
  </si>
  <si>
    <t>ansh</t>
  </si>
  <si>
    <t>vikram</t>
  </si>
  <si>
    <t>west</t>
  </si>
  <si>
    <t>east</t>
  </si>
  <si>
    <t>sumif &gt;&gt;&gt;&gt; it adds the cells specified by a given criteria or condition</t>
  </si>
  <si>
    <t>ANSH</t>
  </si>
  <si>
    <t>sumifs&gt;&gt;&gt; it adds the cells specified by a given set of criteria  or multiple conditions</t>
  </si>
  <si>
    <t>Sum With single Criteria, using sumif</t>
  </si>
  <si>
    <t xml:space="preserve"> =SUMIF($A$7:$A$13,A18,$C$7:$C$13</t>
  </si>
  <si>
    <t xml:space="preserve"> =SUMIFS($C$7:$C$13,$A$7:$A$13,D18,$B$7:$B$13,D20)</t>
  </si>
  <si>
    <t>Sum With multiple Criteria, using sumifs</t>
  </si>
  <si>
    <t>southeast</t>
  </si>
  <si>
    <t>north</t>
  </si>
  <si>
    <t>midwest</t>
  </si>
  <si>
    <t>northwest</t>
  </si>
  <si>
    <t>southwest</t>
  </si>
  <si>
    <t>northeast</t>
  </si>
  <si>
    <t>Rina</t>
  </si>
  <si>
    <t>tina</t>
  </si>
  <si>
    <t>swati</t>
  </si>
  <si>
    <t>bhavya</t>
  </si>
  <si>
    <t>aman</t>
  </si>
  <si>
    <t>himani</t>
  </si>
  <si>
    <t>sanjay</t>
  </si>
  <si>
    <t>sunny</t>
  </si>
  <si>
    <t>amazon</t>
  </si>
  <si>
    <t>hd</t>
  </si>
  <si>
    <t>od</t>
  </si>
  <si>
    <t>economist</t>
  </si>
  <si>
    <t>hm</t>
  </si>
  <si>
    <t>yahoo</t>
  </si>
  <si>
    <t>youtube</t>
  </si>
  <si>
    <t>google</t>
  </si>
  <si>
    <t>eicher</t>
  </si>
  <si>
    <t>Date</t>
  </si>
  <si>
    <t>SalesRep</t>
  </si>
  <si>
    <t>Customer</t>
  </si>
  <si>
    <t>for random date &gt;&gt; randbetween(date(year,month,day),date(year,month,day))</t>
  </si>
  <si>
    <t>Ex 1 : add w 1 condition</t>
  </si>
  <si>
    <t>customer</t>
  </si>
  <si>
    <t>add sales</t>
  </si>
  <si>
    <t>Ex 2 : add w 2 condition</t>
  </si>
  <si>
    <t>rina</t>
  </si>
  <si>
    <t>For Big Data arrays</t>
  </si>
  <si>
    <t>Critria for adding sales</t>
  </si>
  <si>
    <t>apr</t>
  </si>
  <si>
    <t>may</t>
  </si>
  <si>
    <t>product</t>
  </si>
  <si>
    <t>java</t>
  </si>
  <si>
    <t>acer</t>
  </si>
  <si>
    <t>mi</t>
  </si>
  <si>
    <t>SUMIF</t>
  </si>
  <si>
    <t>SUMPRODUCT</t>
  </si>
  <si>
    <t>RINA</t>
  </si>
  <si>
    <t>SWATI</t>
  </si>
  <si>
    <t>AMAN</t>
  </si>
  <si>
    <t>SAMSUNG</t>
  </si>
  <si>
    <t>NOKIA</t>
  </si>
  <si>
    <t>https://www.youtube.com/watch?v=B1LOC-L6fu4&amp;t=316s</t>
  </si>
  <si>
    <t>watch this vedio for this special case of date month</t>
  </si>
  <si>
    <t>count() &gt;&gt; counts the number of cells in a range that contains all the numbers</t>
  </si>
  <si>
    <t>him2</t>
  </si>
  <si>
    <t>jhgt</t>
  </si>
  <si>
    <t>countA()&gt;&gt; it counts the number of cells in a range that are not empty</t>
  </si>
  <si>
    <t>countA</t>
  </si>
  <si>
    <t>it counts the numbers only in a range and skips the text  and spaces.</t>
  </si>
  <si>
    <t>it counts all the numbers and letters and true false in a range but skips the counting of empty cells.</t>
  </si>
  <si>
    <t>countblank</t>
  </si>
  <si>
    <t>counts empty cells only</t>
  </si>
  <si>
    <t>name</t>
  </si>
  <si>
    <t>ajay</t>
  </si>
  <si>
    <t>amit</t>
  </si>
  <si>
    <t>count occurance</t>
  </si>
  <si>
    <t xml:space="preserve"> =COUNTIF(B20:B24,D21)</t>
  </si>
  <si>
    <t>date</t>
  </si>
  <si>
    <t>region</t>
  </si>
  <si>
    <t>south</t>
  </si>
  <si>
    <t>central</t>
  </si>
  <si>
    <t>kiran</t>
  </si>
  <si>
    <t>mahesh</t>
  </si>
  <si>
    <t>sourabh</t>
  </si>
  <si>
    <t>countif</t>
  </si>
  <si>
    <t>count Ifs</t>
  </si>
  <si>
    <t>occurance</t>
  </si>
  <si>
    <t>example -1</t>
  </si>
  <si>
    <t>emp.id</t>
  </si>
  <si>
    <t>aaa111</t>
  </si>
  <si>
    <t>bbb222</t>
  </si>
  <si>
    <t>ccc333</t>
  </si>
  <si>
    <t>ddd444</t>
  </si>
  <si>
    <t xml:space="preserve"> =COUNTIF($B$38:B38,B38)</t>
  </si>
  <si>
    <t xml:space="preserve"> =COUNTIF($B$38:B41,B41)</t>
  </si>
  <si>
    <t xml:space="preserve"> =COUNTIF($B$38:B45,B45)</t>
  </si>
  <si>
    <t>pass</t>
  </si>
  <si>
    <t>fail</t>
  </si>
  <si>
    <t xml:space="preserve">2.Function with one argument </t>
  </si>
  <si>
    <t>ef. If(logical_test,value_if_true,value_if_false), sumif(range,criteria,sum_range),vlookup,hlookup etc</t>
  </si>
  <si>
    <t xml:space="preserve"> =J6&amp;"-"&amp;TEXT(K6,"dd-mm-yyyy")</t>
  </si>
  <si>
    <t>remember only mid formula for 1 or 2 letters name</t>
  </si>
  <si>
    <t xml:space="preserve"> =J6&amp;"-"&amp;TEXT(K6,"ddd-mm-yyyy")</t>
  </si>
  <si>
    <t xml:space="preserve"> =J6&amp;"-"&amp;TEXT(K6,"dddd-mm-yyyy")</t>
  </si>
  <si>
    <t>Data 1</t>
  </si>
  <si>
    <t>Data 2</t>
  </si>
  <si>
    <t>If error funcion</t>
  </si>
  <si>
    <t>k</t>
  </si>
  <si>
    <t xml:space="preserve">If </t>
  </si>
  <si>
    <t>Nested If</t>
  </si>
  <si>
    <t>Total Marks</t>
  </si>
  <si>
    <t>duplicate -- aman</t>
  </si>
  <si>
    <t xml:space="preserve">Date </t>
  </si>
  <si>
    <t>Maths</t>
  </si>
  <si>
    <t>Physics</t>
  </si>
  <si>
    <t>Chem</t>
  </si>
  <si>
    <t>Bio</t>
  </si>
  <si>
    <t>Obtained Marks</t>
  </si>
  <si>
    <t>Aman</t>
  </si>
  <si>
    <t>Abhijit</t>
  </si>
  <si>
    <t>Krishna</t>
  </si>
  <si>
    <t>Sukh</t>
  </si>
  <si>
    <t>Sudeep</t>
  </si>
  <si>
    <t>Sandeep</t>
  </si>
  <si>
    <t>simple if</t>
  </si>
  <si>
    <t>Grade by simple if</t>
  </si>
  <si>
    <t>Grade by nested if</t>
  </si>
  <si>
    <t xml:space="preserve"> =IF($O8&lt;33,"Fail",IF($O8&lt;50,"3rd",IF($O8&lt;75,"2nd",IF($O8&gt;75,"1st"))))</t>
  </si>
  <si>
    <t xml:space="preserve"> =IF(B5&gt;C5,"True","False")</t>
  </si>
  <si>
    <t xml:space="preserve"> =IF(B5&gt;C5,"Pass","Fail")</t>
  </si>
  <si>
    <t xml:space="preserve"> =IF(B5&gt;C5,UPPER(E4),UPPER(E5))</t>
  </si>
  <si>
    <t xml:space="preserve"> =IF(B5&gt;C5,"YES","NO")</t>
  </si>
  <si>
    <t xml:space="preserve"> =IF(B5&gt;C5,B5+C5,0)</t>
  </si>
  <si>
    <t xml:space="preserve"> =IF(B5&gt;C5,TODAY(),TODAY()+10)</t>
  </si>
  <si>
    <t xml:space="preserve"> =SUMIFS($T$3:$T$18,$U$3:$U$18,AD$4,$R$3:$R$18,"&gt;=1"&amp;$W5&amp;$X5,$R$3:$R$18,"&lt;="&amp;EOMONTH("1"&amp;$W5&amp;$X5,0))</t>
  </si>
  <si>
    <t>GRAND TOTAL</t>
  </si>
  <si>
    <t>CPU</t>
  </si>
  <si>
    <t>ASLAM</t>
  </si>
  <si>
    <t>LED TV</t>
  </si>
  <si>
    <t>HASAN</t>
  </si>
  <si>
    <t>PRINTER</t>
  </si>
  <si>
    <t>ARJUN</t>
  </si>
  <si>
    <t>MOUSE</t>
  </si>
  <si>
    <t>SUNIL</t>
  </si>
  <si>
    <t>KEYBOARD</t>
  </si>
  <si>
    <t>VIKAS</t>
  </si>
  <si>
    <t>SURESH</t>
  </si>
  <si>
    <t>ARVIND</t>
  </si>
  <si>
    <t>SALESMAN &amp; ITEMWISE TOTAL SALES</t>
  </si>
  <si>
    <t>TOTAL SALES</t>
  </si>
  <si>
    <t>SALESMAN WISE</t>
  </si>
  <si>
    <t>ITEM WISE</t>
  </si>
  <si>
    <t>TOTAL SALE</t>
  </si>
  <si>
    <t>SOLD PRICE</t>
  </si>
  <si>
    <t>SOLD QTY</t>
  </si>
  <si>
    <t>ITEM NAME</t>
  </si>
  <si>
    <t>SALESMAN</t>
  </si>
  <si>
    <t>SUMPRODUCT WITH MULTIPLE CRITERIA</t>
  </si>
  <si>
    <t>SUMPRODUCT WITH SINGLE CRITERIA</t>
  </si>
  <si>
    <t>DATA</t>
  </si>
  <si>
    <t>exact match (0,false)</t>
  </si>
  <si>
    <t>State</t>
  </si>
  <si>
    <t>Salesman ID</t>
  </si>
  <si>
    <t>Salesman</t>
  </si>
  <si>
    <t>Zone</t>
  </si>
  <si>
    <t>mp</t>
  </si>
  <si>
    <t>Shaktimaan</t>
  </si>
  <si>
    <t>Iodex</t>
  </si>
  <si>
    <t>South City</t>
  </si>
  <si>
    <t>Ironman</t>
  </si>
  <si>
    <t>Tigerbalm</t>
  </si>
  <si>
    <t>North City</t>
  </si>
  <si>
    <t>up</t>
  </si>
  <si>
    <t>Superman</t>
  </si>
  <si>
    <t>Toothpaste</t>
  </si>
  <si>
    <t>West City</t>
  </si>
  <si>
    <t>Thor</t>
  </si>
  <si>
    <t>Toothbrush</t>
  </si>
  <si>
    <t>rj</t>
  </si>
  <si>
    <t>Batman</t>
  </si>
  <si>
    <t>Spiderman</t>
  </si>
  <si>
    <t>Antman</t>
  </si>
  <si>
    <t>Hitman</t>
  </si>
  <si>
    <t>Zandubalm</t>
  </si>
  <si>
    <t>Ratman</t>
  </si>
  <si>
    <t>Netman</t>
  </si>
  <si>
    <t>saleman ID</t>
  </si>
  <si>
    <t>Index Function</t>
  </si>
  <si>
    <t>The INDEX function returns the value at a given location in a range or array.</t>
  </si>
  <si>
    <t>There are two ways to use the INDEX function:</t>
  </si>
  <si>
    <t xml:space="preserve">1)  If you want to return the value of a specified cell or array of cells, see Array form. </t>
  </si>
  <si>
    <t>2) If you want to return a reference to specified cells, see Reference form.</t>
  </si>
  <si>
    <t>SalesMan</t>
  </si>
  <si>
    <t>match function</t>
  </si>
  <si>
    <t>batman</t>
  </si>
  <si>
    <t>spiderman</t>
  </si>
  <si>
    <t xml:space="preserve"> =INDEX(E$2:E$11,MATCH($B20,$C$2:$C$11,0))</t>
  </si>
  <si>
    <t>CELL REFERENCE/FORMULA REFERENCE</t>
  </si>
  <si>
    <t>there are 16384 columns</t>
  </si>
  <si>
    <t>1.Relative Reference</t>
  </si>
  <si>
    <t>2.Absolute Reference</t>
  </si>
  <si>
    <t>3.Mixed Reference</t>
  </si>
  <si>
    <t>1.Relative reference - when we copy the formula from one cell to another its changed</t>
  </si>
  <si>
    <t>rather than focusing on value , you just focus on cell reference</t>
  </si>
  <si>
    <t>CHANGE</t>
  </si>
  <si>
    <t>&gt;&gt;&gt;&gt;&gt; column is shifting left to right that's why after copying the formula when we are pasting it to the next column it gives value as 0</t>
  </si>
  <si>
    <t xml:space="preserve">when we are pasting the formula below row by row then it also giving output as zero …. Row shifts top to bottom </t>
  </si>
  <si>
    <t>2.Absolute Referene - when we copy the formula from one cell to another it does not changes</t>
  </si>
  <si>
    <t>Doesn't change</t>
  </si>
  <si>
    <t xml:space="preserve">e.g. $A$1:$B$1 </t>
  </si>
  <si>
    <t>$ - Freeze/Constant</t>
  </si>
  <si>
    <t>F4- To Freeze</t>
  </si>
  <si>
    <t>EX - 1</t>
  </si>
  <si>
    <t>Max Marks</t>
  </si>
  <si>
    <t>Marks</t>
  </si>
  <si>
    <t>Amit</t>
  </si>
  <si>
    <t xml:space="preserve"> to freeze any cell just double click to edit and before cell number just press F4 it will make the cell like : - (B25/$B$23)*100</t>
  </si>
  <si>
    <t>Sumit</t>
  </si>
  <si>
    <t>Kishore</t>
  </si>
  <si>
    <t>Ex-2</t>
  </si>
  <si>
    <t xml:space="preserve">Month </t>
  </si>
  <si>
    <t>Overall</t>
  </si>
  <si>
    <t>Jan</t>
  </si>
  <si>
    <t>Feb</t>
  </si>
  <si>
    <t>Mar</t>
  </si>
  <si>
    <t>%tage of Sale</t>
  </si>
  <si>
    <t>3. Mixed Reference -  when we copy the formula from one cell to another cell its partially changed</t>
  </si>
  <si>
    <t>partially change</t>
  </si>
  <si>
    <t>EX-1</t>
  </si>
  <si>
    <t>$A$1</t>
  </si>
  <si>
    <t>Column and row does not changes when we copy from one cell to another cell</t>
  </si>
  <si>
    <t>$A1</t>
  </si>
  <si>
    <t>column does not changes when copied</t>
  </si>
  <si>
    <t xml:space="preserve">A$1 </t>
  </si>
  <si>
    <t>row does not changes when copied</t>
  </si>
  <si>
    <t>&lt;-----this give wrong output because of we did not follow cell reference</t>
  </si>
  <si>
    <t>|</t>
  </si>
  <si>
    <t>&lt;-- here we are achieving good response</t>
  </si>
  <si>
    <t>Use This Button</t>
  </si>
  <si>
    <t>Item</t>
  </si>
  <si>
    <t>cpu</t>
  </si>
  <si>
    <t>suresh</t>
  </si>
  <si>
    <t>Shipping Method - Regular</t>
  </si>
  <si>
    <t xml:space="preserve">Region </t>
  </si>
  <si>
    <t xml:space="preserve">Rail </t>
  </si>
  <si>
    <t xml:space="preserve">Truck </t>
  </si>
  <si>
    <t>Plane</t>
  </si>
  <si>
    <t>Ship</t>
  </si>
  <si>
    <t>NW</t>
  </si>
  <si>
    <t>West</t>
  </si>
  <si>
    <t>SW</t>
  </si>
  <si>
    <t>MidWest</t>
  </si>
  <si>
    <t>East</t>
  </si>
  <si>
    <t>Regular Customer</t>
  </si>
  <si>
    <t>Preffered Customer</t>
  </si>
  <si>
    <t xml:space="preserve">Customer Type </t>
  </si>
  <si>
    <t>Shipping Method - Customer Choice</t>
  </si>
  <si>
    <t>Shipping Method</t>
  </si>
  <si>
    <t>Customer Type</t>
  </si>
  <si>
    <t>Shipping per unit</t>
  </si>
  <si>
    <t>Rail</t>
  </si>
  <si>
    <t>Row</t>
  </si>
  <si>
    <t>Column</t>
  </si>
  <si>
    <t>Most Preffered Customer</t>
  </si>
  <si>
    <t>Most Prefferred Customer</t>
  </si>
  <si>
    <t>https://www.youtube.com/watch?v=FEwEzalqLIo</t>
  </si>
  <si>
    <t>@</t>
  </si>
  <si>
    <t>Index function ------&gt; INDEX returns the value of a cell in a table based on the column and row number.</t>
  </si>
  <si>
    <t>Match Function -----&gt; MATCH returns the relative position of a value in a range</t>
  </si>
  <si>
    <t xml:space="preserve">Index function </t>
  </si>
  <si>
    <t xml:space="preserve">Match Function </t>
  </si>
  <si>
    <t>Lookup values</t>
  </si>
  <si>
    <t>salesman</t>
  </si>
  <si>
    <t xml:space="preserve"> It is returning the row number of hitman from top of selected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</si>
</sst>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[$-F800]dddd\,\ mmmm\ dd\,\ yyyy"/>
    <numFmt numFmtId="165" formatCode="_-[$$-409]* #,##0.00_ ;_-[$$-409]* \-#,##0.00\ ;_-[$$-409]* &quot;-&quot;??_ ;_-@_ "/>
    <numFmt numFmtId="166" formatCode="&quot;₹&quot;\ #,##0.00"/>
    <numFmt numFmtId="167" formatCode="0\%"/>
    <numFmt numFmtId="168" formatCode="[$$-409]#,##0.00;[Red][$$-409]#,##0.00"/>
    <numFmt numFmtId="169" formatCode="000,000,000,00#"/>
    <numFmt numFmtId="170" formatCode="_ [$₹-4009]\ * #,##0.00_ ;_ [$₹-4009]\ * \-#,##0.00_ ;_ [$₹-4009]\ * &quot;-&quot;??_ ;_ @_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54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0" borderId="2" xfId="0" applyFont="1" applyBorder="1"/>
    <xf numFmtId="0" fontId="2" fillId="0" borderId="4" xfId="0" applyFont="1" applyBorder="1"/>
    <xf numFmtId="0" fontId="2" fillId="4" borderId="0" xfId="0" applyFont="1" applyFill="1"/>
    <xf numFmtId="0" fontId="2" fillId="4" borderId="4" xfId="0" applyFont="1" applyFill="1" applyBorder="1"/>
    <xf numFmtId="0" fontId="3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3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0" xfId="0" applyFont="1" applyBorder="1"/>
    <xf numFmtId="0" fontId="2" fillId="0" borderId="5" xfId="0" applyFont="1" applyBorder="1"/>
    <xf numFmtId="0" fontId="2" fillId="0" borderId="11" xfId="0" applyFont="1" applyBorder="1"/>
    <xf numFmtId="0" fontId="5" fillId="0" borderId="0" xfId="0" applyFont="1"/>
    <xf numFmtId="0" fontId="2" fillId="6" borderId="0" xfId="0" applyFont="1" applyFill="1"/>
    <xf numFmtId="0" fontId="3" fillId="4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2" fillId="6" borderId="3" xfId="0" applyFont="1" applyFill="1" applyBorder="1"/>
    <xf numFmtId="0" fontId="2" fillId="4" borderId="6" xfId="0" applyFont="1" applyFill="1" applyBorder="1"/>
    <xf numFmtId="0" fontId="2" fillId="0" borderId="13" xfId="0" applyFont="1" applyBorder="1"/>
    <xf numFmtId="14" fontId="2" fillId="0" borderId="0" xfId="0" applyNumberFormat="1" applyFont="1"/>
    <xf numFmtId="14" fontId="2" fillId="7" borderId="0" xfId="0" applyNumberFormat="1" applyFont="1" applyFill="1" applyAlignment="1">
      <alignment horizontal="left"/>
    </xf>
    <xf numFmtId="15" fontId="2" fillId="0" borderId="0" xfId="0" applyNumberFormat="1" applyFont="1" applyAlignment="1">
      <alignment horizontal="left"/>
    </xf>
    <xf numFmtId="0" fontId="2" fillId="0" borderId="14" xfId="0" applyFont="1" applyBorder="1"/>
    <xf numFmtId="0" fontId="2" fillId="8" borderId="0" xfId="0" applyFont="1" applyFill="1"/>
    <xf numFmtId="0" fontId="2" fillId="5" borderId="0" xfId="0" applyFont="1" applyFill="1"/>
    <xf numFmtId="0" fontId="6" fillId="0" borderId="0" xfId="2"/>
    <xf numFmtId="0" fontId="8" fillId="0" borderId="0" xfId="0" applyFont="1"/>
    <xf numFmtId="0" fontId="9" fillId="0" borderId="8" xfId="2" applyFont="1" applyBorder="1"/>
    <xf numFmtId="0" fontId="2" fillId="5" borderId="7" xfId="0" applyFont="1" applyFill="1" applyBorder="1"/>
    <xf numFmtId="0" fontId="3" fillId="5" borderId="4" xfId="0" applyFont="1" applyFill="1" applyBorder="1"/>
    <xf numFmtId="0" fontId="10" fillId="0" borderId="0" xfId="2" applyFont="1"/>
    <xf numFmtId="0" fontId="9" fillId="0" borderId="0" xfId="2" applyFont="1"/>
    <xf numFmtId="0" fontId="2" fillId="5" borderId="12" xfId="0" applyFont="1" applyFill="1" applyBorder="1"/>
    <xf numFmtId="0" fontId="2" fillId="9" borderId="4" xfId="0" applyFont="1" applyFill="1" applyBorder="1"/>
    <xf numFmtId="0" fontId="2" fillId="10" borderId="4" xfId="0" applyFont="1" applyFill="1" applyBorder="1"/>
    <xf numFmtId="9" fontId="2" fillId="10" borderId="4" xfId="1" applyFont="1" applyFill="1" applyBorder="1"/>
    <xf numFmtId="0" fontId="12" fillId="2" borderId="0" xfId="0" applyFont="1" applyFill="1"/>
    <xf numFmtId="0" fontId="2" fillId="9" borderId="8" xfId="0" applyFont="1" applyFill="1" applyBorder="1"/>
    <xf numFmtId="0" fontId="2" fillId="9" borderId="0" xfId="0" applyFont="1" applyFill="1"/>
    <xf numFmtId="0" fontId="2" fillId="2" borderId="4" xfId="0" applyFont="1" applyFill="1" applyBorder="1"/>
    <xf numFmtId="164" fontId="2" fillId="0" borderId="4" xfId="0" applyNumberFormat="1" applyFont="1" applyBorder="1"/>
    <xf numFmtId="0" fontId="2" fillId="2" borderId="5" xfId="0" applyFont="1" applyFill="1" applyBorder="1"/>
    <xf numFmtId="0" fontId="2" fillId="11" borderId="4" xfId="0" applyFont="1" applyFill="1" applyBorder="1"/>
    <xf numFmtId="0" fontId="2" fillId="11" borderId="4" xfId="0" applyFont="1" applyFill="1" applyBorder="1" applyAlignment="1">
      <alignment wrapText="1"/>
    </xf>
    <xf numFmtId="0" fontId="2" fillId="12" borderId="0" xfId="0" applyFont="1" applyFill="1"/>
    <xf numFmtId="0" fontId="2" fillId="0" borderId="4" xfId="0" applyFont="1" applyBorder="1" applyAlignment="1">
      <alignment horizontal="right"/>
    </xf>
    <xf numFmtId="0" fontId="11" fillId="0" borderId="0" xfId="0" applyFont="1"/>
    <xf numFmtId="0" fontId="2" fillId="12" borderId="4" xfId="0" applyFont="1" applyFill="1" applyBorder="1"/>
    <xf numFmtId="165" fontId="2" fillId="0" borderId="4" xfId="0" applyNumberFormat="1" applyFont="1" applyBorder="1"/>
    <xf numFmtId="4" fontId="2" fillId="0" borderId="4" xfId="0" applyNumberFormat="1" applyFont="1" applyBorder="1"/>
    <xf numFmtId="0" fontId="2" fillId="13" borderId="4" xfId="0" applyFont="1" applyFill="1" applyBorder="1"/>
    <xf numFmtId="9" fontId="2" fillId="13" borderId="4" xfId="1" applyFont="1" applyFill="1" applyBorder="1"/>
    <xf numFmtId="167" fontId="2" fillId="0" borderId="4" xfId="0" applyNumberFormat="1" applyFont="1" applyBorder="1"/>
    <xf numFmtId="167" fontId="2" fillId="0" borderId="4" xfId="1" applyNumberFormat="1" applyFont="1" applyBorder="1"/>
    <xf numFmtId="167" fontId="2" fillId="6" borderId="4" xfId="0" applyNumberFormat="1" applyFont="1" applyFill="1" applyBorder="1"/>
    <xf numFmtId="0" fontId="13" fillId="0" borderId="14" xfId="0" applyFont="1" applyBorder="1"/>
    <xf numFmtId="0" fontId="2" fillId="14" borderId="0" xfId="0" applyFont="1" applyFill="1"/>
    <xf numFmtId="0" fontId="14" fillId="0" borderId="0" xfId="0" applyFont="1"/>
    <xf numFmtId="168" fontId="2" fillId="0" borderId="4" xfId="0" applyNumberFormat="1" applyFont="1" applyBorder="1" applyAlignment="1">
      <alignment horizontal="right" vertical="top"/>
    </xf>
    <xf numFmtId="0" fontId="16" fillId="0" borderId="0" xfId="0" applyFont="1"/>
    <xf numFmtId="0" fontId="2" fillId="15" borderId="0" xfId="0" applyFont="1" applyFill="1"/>
    <xf numFmtId="0" fontId="2" fillId="6" borderId="4" xfId="0" applyFont="1" applyFill="1" applyBorder="1"/>
    <xf numFmtId="169" fontId="2" fillId="0" borderId="4" xfId="0" applyNumberFormat="1" applyFont="1" applyBorder="1"/>
    <xf numFmtId="0" fontId="17" fillId="0" borderId="0" xfId="0" applyFont="1"/>
    <xf numFmtId="0" fontId="18" fillId="0" borderId="0" xfId="0" applyFont="1"/>
    <xf numFmtId="0" fontId="18" fillId="2" borderId="4" xfId="0" applyFont="1" applyFill="1" applyBorder="1"/>
    <xf numFmtId="0" fontId="18" fillId="0" borderId="4" xfId="0" applyFont="1" applyBorder="1"/>
    <xf numFmtId="0" fontId="15" fillId="0" borderId="0" xfId="0" applyFont="1"/>
    <xf numFmtId="0" fontId="19" fillId="0" borderId="0" xfId="0" applyFont="1"/>
    <xf numFmtId="0" fontId="10" fillId="6" borderId="0" xfId="2" applyFont="1" applyFill="1"/>
    <xf numFmtId="0" fontId="0" fillId="6" borderId="0" xfId="0" applyFill="1"/>
    <xf numFmtId="0" fontId="2" fillId="16" borderId="4" xfId="0" applyFont="1" applyFill="1" applyBorder="1"/>
    <xf numFmtId="166" fontId="2" fillId="0" borderId="4" xfId="0" applyNumberFormat="1" applyFont="1" applyBorder="1"/>
    <xf numFmtId="0" fontId="2" fillId="16" borderId="12" xfId="0" applyFont="1" applyFill="1" applyBorder="1"/>
    <xf numFmtId="0" fontId="2" fillId="17" borderId="4" xfId="0" applyFont="1" applyFill="1" applyBorder="1"/>
    <xf numFmtId="0" fontId="14" fillId="6" borderId="0" xfId="0" applyFont="1" applyFill="1"/>
    <xf numFmtId="0" fontId="18" fillId="12" borderId="5" xfId="0" applyFont="1" applyFill="1" applyBorder="1"/>
    <xf numFmtId="0" fontId="18" fillId="12" borderId="1" xfId="0" applyFont="1" applyFill="1" applyBorder="1"/>
    <xf numFmtId="0" fontId="2" fillId="13" borderId="0" xfId="0" applyFont="1" applyFill="1"/>
    <xf numFmtId="0" fontId="11" fillId="2" borderId="0" xfId="0" applyFont="1" applyFill="1"/>
    <xf numFmtId="0" fontId="2" fillId="2" borderId="4" xfId="0" applyFont="1" applyFill="1" applyBorder="1" applyAlignment="1">
      <alignment wrapText="1"/>
    </xf>
    <xf numFmtId="0" fontId="11" fillId="13" borderId="0" xfId="0" applyFont="1" applyFill="1"/>
    <xf numFmtId="14" fontId="2" fillId="0" borderId="4" xfId="0" applyNumberFormat="1" applyFont="1" applyBorder="1"/>
    <xf numFmtId="0" fontId="2" fillId="5" borderId="4" xfId="0" applyFont="1" applyFill="1" applyBorder="1"/>
    <xf numFmtId="0" fontId="20" fillId="0" borderId="0" xfId="0" applyFont="1"/>
    <xf numFmtId="0" fontId="2" fillId="18" borderId="11" xfId="0" applyFont="1" applyFill="1" applyBorder="1"/>
    <xf numFmtId="0" fontId="2" fillId="19" borderId="4" xfId="0" applyFont="1" applyFill="1" applyBorder="1"/>
    <xf numFmtId="0" fontId="12" fillId="0" borderId="0" xfId="0" applyFont="1"/>
    <xf numFmtId="15" fontId="2" fillId="0" borderId="4" xfId="0" applyNumberFormat="1" applyFont="1" applyBorder="1"/>
    <xf numFmtId="0" fontId="2" fillId="15" borderId="5" xfId="0" applyFont="1" applyFill="1" applyBorder="1"/>
    <xf numFmtId="0" fontId="2" fillId="14" borderId="4" xfId="0" applyFont="1" applyFill="1" applyBorder="1"/>
    <xf numFmtId="0" fontId="2" fillId="20" borderId="4" xfId="0" applyFont="1" applyFill="1" applyBorder="1"/>
    <xf numFmtId="22" fontId="2" fillId="0" borderId="0" xfId="0" applyNumberFormat="1" applyFont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2" fontId="2" fillId="2" borderId="4" xfId="0" applyNumberFormat="1" applyFont="1" applyFill="1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1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23" fillId="22" borderId="4" xfId="0" applyFont="1" applyFill="1" applyBorder="1" applyAlignment="1">
      <alignment horizontal="center"/>
    </xf>
    <xf numFmtId="0" fontId="24" fillId="0" borderId="0" xfId="0" applyFont="1"/>
    <xf numFmtId="0" fontId="23" fillId="22" borderId="8" xfId="0" applyFont="1" applyFill="1" applyBorder="1" applyAlignment="1">
      <alignment horizontal="center"/>
    </xf>
    <xf numFmtId="0" fontId="25" fillId="23" borderId="0" xfId="0" applyFont="1" applyFill="1"/>
    <xf numFmtId="0" fontId="2" fillId="23" borderId="0" xfId="0" applyFont="1" applyFill="1"/>
    <xf numFmtId="0" fontId="2" fillId="2" borderId="0" xfId="0" applyFont="1" applyFill="1" applyAlignment="1">
      <alignment wrapText="1"/>
    </xf>
    <xf numFmtId="0" fontId="26" fillId="0" borderId="0" xfId="0" applyFont="1"/>
    <xf numFmtId="0" fontId="0" fillId="2" borderId="0" xfId="0" applyFill="1"/>
    <xf numFmtId="0" fontId="0" fillId="13" borderId="0" xfId="0" applyFill="1"/>
    <xf numFmtId="0" fontId="0" fillId="5" borderId="0" xfId="0" applyFill="1"/>
    <xf numFmtId="0" fontId="27" fillId="0" borderId="0" xfId="0" applyFont="1"/>
    <xf numFmtId="0" fontId="2" fillId="24" borderId="4" xfId="0" applyFont="1" applyFill="1" applyBorder="1"/>
    <xf numFmtId="9" fontId="2" fillId="20" borderId="4" xfId="1" applyFont="1" applyFill="1" applyBorder="1"/>
    <xf numFmtId="0" fontId="0" fillId="2" borderId="4" xfId="0" applyFill="1" applyBorder="1"/>
    <xf numFmtId="0" fontId="0" fillId="0" borderId="11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2" fillId="25" borderId="4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170" fontId="0" fillId="14" borderId="4" xfId="0" applyNumberFormat="1" applyFill="1" applyBorder="1" applyAlignment="1">
      <alignment horizontal="center" vertical="center"/>
    </xf>
    <xf numFmtId="0" fontId="0" fillId="27" borderId="4" xfId="0" applyFill="1" applyBorder="1"/>
    <xf numFmtId="0" fontId="0" fillId="17" borderId="4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1" fillId="17" borderId="0" xfId="0" applyFont="1" applyFill="1" applyAlignment="1">
      <alignment horizontal="center"/>
    </xf>
    <xf numFmtId="0" fontId="22" fillId="17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1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2" fillId="21" borderId="11" xfId="0" applyFont="1" applyFill="1" applyBorder="1" applyAlignment="1">
      <alignment horizontal="center" vertical="center" wrapText="1"/>
    </xf>
    <xf numFmtId="0" fontId="2" fillId="21" borderId="1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8" fillId="26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7" borderId="0" xfId="0" applyFont="1" applyFill="1"/>
    <xf numFmtId="0" fontId="2" fillId="28" borderId="4" xfId="0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6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</dxfs>
  <tableStyles count="1" defaultTableStyle="TableStyleMedium2" defaultPivotStyle="PivotStyleLight16">
    <tableStyle name="Invisible" pivot="0" table="0" count="0" xr9:uid="{4A5DA5D0-EED0-4694-BA75-DB93D7C76F03}"/>
  </tableStyles>
  <colors>
    <mruColors>
      <color rgb="FF66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28291</xdr:colOff>
      <xdr:row>54</xdr:row>
      <xdr:rowOff>18201</xdr:rowOff>
    </xdr:from>
    <xdr:to>
      <xdr:col>18</xdr:col>
      <xdr:colOff>270498</xdr:colOff>
      <xdr:row>59</xdr:row>
      <xdr:rowOff>171544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EAB868-192E-BB45-110E-1154CAB5D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91187" y="10580577"/>
          <a:ext cx="5391365" cy="10964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14</xdr:col>
      <xdr:colOff>295589</xdr:colOff>
      <xdr:row>25</xdr:row>
      <xdr:rowOff>124454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3D2E5-233C-23B7-4D70-394A57548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23875"/>
          <a:ext cx="12555702" cy="45059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1000606</xdr:colOff>
      <xdr:row>37</xdr:row>
      <xdr:rowOff>28864</xdr:rowOff>
    </xdr:from>
    <xdr:ext cx="8021169" cy="1981477"/>
    <xdr:pic>
      <xdr:nvPicPr>
        <xdr:cNvPr id="2" name="Picture 1">
          <a:extLst>
            <a:ext uri="{FF2B5EF4-FFF2-40B4-BE49-F238E27FC236}">
              <a16:creationId xmlns:a16="http://schemas.microsoft.com/office/drawing/2014/main" id="{3CAA4B80-A200-469E-971D-252FF4E93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0431" y="7334539"/>
          <a:ext cx="8021169" cy="198147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youtube.com/watch?v=tGRV245Lw1k&amp;list=PLmHi7ol7EPSDHiNNE4K1dZaDwWOSA0MIA&amp;index=2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youtube.com/watch?v=ZWQ4jgvBvwo&amp;list=PLmHi7ol7EPSDHiNNE4K1dZaDwWOSA0MIA&amp;index=6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FEwEzalqLIo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NahIzD4IhzE&amp;list=PLmHi7ol7EPSDHiNNE4K1dZaDwWOSA0MIA&amp;index=1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oida@*@hritik-484558" TargetMode="External"/><Relationship Id="rId3" Type="http://schemas.openxmlformats.org/officeDocument/2006/relationships/hyperlink" Target="mailto:Noida@*@saviour-40112" TargetMode="External"/><Relationship Id="rId7" Type="http://schemas.openxmlformats.org/officeDocument/2006/relationships/hyperlink" Target="mailto:Noida@*@shiv-484557" TargetMode="External"/><Relationship Id="rId2" Type="http://schemas.openxmlformats.org/officeDocument/2006/relationships/hyperlink" Target="mailto:Noida@*@himanshu-484555" TargetMode="External"/><Relationship Id="rId1" Type="http://schemas.openxmlformats.org/officeDocument/2006/relationships/hyperlink" Target="mailto:Noida@*@prince-40111" TargetMode="External"/><Relationship Id="rId6" Type="http://schemas.openxmlformats.org/officeDocument/2006/relationships/hyperlink" Target="mailto:Noida@*@harry-484556" TargetMode="External"/><Relationship Id="rId5" Type="http://schemas.openxmlformats.org/officeDocument/2006/relationships/hyperlink" Target="mailto:Noida@*@anime-40114" TargetMode="External"/><Relationship Id="rId10" Type="http://schemas.openxmlformats.org/officeDocument/2006/relationships/hyperlink" Target="https://www.youtube.com/watch?v=yO1H_oUbXm8" TargetMode="External"/><Relationship Id="rId4" Type="http://schemas.openxmlformats.org/officeDocument/2006/relationships/hyperlink" Target="mailto:Noida@*@carry-40113" TargetMode="External"/><Relationship Id="rId9" Type="http://schemas.openxmlformats.org/officeDocument/2006/relationships/hyperlink" Target="https://www.youtube.com/watch?v=jpimPEjBeUk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B1LOC-L6fu4&amp;t=316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55187-88B0-4C49-8A19-0CDF82FA4594}">
  <sheetPr>
    <tabColor theme="9" tint="-0.249977111117893"/>
  </sheetPr>
  <dimension ref="A1:XFD65"/>
  <sheetViews>
    <sheetView workbookViewId="0">
      <selection activeCell="P20" sqref="P20"/>
    </sheetView>
  </sheetViews>
  <sheetFormatPr defaultRowHeight="15" x14ac:dyDescent="0.25"/>
  <cols>
    <col min="1" max="1" width="19.28515625" customWidth="1"/>
    <col min="3" max="3" width="15.85546875" customWidth="1"/>
    <col min="6" max="6" width="15.5703125" customWidth="1"/>
    <col min="16384" max="16384" width="22.85546875" bestFit="1" customWidth="1"/>
  </cols>
  <sheetData>
    <row r="1" spans="1:7 16384:16384" ht="45" x14ac:dyDescent="0.25">
      <c r="A1" s="115" t="s">
        <v>589</v>
      </c>
      <c r="B1" s="1"/>
      <c r="C1" s="1"/>
      <c r="D1" s="1"/>
      <c r="XFD1" t="s">
        <v>590</v>
      </c>
    </row>
    <row r="2" spans="1:7 16384:16384" x14ac:dyDescent="0.25">
      <c r="A2" s="1" t="s">
        <v>591</v>
      </c>
    </row>
    <row r="3" spans="1:7 16384:16384" x14ac:dyDescent="0.25">
      <c r="A3" s="1" t="s">
        <v>592</v>
      </c>
    </row>
    <row r="4" spans="1:7 16384:16384" x14ac:dyDescent="0.25">
      <c r="A4" s="1" t="s">
        <v>593</v>
      </c>
    </row>
    <row r="6" spans="1:7 16384:16384" x14ac:dyDescent="0.25">
      <c r="A6" s="116" t="s">
        <v>594</v>
      </c>
      <c r="B6" s="116"/>
      <c r="C6" s="116"/>
      <c r="D6" s="116"/>
      <c r="E6" s="116"/>
      <c r="F6" s="1"/>
      <c r="G6" t="s">
        <v>595</v>
      </c>
    </row>
    <row r="7" spans="1:7 16384:16384" x14ac:dyDescent="0.25">
      <c r="A7" s="35" t="s">
        <v>596</v>
      </c>
    </row>
    <row r="9" spans="1:7 16384:16384" x14ac:dyDescent="0.25">
      <c r="D9" s="117">
        <v>5</v>
      </c>
    </row>
    <row r="12" spans="1:7 16384:16384" x14ac:dyDescent="0.25">
      <c r="F12" s="118">
        <v>10</v>
      </c>
    </row>
    <row r="13" spans="1:7 16384:16384" x14ac:dyDescent="0.25">
      <c r="C13" s="119">
        <f>D9+F12</f>
        <v>15</v>
      </c>
      <c r="D13">
        <f>E9+G12</f>
        <v>0</v>
      </c>
      <c r="E13">
        <f>F9+H12</f>
        <v>0</v>
      </c>
      <c r="G13" t="s">
        <v>597</v>
      </c>
    </row>
    <row r="14" spans="1:7 16384:16384" x14ac:dyDescent="0.25">
      <c r="C14">
        <f>D10+F13</f>
        <v>0</v>
      </c>
    </row>
    <row r="15" spans="1:7 16384:16384" x14ac:dyDescent="0.25">
      <c r="C15">
        <f>D11+F14</f>
        <v>0</v>
      </c>
    </row>
    <row r="16" spans="1:7 16384:16384" x14ac:dyDescent="0.25">
      <c r="C16">
        <f>D12+F15</f>
        <v>0</v>
      </c>
    </row>
    <row r="17" spans="1:6" x14ac:dyDescent="0.25">
      <c r="C17" t="s">
        <v>598</v>
      </c>
    </row>
    <row r="19" spans="1:6" x14ac:dyDescent="0.25">
      <c r="A19" s="116" t="s">
        <v>599</v>
      </c>
      <c r="B19" s="120"/>
      <c r="C19" s="120"/>
      <c r="D19" s="120"/>
      <c r="E19" s="120"/>
      <c r="F19" s="120"/>
    </row>
    <row r="20" spans="1:6" x14ac:dyDescent="0.25">
      <c r="A20" s="35" t="s">
        <v>600</v>
      </c>
    </row>
    <row r="21" spans="1:6" x14ac:dyDescent="0.25">
      <c r="A21" t="s">
        <v>601</v>
      </c>
      <c r="B21" t="s">
        <v>602</v>
      </c>
      <c r="D21" t="s">
        <v>603</v>
      </c>
    </row>
    <row r="22" spans="1:6" x14ac:dyDescent="0.25">
      <c r="A22" s="1" t="s">
        <v>604</v>
      </c>
      <c r="B22" s="1"/>
      <c r="C22" s="1"/>
    </row>
    <row r="23" spans="1:6" x14ac:dyDescent="0.25">
      <c r="A23" s="7" t="s">
        <v>605</v>
      </c>
      <c r="B23" s="7">
        <v>100</v>
      </c>
      <c r="C23" s="7"/>
    </row>
    <row r="24" spans="1:6" x14ac:dyDescent="0.25">
      <c r="A24" s="7" t="s">
        <v>104</v>
      </c>
      <c r="B24" s="7" t="s">
        <v>606</v>
      </c>
      <c r="C24" s="7" t="s">
        <v>167</v>
      </c>
    </row>
    <row r="25" spans="1:6" x14ac:dyDescent="0.25">
      <c r="A25" s="7" t="s">
        <v>607</v>
      </c>
      <c r="B25" s="7">
        <v>25</v>
      </c>
      <c r="C25" s="7">
        <f>(B25/$B$23)*100</f>
        <v>25</v>
      </c>
      <c r="D25" s="35" t="s">
        <v>608</v>
      </c>
    </row>
    <row r="26" spans="1:6" x14ac:dyDescent="0.25">
      <c r="A26" s="7" t="s">
        <v>609</v>
      </c>
      <c r="B26" s="7">
        <v>44</v>
      </c>
      <c r="C26" s="7">
        <f t="shared" ref="C26:C28" si="0">(B26/$B$23)*100</f>
        <v>44</v>
      </c>
    </row>
    <row r="27" spans="1:6" x14ac:dyDescent="0.25">
      <c r="A27" s="7" t="s">
        <v>107</v>
      </c>
      <c r="B27" s="7">
        <v>55</v>
      </c>
      <c r="C27" s="7">
        <f t="shared" si="0"/>
        <v>55.000000000000007</v>
      </c>
    </row>
    <row r="28" spans="1:6" x14ac:dyDescent="0.25">
      <c r="A28" s="7" t="s">
        <v>610</v>
      </c>
      <c r="B28" s="7">
        <v>66</v>
      </c>
      <c r="C28" s="7">
        <f t="shared" si="0"/>
        <v>66</v>
      </c>
    </row>
    <row r="30" spans="1:6" x14ac:dyDescent="0.25">
      <c r="A30" s="1" t="s">
        <v>611</v>
      </c>
    </row>
    <row r="31" spans="1:6" x14ac:dyDescent="0.25">
      <c r="A31" s="7" t="s">
        <v>612</v>
      </c>
      <c r="B31" s="7" t="s">
        <v>607</v>
      </c>
      <c r="C31" s="7" t="s">
        <v>609</v>
      </c>
      <c r="D31" s="7" t="s">
        <v>613</v>
      </c>
    </row>
    <row r="32" spans="1:6" x14ac:dyDescent="0.25">
      <c r="A32" s="7" t="s">
        <v>614</v>
      </c>
      <c r="B32" s="7">
        <v>223</v>
      </c>
      <c r="C32" s="7">
        <v>454</v>
      </c>
      <c r="D32" s="7">
        <f>B32+C32</f>
        <v>677</v>
      </c>
    </row>
    <row r="33" spans="1:19" x14ac:dyDescent="0.25">
      <c r="A33" s="7" t="s">
        <v>615</v>
      </c>
      <c r="B33" s="7">
        <v>343</v>
      </c>
      <c r="C33" s="7">
        <v>434</v>
      </c>
      <c r="D33" s="7">
        <f t="shared" ref="D33" si="1">B33+C33</f>
        <v>777</v>
      </c>
    </row>
    <row r="34" spans="1:19" x14ac:dyDescent="0.25">
      <c r="A34" s="7" t="s">
        <v>616</v>
      </c>
      <c r="B34" s="7">
        <v>545</v>
      </c>
      <c r="C34" s="7">
        <v>543</v>
      </c>
      <c r="D34" s="7">
        <f>B34+C34</f>
        <v>1088</v>
      </c>
    </row>
    <row r="35" spans="1:19" x14ac:dyDescent="0.25">
      <c r="A35" s="121" t="s">
        <v>166</v>
      </c>
      <c r="B35" s="121"/>
      <c r="C35" s="121"/>
      <c r="D35" s="121"/>
    </row>
    <row r="36" spans="1:19" x14ac:dyDescent="0.25">
      <c r="A36" s="100" t="s">
        <v>617</v>
      </c>
      <c r="B36" s="122"/>
      <c r="C36" s="122"/>
      <c r="D36" s="122"/>
    </row>
    <row r="37" spans="1:19" x14ac:dyDescent="0.25">
      <c r="A37" s="1"/>
    </row>
    <row r="38" spans="1:19" x14ac:dyDescent="0.25">
      <c r="A38" s="116" t="s">
        <v>618</v>
      </c>
      <c r="B38" s="120"/>
      <c r="C38" s="120"/>
      <c r="D38" s="120"/>
      <c r="E38" s="120"/>
      <c r="F38" s="120"/>
    </row>
    <row r="39" spans="1:19" x14ac:dyDescent="0.25">
      <c r="A39" s="35" t="s">
        <v>619</v>
      </c>
    </row>
    <row r="40" spans="1:19" x14ac:dyDescent="0.25">
      <c r="A40" s="1"/>
    </row>
    <row r="41" spans="1:19" x14ac:dyDescent="0.25">
      <c r="A41" s="1" t="s">
        <v>620</v>
      </c>
    </row>
    <row r="42" spans="1:19" x14ac:dyDescent="0.25">
      <c r="A42" s="48"/>
      <c r="B42" s="48">
        <v>1</v>
      </c>
      <c r="C42" s="48">
        <v>2</v>
      </c>
      <c r="D42" s="48">
        <v>3</v>
      </c>
      <c r="E42" s="48">
        <v>4</v>
      </c>
      <c r="G42" t="s">
        <v>621</v>
      </c>
      <c r="H42" t="s">
        <v>622</v>
      </c>
    </row>
    <row r="43" spans="1:19" x14ac:dyDescent="0.25">
      <c r="A43" s="48">
        <v>1</v>
      </c>
      <c r="B43" s="109">
        <f>B42*A43</f>
        <v>1</v>
      </c>
      <c r="C43" s="109">
        <f t="shared" ref="C43:E51" si="2">C42*B43</f>
        <v>2</v>
      </c>
      <c r="D43" s="109">
        <f t="shared" si="2"/>
        <v>6</v>
      </c>
      <c r="E43" s="109">
        <f t="shared" si="2"/>
        <v>24</v>
      </c>
      <c r="G43" t="s">
        <v>623</v>
      </c>
      <c r="H43" t="s">
        <v>624</v>
      </c>
    </row>
    <row r="44" spans="1:19" x14ac:dyDescent="0.25">
      <c r="A44" s="48">
        <v>2</v>
      </c>
      <c r="B44" s="109">
        <f t="shared" ref="B44:B51" si="3">B43*A44</f>
        <v>2</v>
      </c>
      <c r="C44" s="109">
        <f t="shared" si="2"/>
        <v>4</v>
      </c>
      <c r="D44" s="109">
        <f t="shared" si="2"/>
        <v>24</v>
      </c>
      <c r="E44" s="109">
        <f t="shared" si="2"/>
        <v>576</v>
      </c>
      <c r="G44" t="s">
        <v>625</v>
      </c>
      <c r="H44" t="s">
        <v>626</v>
      </c>
      <c r="Q44">
        <v>1</v>
      </c>
      <c r="R44">
        <v>2</v>
      </c>
      <c r="S44">
        <v>3</v>
      </c>
    </row>
    <row r="45" spans="1:19" x14ac:dyDescent="0.25">
      <c r="A45" s="48">
        <v>3</v>
      </c>
      <c r="B45" s="109">
        <f t="shared" si="3"/>
        <v>6</v>
      </c>
      <c r="C45" s="109">
        <f t="shared" si="2"/>
        <v>24</v>
      </c>
      <c r="D45" s="109">
        <f t="shared" si="2"/>
        <v>576</v>
      </c>
      <c r="E45" s="109">
        <f t="shared" si="2"/>
        <v>331776</v>
      </c>
      <c r="P45">
        <v>1</v>
      </c>
    </row>
    <row r="46" spans="1:19" x14ac:dyDescent="0.25">
      <c r="A46" s="48">
        <v>4</v>
      </c>
      <c r="B46" s="109">
        <f t="shared" si="3"/>
        <v>24</v>
      </c>
      <c r="C46" s="109">
        <f t="shared" si="2"/>
        <v>576</v>
      </c>
      <c r="D46" s="109">
        <f t="shared" si="2"/>
        <v>331776</v>
      </c>
      <c r="E46" s="109">
        <f t="shared" si="2"/>
        <v>110075314176</v>
      </c>
      <c r="P46">
        <v>2</v>
      </c>
    </row>
    <row r="47" spans="1:19" x14ac:dyDescent="0.25">
      <c r="A47" s="48">
        <v>5</v>
      </c>
      <c r="B47" s="109">
        <f t="shared" si="3"/>
        <v>120</v>
      </c>
      <c r="C47" s="109">
        <f t="shared" si="2"/>
        <v>69120</v>
      </c>
      <c r="D47" s="109">
        <f t="shared" si="2"/>
        <v>22932357120</v>
      </c>
      <c r="E47" s="109">
        <f t="shared" si="2"/>
        <v>2.5242864147802305E+21</v>
      </c>
      <c r="P47">
        <v>3</v>
      </c>
    </row>
    <row r="48" spans="1:19" x14ac:dyDescent="0.25">
      <c r="A48" s="48">
        <v>6</v>
      </c>
      <c r="B48" s="109">
        <f t="shared" si="3"/>
        <v>720</v>
      </c>
      <c r="C48" s="109">
        <f t="shared" si="2"/>
        <v>49766400</v>
      </c>
      <c r="D48" s="109">
        <f t="shared" si="2"/>
        <v>1.141260857376768E+18</v>
      </c>
      <c r="E48" s="109">
        <f t="shared" si="2"/>
        <v>2.8808692779966137E+39</v>
      </c>
      <c r="P48">
        <v>4</v>
      </c>
    </row>
    <row r="49" spans="1:19" x14ac:dyDescent="0.25">
      <c r="A49" s="48">
        <v>7</v>
      </c>
      <c r="B49" s="109">
        <f t="shared" si="3"/>
        <v>5040</v>
      </c>
      <c r="C49" s="109">
        <f t="shared" si="2"/>
        <v>250822656000</v>
      </c>
      <c r="D49" s="109">
        <f t="shared" si="2"/>
        <v>2.8625407943607814E+29</v>
      </c>
      <c r="E49" s="109">
        <f t="shared" si="2"/>
        <v>8.2466058314859978E+68</v>
      </c>
      <c r="P49">
        <v>5</v>
      </c>
    </row>
    <row r="50" spans="1:19" x14ac:dyDescent="0.25">
      <c r="A50" s="48">
        <v>8</v>
      </c>
      <c r="B50" s="109">
        <f t="shared" si="3"/>
        <v>40320</v>
      </c>
      <c r="C50" s="109">
        <f t="shared" si="2"/>
        <v>1.011316948992E+16</v>
      </c>
      <c r="D50" s="109">
        <f t="shared" si="2"/>
        <v>2.8949360225180813E+45</v>
      </c>
      <c r="E50" s="109">
        <f t="shared" si="2"/>
        <v>2.3873396285076489E+114</v>
      </c>
      <c r="F50" t="s">
        <v>627</v>
      </c>
      <c r="P50">
        <v>6</v>
      </c>
    </row>
    <row r="51" spans="1:19" x14ac:dyDescent="0.25">
      <c r="A51" s="48">
        <v>9</v>
      </c>
      <c r="B51" s="109">
        <f t="shared" si="3"/>
        <v>362880</v>
      </c>
      <c r="C51" s="109">
        <f t="shared" si="2"/>
        <v>3.6698669445021696E+21</v>
      </c>
      <c r="D51" s="109">
        <f t="shared" si="2"/>
        <v>1.0624030015487694E+67</v>
      </c>
      <c r="E51" s="109">
        <f t="shared" si="2"/>
        <v>2.5363167870428504E+181</v>
      </c>
      <c r="P51">
        <v>7</v>
      </c>
    </row>
    <row r="52" spans="1:19" x14ac:dyDescent="0.25">
      <c r="A52" s="1"/>
      <c r="B52" t="s">
        <v>628</v>
      </c>
      <c r="P52">
        <v>8</v>
      </c>
    </row>
    <row r="53" spans="1:19" x14ac:dyDescent="0.25">
      <c r="A53" s="1"/>
      <c r="B53" t="s">
        <v>628</v>
      </c>
    </row>
    <row r="54" spans="1:19" x14ac:dyDescent="0.25">
      <c r="A54" s="48"/>
      <c r="B54" s="123">
        <v>1</v>
      </c>
      <c r="C54" s="123">
        <v>2</v>
      </c>
      <c r="D54" s="123">
        <v>3</v>
      </c>
      <c r="E54" s="123">
        <v>4</v>
      </c>
    </row>
    <row r="55" spans="1:19" x14ac:dyDescent="0.25">
      <c r="A55" s="48">
        <v>1</v>
      </c>
      <c r="B55" s="109">
        <f>B$54*$A55</f>
        <v>1</v>
      </c>
      <c r="C55" s="109">
        <f t="shared" ref="C55:E63" si="4">C$54*$A55</f>
        <v>2</v>
      </c>
      <c r="D55" s="109">
        <f t="shared" si="4"/>
        <v>3</v>
      </c>
      <c r="E55" s="109">
        <f t="shared" si="4"/>
        <v>4</v>
      </c>
    </row>
    <row r="56" spans="1:19" x14ac:dyDescent="0.25">
      <c r="A56" s="48">
        <v>2</v>
      </c>
      <c r="B56" s="109">
        <f t="shared" ref="B56:B63" si="5">B$54*$A56</f>
        <v>2</v>
      </c>
      <c r="C56" s="109">
        <f t="shared" si="4"/>
        <v>4</v>
      </c>
      <c r="D56" s="109">
        <f t="shared" si="4"/>
        <v>6</v>
      </c>
      <c r="E56" s="109">
        <f t="shared" si="4"/>
        <v>8</v>
      </c>
    </row>
    <row r="57" spans="1:19" x14ac:dyDescent="0.25">
      <c r="A57" s="48">
        <v>3</v>
      </c>
      <c r="B57" s="109">
        <f t="shared" si="5"/>
        <v>3</v>
      </c>
      <c r="C57" s="109">
        <f t="shared" si="4"/>
        <v>6</v>
      </c>
      <c r="D57" s="109">
        <f t="shared" si="4"/>
        <v>9</v>
      </c>
      <c r="E57" s="109">
        <f t="shared" si="4"/>
        <v>12</v>
      </c>
      <c r="Q57">
        <v>1</v>
      </c>
      <c r="R57">
        <v>2</v>
      </c>
      <c r="S57">
        <v>3</v>
      </c>
    </row>
    <row r="58" spans="1:19" x14ac:dyDescent="0.25">
      <c r="A58" s="48">
        <v>4</v>
      </c>
      <c r="B58" s="109">
        <f t="shared" si="5"/>
        <v>4</v>
      </c>
      <c r="C58" s="109">
        <f t="shared" si="4"/>
        <v>8</v>
      </c>
      <c r="D58" s="109">
        <f t="shared" si="4"/>
        <v>12</v>
      </c>
      <c r="E58" s="109">
        <f t="shared" si="4"/>
        <v>16</v>
      </c>
      <c r="F58" t="s">
        <v>629</v>
      </c>
      <c r="P58">
        <v>1</v>
      </c>
    </row>
    <row r="59" spans="1:19" x14ac:dyDescent="0.25">
      <c r="A59" s="48">
        <v>5</v>
      </c>
      <c r="B59" s="109">
        <f t="shared" si="5"/>
        <v>5</v>
      </c>
      <c r="C59" s="109">
        <f t="shared" si="4"/>
        <v>10</v>
      </c>
      <c r="D59" s="109">
        <f t="shared" si="4"/>
        <v>15</v>
      </c>
      <c r="E59" s="109">
        <f t="shared" si="4"/>
        <v>20</v>
      </c>
      <c r="P59">
        <v>2</v>
      </c>
    </row>
    <row r="60" spans="1:19" x14ac:dyDescent="0.25">
      <c r="A60" s="48">
        <v>6</v>
      </c>
      <c r="B60" s="109">
        <f t="shared" si="5"/>
        <v>6</v>
      </c>
      <c r="C60" s="109">
        <f t="shared" si="4"/>
        <v>12</v>
      </c>
      <c r="D60" s="109">
        <f t="shared" si="4"/>
        <v>18</v>
      </c>
      <c r="E60" s="109">
        <f t="shared" si="4"/>
        <v>24</v>
      </c>
      <c r="P60">
        <v>3</v>
      </c>
    </row>
    <row r="61" spans="1:19" x14ac:dyDescent="0.25">
      <c r="A61" s="48">
        <v>7</v>
      </c>
      <c r="B61" s="109">
        <f t="shared" si="5"/>
        <v>7</v>
      </c>
      <c r="C61" s="109">
        <f t="shared" si="4"/>
        <v>14</v>
      </c>
      <c r="D61" s="109">
        <f t="shared" si="4"/>
        <v>21</v>
      </c>
      <c r="E61" s="109">
        <f t="shared" si="4"/>
        <v>28</v>
      </c>
      <c r="P61">
        <v>4</v>
      </c>
    </row>
    <row r="62" spans="1:19" x14ac:dyDescent="0.25">
      <c r="A62" s="48">
        <v>8</v>
      </c>
      <c r="B62" s="109">
        <f t="shared" si="5"/>
        <v>8</v>
      </c>
      <c r="C62" s="109">
        <f t="shared" si="4"/>
        <v>16</v>
      </c>
      <c r="D62" s="109">
        <f t="shared" si="4"/>
        <v>24</v>
      </c>
      <c r="E62" s="109">
        <f t="shared" si="4"/>
        <v>32</v>
      </c>
      <c r="P62">
        <v>5</v>
      </c>
    </row>
    <row r="63" spans="1:19" x14ac:dyDescent="0.25">
      <c r="A63" s="48">
        <v>9</v>
      </c>
      <c r="B63" s="109">
        <f t="shared" si="5"/>
        <v>9</v>
      </c>
      <c r="C63" s="109">
        <f t="shared" si="4"/>
        <v>18</v>
      </c>
      <c r="D63" s="109">
        <f t="shared" si="4"/>
        <v>27</v>
      </c>
      <c r="E63" s="109">
        <f t="shared" si="4"/>
        <v>36</v>
      </c>
      <c r="P63">
        <v>6</v>
      </c>
    </row>
    <row r="64" spans="1:19" x14ac:dyDescent="0.25">
      <c r="P64">
        <v>7</v>
      </c>
    </row>
    <row r="65" spans="16:16" x14ac:dyDescent="0.25">
      <c r="P65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B00A-21FE-484C-AAE9-A92420E2AB00}">
  <sheetPr>
    <tabColor theme="3" tint="0.59999389629810485"/>
  </sheetPr>
  <dimension ref="A1:Q96"/>
  <sheetViews>
    <sheetView zoomScale="99" zoomScaleNormal="85" workbookViewId="0">
      <selection activeCell="I56" sqref="I56"/>
    </sheetView>
  </sheetViews>
  <sheetFormatPr defaultRowHeight="15" x14ac:dyDescent="0.25"/>
  <cols>
    <col min="1" max="1" width="15.5703125" style="1" customWidth="1"/>
    <col min="2" max="2" width="19.85546875" style="1" customWidth="1"/>
    <col min="3" max="3" width="20.140625" style="1" customWidth="1"/>
    <col min="4" max="4" width="23" style="1" customWidth="1"/>
    <col min="5" max="5" width="17.140625" style="1" bestFit="1" customWidth="1"/>
    <col min="6" max="6" width="15.140625" style="1" customWidth="1"/>
    <col min="7" max="16384" width="9.140625" style="1"/>
  </cols>
  <sheetData>
    <row r="1" spans="4:4" ht="26.25" x14ac:dyDescent="0.4">
      <c r="D1" s="3" t="s">
        <v>242</v>
      </c>
    </row>
    <row r="29" spans="1:4" x14ac:dyDescent="0.25">
      <c r="A29" s="48" t="s">
        <v>243</v>
      </c>
      <c r="B29" s="48" t="s">
        <v>244</v>
      </c>
      <c r="C29" s="48" t="s">
        <v>245</v>
      </c>
      <c r="D29" s="48" t="s">
        <v>246</v>
      </c>
    </row>
    <row r="30" spans="1:4" x14ac:dyDescent="0.25">
      <c r="A30" s="7" t="s">
        <v>252</v>
      </c>
      <c r="B30" s="7" t="s">
        <v>57</v>
      </c>
      <c r="C30" s="7" t="s">
        <v>270</v>
      </c>
      <c r="D30" s="57">
        <v>5466</v>
      </c>
    </row>
    <row r="31" spans="1:4" x14ac:dyDescent="0.25">
      <c r="A31" s="7" t="s">
        <v>249</v>
      </c>
      <c r="B31" s="7" t="s">
        <v>258</v>
      </c>
      <c r="C31" s="7" t="s">
        <v>267</v>
      </c>
      <c r="D31" s="57">
        <v>6000</v>
      </c>
    </row>
    <row r="32" spans="1:4" x14ac:dyDescent="0.25">
      <c r="A32" s="7" t="s">
        <v>251</v>
      </c>
      <c r="B32" s="7" t="s">
        <v>260</v>
      </c>
      <c r="C32" s="7" t="s">
        <v>269</v>
      </c>
      <c r="D32" s="57">
        <v>8000</v>
      </c>
    </row>
    <row r="33" spans="1:6" x14ac:dyDescent="0.25">
      <c r="A33" s="7" t="s">
        <v>254</v>
      </c>
      <c r="B33" s="7" t="s">
        <v>262</v>
      </c>
      <c r="C33" s="7" t="s">
        <v>272</v>
      </c>
      <c r="D33" s="57">
        <v>21512</v>
      </c>
    </row>
    <row r="34" spans="1:6" x14ac:dyDescent="0.25">
      <c r="A34" s="7" t="s">
        <v>256</v>
      </c>
      <c r="B34" s="7" t="s">
        <v>264</v>
      </c>
      <c r="C34" s="7" t="s">
        <v>274</v>
      </c>
      <c r="D34" s="57">
        <v>26326</v>
      </c>
    </row>
    <row r="35" spans="1:6" x14ac:dyDescent="0.25">
      <c r="A35" s="7" t="s">
        <v>255</v>
      </c>
      <c r="B35" s="7" t="s">
        <v>263</v>
      </c>
      <c r="C35" s="7" t="s">
        <v>273</v>
      </c>
      <c r="D35" s="57">
        <v>26596</v>
      </c>
    </row>
    <row r="36" spans="1:6" x14ac:dyDescent="0.25">
      <c r="A36" s="7" t="s">
        <v>247</v>
      </c>
      <c r="B36" s="7" t="s">
        <v>107</v>
      </c>
      <c r="C36" s="7" t="s">
        <v>265</v>
      </c>
      <c r="D36" s="57">
        <v>30500</v>
      </c>
    </row>
    <row r="37" spans="1:6" x14ac:dyDescent="0.25">
      <c r="A37" s="7" t="s">
        <v>248</v>
      </c>
      <c r="B37" s="7" t="s">
        <v>257</v>
      </c>
      <c r="C37" s="7" t="s">
        <v>266</v>
      </c>
      <c r="D37" s="57">
        <v>40500</v>
      </c>
    </row>
    <row r="38" spans="1:6" x14ac:dyDescent="0.25">
      <c r="A38" s="7" t="s">
        <v>250</v>
      </c>
      <c r="B38" s="7" t="s">
        <v>259</v>
      </c>
      <c r="C38" s="7" t="s">
        <v>268</v>
      </c>
      <c r="D38" s="57">
        <v>50000</v>
      </c>
    </row>
    <row r="39" spans="1:6" x14ac:dyDescent="0.25">
      <c r="A39" s="7" t="s">
        <v>253</v>
      </c>
      <c r="B39" s="7" t="s">
        <v>261</v>
      </c>
      <c r="C39" s="7" t="s">
        <v>271</v>
      </c>
      <c r="D39" s="57">
        <v>578454</v>
      </c>
    </row>
    <row r="41" spans="1:6" x14ac:dyDescent="0.25">
      <c r="A41" s="48" t="s">
        <v>243</v>
      </c>
      <c r="B41" s="48" t="s">
        <v>246</v>
      </c>
      <c r="C41" s="48"/>
      <c r="D41" s="48" t="s">
        <v>277</v>
      </c>
    </row>
    <row r="42" spans="1:6" x14ac:dyDescent="0.25">
      <c r="A42" s="7" t="s">
        <v>252</v>
      </c>
      <c r="B42" s="7">
        <f>VLOOKUP(A42,$A$30:$D$39,4,FALSE)</f>
        <v>5466</v>
      </c>
      <c r="C42" s="7"/>
      <c r="D42" s="7"/>
    </row>
    <row r="43" spans="1:6" x14ac:dyDescent="0.25">
      <c r="A43" s="7" t="s">
        <v>275</v>
      </c>
      <c r="B43" s="7" t="s">
        <v>276</v>
      </c>
      <c r="C43" s="7"/>
      <c r="D43" s="7"/>
    </row>
    <row r="44" spans="1:6" x14ac:dyDescent="0.25">
      <c r="F44" s="39" t="s">
        <v>278</v>
      </c>
    </row>
    <row r="45" spans="1:6" x14ac:dyDescent="0.25">
      <c r="A45" s="48" t="s">
        <v>244</v>
      </c>
      <c r="B45" s="48" t="s">
        <v>246</v>
      </c>
      <c r="C45" s="48"/>
      <c r="D45" s="48" t="s">
        <v>552</v>
      </c>
      <c r="F45" s="1" t="s">
        <v>279</v>
      </c>
    </row>
    <row r="46" spans="1:6" x14ac:dyDescent="0.25">
      <c r="A46" s="7" t="s">
        <v>263</v>
      </c>
      <c r="B46" s="1">
        <f>VLOOKUP(A46,B30:D39,3,0)</f>
        <v>26596</v>
      </c>
    </row>
    <row r="47" spans="1:6" x14ac:dyDescent="0.25">
      <c r="A47" s="1" t="s">
        <v>275</v>
      </c>
      <c r="B47" s="1" t="s">
        <v>280</v>
      </c>
    </row>
    <row r="49" spans="1:17" x14ac:dyDescent="0.25">
      <c r="A49" s="7" t="s">
        <v>266</v>
      </c>
      <c r="B49" s="1">
        <f>VLOOKUP(A49,$C$30:$D$39,2,FALSE)</f>
        <v>40500</v>
      </c>
    </row>
    <row r="50" spans="1:17" ht="15.75" thickBot="1" x14ac:dyDescent="0.3"/>
    <row r="51" spans="1:17" ht="15.75" thickTop="1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</row>
    <row r="52" spans="1:17" x14ac:dyDescent="0.25">
      <c r="A52" s="48" t="s">
        <v>286</v>
      </c>
      <c r="B52" s="48" t="s">
        <v>287</v>
      </c>
      <c r="C52" s="48" t="s">
        <v>288</v>
      </c>
    </row>
    <row r="53" spans="1:17" x14ac:dyDescent="0.25">
      <c r="A53" s="7" t="s">
        <v>289</v>
      </c>
      <c r="B53" s="58">
        <v>23500</v>
      </c>
      <c r="C53" s="63" t="s">
        <v>298</v>
      </c>
      <c r="D53" s="21"/>
      <c r="E53" s="59" t="s">
        <v>296</v>
      </c>
      <c r="F53" s="60" t="s">
        <v>297</v>
      </c>
    </row>
    <row r="54" spans="1:17" x14ac:dyDescent="0.25">
      <c r="A54" s="7" t="s">
        <v>290</v>
      </c>
      <c r="B54" s="58">
        <v>35500</v>
      </c>
      <c r="C54" s="61">
        <f t="shared" ref="C54:C59" si="0">VLOOKUP(B54,$E$53:$F$60,2,TRUE)</f>
        <v>3</v>
      </c>
      <c r="E54" s="7">
        <v>0</v>
      </c>
      <c r="F54" s="62">
        <v>0</v>
      </c>
    </row>
    <row r="55" spans="1:17" x14ac:dyDescent="0.25">
      <c r="A55" s="7" t="s">
        <v>291</v>
      </c>
      <c r="B55" s="58">
        <v>12000</v>
      </c>
      <c r="C55" s="61">
        <f t="shared" si="0"/>
        <v>1</v>
      </c>
      <c r="E55" s="7">
        <v>10000</v>
      </c>
      <c r="F55" s="62">
        <v>1</v>
      </c>
    </row>
    <row r="56" spans="1:17" x14ac:dyDescent="0.25">
      <c r="A56" s="7" t="s">
        <v>292</v>
      </c>
      <c r="B56" s="58">
        <v>45450</v>
      </c>
      <c r="C56" s="61">
        <f t="shared" si="0"/>
        <v>4</v>
      </c>
      <c r="E56" s="7">
        <v>20000</v>
      </c>
      <c r="F56" s="62">
        <v>2</v>
      </c>
    </row>
    <row r="57" spans="1:17" x14ac:dyDescent="0.25">
      <c r="A57" s="7" t="s">
        <v>293</v>
      </c>
      <c r="B57" s="58">
        <v>65010</v>
      </c>
      <c r="C57" s="61">
        <f t="shared" si="0"/>
        <v>6</v>
      </c>
      <c r="E57" s="7">
        <v>30000</v>
      </c>
      <c r="F57" s="62">
        <v>3</v>
      </c>
    </row>
    <row r="58" spans="1:17" x14ac:dyDescent="0.25">
      <c r="A58" s="7" t="s">
        <v>294</v>
      </c>
      <c r="B58" s="58">
        <v>57845</v>
      </c>
      <c r="C58" s="61">
        <f t="shared" si="0"/>
        <v>5</v>
      </c>
      <c r="E58" s="7">
        <v>40000</v>
      </c>
      <c r="F58" s="62">
        <v>4</v>
      </c>
    </row>
    <row r="59" spans="1:17" x14ac:dyDescent="0.25">
      <c r="A59" s="7" t="s">
        <v>295</v>
      </c>
      <c r="B59" s="58">
        <v>35648</v>
      </c>
      <c r="C59" s="61">
        <f t="shared" si="0"/>
        <v>3</v>
      </c>
      <c r="E59" s="7">
        <v>50000</v>
      </c>
      <c r="F59" s="62">
        <v>5</v>
      </c>
    </row>
    <row r="60" spans="1:17" x14ac:dyDescent="0.25">
      <c r="E60" s="7">
        <v>60000</v>
      </c>
      <c r="F60" s="62">
        <v>6</v>
      </c>
    </row>
    <row r="61" spans="1:17" ht="15.75" thickBot="1" x14ac:dyDescent="0.3"/>
    <row r="62" spans="1:17" ht="21.75" thickTop="1" x14ac:dyDescent="0.35">
      <c r="A62" s="64" t="s">
        <v>303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</row>
    <row r="63" spans="1:17" x14ac:dyDescent="0.25">
      <c r="A63" s="48" t="s">
        <v>243</v>
      </c>
      <c r="B63" s="48" t="s">
        <v>244</v>
      </c>
      <c r="C63" s="48" t="s">
        <v>245</v>
      </c>
      <c r="D63" s="48" t="s">
        <v>246</v>
      </c>
    </row>
    <row r="64" spans="1:17" x14ac:dyDescent="0.25">
      <c r="A64" s="7" t="s">
        <v>252</v>
      </c>
      <c r="B64" s="7" t="s">
        <v>57</v>
      </c>
      <c r="C64" s="7" t="s">
        <v>270</v>
      </c>
      <c r="D64" s="57">
        <v>5466</v>
      </c>
    </row>
    <row r="65" spans="1:7" x14ac:dyDescent="0.25">
      <c r="A65" s="7" t="s">
        <v>249</v>
      </c>
      <c r="B65" s="7" t="s">
        <v>258</v>
      </c>
      <c r="C65" s="7" t="s">
        <v>267</v>
      </c>
      <c r="D65" s="57">
        <v>6000</v>
      </c>
    </row>
    <row r="66" spans="1:7" x14ac:dyDescent="0.25">
      <c r="A66" s="7" t="s">
        <v>251</v>
      </c>
      <c r="B66" s="7" t="s">
        <v>260</v>
      </c>
      <c r="C66" s="7" t="s">
        <v>269</v>
      </c>
      <c r="D66" s="57">
        <v>8000</v>
      </c>
    </row>
    <row r="67" spans="1:7" x14ac:dyDescent="0.25">
      <c r="A67" s="7" t="s">
        <v>254</v>
      </c>
      <c r="B67" s="7" t="s">
        <v>262</v>
      </c>
      <c r="C67" s="7" t="s">
        <v>272</v>
      </c>
      <c r="D67" s="57">
        <v>21512</v>
      </c>
    </row>
    <row r="68" spans="1:7" x14ac:dyDescent="0.25">
      <c r="A68" s="7" t="s">
        <v>256</v>
      </c>
      <c r="B68" s="7" t="s">
        <v>264</v>
      </c>
      <c r="C68" s="7" t="s">
        <v>274</v>
      </c>
      <c r="D68" s="57">
        <v>26326</v>
      </c>
    </row>
    <row r="69" spans="1:7" x14ac:dyDescent="0.25">
      <c r="A69" s="7" t="s">
        <v>255</v>
      </c>
      <c r="B69" s="7" t="s">
        <v>263</v>
      </c>
      <c r="C69" s="7" t="s">
        <v>273</v>
      </c>
      <c r="D69" s="57">
        <v>26596</v>
      </c>
    </row>
    <row r="70" spans="1:7" x14ac:dyDescent="0.25">
      <c r="A70" s="7" t="s">
        <v>247</v>
      </c>
      <c r="B70" s="7" t="s">
        <v>107</v>
      </c>
      <c r="C70" s="7" t="s">
        <v>265</v>
      </c>
      <c r="D70" s="57">
        <v>30500</v>
      </c>
    </row>
    <row r="71" spans="1:7" x14ac:dyDescent="0.25">
      <c r="A71" s="7" t="s">
        <v>248</v>
      </c>
      <c r="B71" s="7" t="s">
        <v>257</v>
      </c>
      <c r="C71" s="7" t="s">
        <v>266</v>
      </c>
      <c r="D71" s="57">
        <v>40500</v>
      </c>
    </row>
    <row r="72" spans="1:7" x14ac:dyDescent="0.25">
      <c r="A72" s="7" t="s">
        <v>250</v>
      </c>
      <c r="B72" s="7" t="s">
        <v>259</v>
      </c>
      <c r="C72" s="7" t="s">
        <v>268</v>
      </c>
      <c r="D72" s="57">
        <v>50000</v>
      </c>
    </row>
    <row r="73" spans="1:7" x14ac:dyDescent="0.25">
      <c r="A73" s="7" t="s">
        <v>253</v>
      </c>
      <c r="B73" s="7" t="s">
        <v>261</v>
      </c>
      <c r="C73" s="7" t="s">
        <v>271</v>
      </c>
      <c r="D73" s="57">
        <v>578454</v>
      </c>
    </row>
    <row r="76" spans="1:7" x14ac:dyDescent="0.25">
      <c r="A76" s="1" t="s">
        <v>244</v>
      </c>
      <c r="B76" s="1" t="s">
        <v>246</v>
      </c>
    </row>
    <row r="77" spans="1:7" x14ac:dyDescent="0.25">
      <c r="A77" s="1" t="s">
        <v>302</v>
      </c>
      <c r="B77" s="65" t="e">
        <f>VLOOKUP(A77,B64:D73,3,FALSE)</f>
        <v>#N/A</v>
      </c>
      <c r="C77" s="35" t="s">
        <v>299</v>
      </c>
      <c r="D77" s="35"/>
      <c r="E77" s="35"/>
      <c r="F77" s="35"/>
      <c r="G77" s="35"/>
    </row>
    <row r="78" spans="1:7" x14ac:dyDescent="0.25">
      <c r="B78" s="53" t="str">
        <f>IFERROR(VLOOKUP(A77,B64:D73,3,FALSE),"Data Not Found")</f>
        <v>Data Not Found</v>
      </c>
      <c r="C78" s="66" t="s">
        <v>301</v>
      </c>
      <c r="D78" s="66"/>
    </row>
    <row r="79" spans="1:7" x14ac:dyDescent="0.25">
      <c r="B79" s="21" t="s">
        <v>300</v>
      </c>
      <c r="C79" s="21"/>
      <c r="D79" s="21"/>
    </row>
    <row r="80" spans="1:7" ht="15.75" thickBot="1" x14ac:dyDescent="0.3"/>
    <row r="81" spans="1:17" ht="21.75" thickTop="1" x14ac:dyDescent="0.35">
      <c r="A81" s="64" t="s">
        <v>321</v>
      </c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7" x14ac:dyDescent="0.25">
      <c r="A82" s="48" t="s">
        <v>304</v>
      </c>
      <c r="B82" s="48" t="s">
        <v>305</v>
      </c>
      <c r="C82" s="48" t="s">
        <v>306</v>
      </c>
      <c r="D82" s="48" t="s">
        <v>307</v>
      </c>
    </row>
    <row r="83" spans="1:17" x14ac:dyDescent="0.25">
      <c r="A83" s="7" t="s">
        <v>308</v>
      </c>
      <c r="B83" s="7" t="s">
        <v>313</v>
      </c>
      <c r="C83" s="7">
        <v>25</v>
      </c>
      <c r="D83" s="67">
        <v>26.95</v>
      </c>
    </row>
    <row r="84" spans="1:17" x14ac:dyDescent="0.25">
      <c r="A84" s="7" t="s">
        <v>309</v>
      </c>
      <c r="B84" s="7" t="s">
        <v>317</v>
      </c>
      <c r="C84" s="7">
        <v>26</v>
      </c>
      <c r="D84" s="67">
        <v>26.95</v>
      </c>
    </row>
    <row r="85" spans="1:17" x14ac:dyDescent="0.25">
      <c r="A85" s="7" t="s">
        <v>310</v>
      </c>
      <c r="B85" s="7" t="s">
        <v>314</v>
      </c>
      <c r="C85" s="7">
        <v>47</v>
      </c>
      <c r="D85" s="67">
        <v>26.95</v>
      </c>
    </row>
    <row r="86" spans="1:17" x14ac:dyDescent="0.25">
      <c r="A86" s="7" t="s">
        <v>311</v>
      </c>
      <c r="B86" s="7" t="s">
        <v>318</v>
      </c>
      <c r="C86" s="7">
        <v>12</v>
      </c>
      <c r="D86" s="67">
        <v>26.95</v>
      </c>
    </row>
    <row r="87" spans="1:17" x14ac:dyDescent="0.25">
      <c r="A87" s="7" t="s">
        <v>308</v>
      </c>
      <c r="B87" s="7" t="s">
        <v>315</v>
      </c>
      <c r="C87" s="7">
        <v>43</v>
      </c>
      <c r="D87" s="67">
        <v>26.95</v>
      </c>
    </row>
    <row r="88" spans="1:17" x14ac:dyDescent="0.25">
      <c r="A88" s="7" t="s">
        <v>309</v>
      </c>
      <c r="B88" s="7" t="s">
        <v>319</v>
      </c>
      <c r="C88" s="7">
        <v>58</v>
      </c>
      <c r="D88" s="67">
        <v>26.95</v>
      </c>
    </row>
    <row r="89" spans="1:17" x14ac:dyDescent="0.25">
      <c r="A89" s="7" t="s">
        <v>310</v>
      </c>
      <c r="B89" s="7" t="s">
        <v>316</v>
      </c>
      <c r="C89" s="7">
        <v>95</v>
      </c>
      <c r="D89" s="67">
        <v>26.95</v>
      </c>
    </row>
    <row r="90" spans="1:17" x14ac:dyDescent="0.25">
      <c r="A90" s="7" t="s">
        <v>312</v>
      </c>
      <c r="B90" s="7" t="s">
        <v>320</v>
      </c>
      <c r="C90" s="7">
        <v>58</v>
      </c>
      <c r="D90" s="67">
        <v>26.95</v>
      </c>
    </row>
    <row r="92" spans="1:17" x14ac:dyDescent="0.25">
      <c r="A92" s="48" t="s">
        <v>322</v>
      </c>
      <c r="B92" s="48" t="s">
        <v>323</v>
      </c>
      <c r="C92" s="48" t="s">
        <v>324</v>
      </c>
    </row>
    <row r="93" spans="1:17" x14ac:dyDescent="0.25">
      <c r="A93" s="7" t="s">
        <v>310</v>
      </c>
      <c r="B93" s="7">
        <v>3</v>
      </c>
      <c r="C93" s="7">
        <f>VLOOKUP(A93,$A$82:$D$90,4,FALSE)*B93</f>
        <v>80.849999999999994</v>
      </c>
    </row>
    <row r="94" spans="1:17" x14ac:dyDescent="0.25">
      <c r="C94" s="21" t="s">
        <v>325</v>
      </c>
      <c r="D94" s="21"/>
    </row>
    <row r="95" spans="1:17" ht="15.75" thickBot="1" x14ac:dyDescent="0.3"/>
    <row r="96" spans="1:17" ht="15.75" thickTop="1" x14ac:dyDescent="0.25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</row>
  </sheetData>
  <sortState xmlns:xlrd2="http://schemas.microsoft.com/office/spreadsheetml/2017/richdata2" ref="A30:D39">
    <sortCondition ref="D29:D39"/>
  </sortState>
  <phoneticPr fontId="7" type="noConversion"/>
  <hyperlinks>
    <hyperlink ref="F44" r:id="rId1" xr:uid="{EDC79D24-CDCD-4C95-9A0C-80515FFBFFA0}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B1CB-F8FA-4AF9-A8FB-172AC3854225}">
  <sheetPr>
    <tabColor theme="5" tint="-0.249977111117893"/>
  </sheetPr>
  <dimension ref="A1:M51"/>
  <sheetViews>
    <sheetView workbookViewId="0">
      <selection activeCell="I20" sqref="I20"/>
    </sheetView>
  </sheetViews>
  <sheetFormatPr defaultRowHeight="15" x14ac:dyDescent="0.25"/>
  <cols>
    <col min="1" max="1" width="16" customWidth="1"/>
    <col min="2" max="2" width="20.140625" customWidth="1"/>
    <col min="3" max="3" width="16.28515625" customWidth="1"/>
    <col min="4" max="4" width="21.5703125" customWidth="1"/>
    <col min="5" max="5" width="17" bestFit="1" customWidth="1"/>
  </cols>
  <sheetData>
    <row r="1" spans="1:13" ht="23.25" x14ac:dyDescent="0.35">
      <c r="A1" s="68" t="s">
        <v>326</v>
      </c>
      <c r="B1" s="68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69" t="s">
        <v>327</v>
      </c>
      <c r="B2" s="69"/>
      <c r="C2" s="69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/>
      <c r="C3" s="1"/>
      <c r="D3" s="39" t="s">
        <v>351</v>
      </c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70" t="s">
        <v>328</v>
      </c>
      <c r="B4" s="70" t="s">
        <v>329</v>
      </c>
      <c r="C4" s="1"/>
      <c r="D4" s="1" t="s">
        <v>352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7">
        <f>COLUMN(B3)</f>
        <v>2</v>
      </c>
      <c r="B5" s="7">
        <f>COLUMNS(C3:F3)</f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 t="s">
        <v>331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" t="s">
        <v>330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1" t="s">
        <v>332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48" t="s">
        <v>243</v>
      </c>
      <c r="B11" s="48" t="s">
        <v>346</v>
      </c>
      <c r="C11" s="48" t="s">
        <v>333</v>
      </c>
      <c r="D11" s="48" t="s">
        <v>334</v>
      </c>
      <c r="E11" s="48" t="s">
        <v>335</v>
      </c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7" t="s">
        <v>252</v>
      </c>
      <c r="B12" s="7" t="s">
        <v>57</v>
      </c>
      <c r="C12" s="7" t="s">
        <v>336</v>
      </c>
      <c r="D12" s="7" t="str">
        <f t="shared" ref="D12:D21" si="0">_xlfn.CONCAT(B12,"@gmail.com")</f>
        <v>vipin@gmail.com</v>
      </c>
      <c r="E12" s="71">
        <v>13456789</v>
      </c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7" t="s">
        <v>249</v>
      </c>
      <c r="B13" s="7" t="s">
        <v>258</v>
      </c>
      <c r="C13" s="7" t="s">
        <v>337</v>
      </c>
      <c r="D13" s="7" t="str">
        <f t="shared" si="0"/>
        <v>deepak@gmail.com</v>
      </c>
      <c r="E13" s="71">
        <v>512586599548</v>
      </c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7" t="s">
        <v>251</v>
      </c>
      <c r="B14" s="7" t="s">
        <v>260</v>
      </c>
      <c r="C14" s="7" t="s">
        <v>93</v>
      </c>
      <c r="D14" s="7" t="str">
        <f t="shared" si="0"/>
        <v>avinash@gmail.com</v>
      </c>
      <c r="E14" s="71">
        <v>1025159742307</v>
      </c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7" t="s">
        <v>254</v>
      </c>
      <c r="B15" s="7" t="s">
        <v>262</v>
      </c>
      <c r="C15" s="7" t="s">
        <v>338</v>
      </c>
      <c r="D15" s="7" t="str">
        <f t="shared" si="0"/>
        <v>abhishek@gmail.com</v>
      </c>
      <c r="E15" s="71">
        <v>1537732885066</v>
      </c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7" t="s">
        <v>256</v>
      </c>
      <c r="B16" s="7" t="s">
        <v>264</v>
      </c>
      <c r="C16" s="7" t="s">
        <v>339</v>
      </c>
      <c r="D16" s="7" t="str">
        <f t="shared" si="0"/>
        <v>rahul@gmail.com</v>
      </c>
      <c r="E16" s="71">
        <v>2050306027825</v>
      </c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7" t="s">
        <v>255</v>
      </c>
      <c r="B17" s="7" t="s">
        <v>263</v>
      </c>
      <c r="C17" s="7" t="s">
        <v>340</v>
      </c>
      <c r="D17" s="7" t="str">
        <f t="shared" si="0"/>
        <v>ashish@gmail.com</v>
      </c>
      <c r="E17" s="71">
        <v>2562879170584</v>
      </c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7" t="s">
        <v>247</v>
      </c>
      <c r="B18" s="7" t="s">
        <v>107</v>
      </c>
      <c r="C18" s="7" t="s">
        <v>89</v>
      </c>
      <c r="D18" s="7" t="str">
        <f t="shared" si="0"/>
        <v>Himanshu@gmail.com</v>
      </c>
      <c r="E18" s="71">
        <v>3075452313343</v>
      </c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7" t="s">
        <v>248</v>
      </c>
      <c r="B19" s="7" t="s">
        <v>257</v>
      </c>
      <c r="C19" s="7" t="s">
        <v>341</v>
      </c>
      <c r="D19" s="7" t="str">
        <f t="shared" si="0"/>
        <v>Prakash@gmail.com</v>
      </c>
      <c r="E19" s="71">
        <v>3588025456102</v>
      </c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7" t="s">
        <v>250</v>
      </c>
      <c r="B20" s="7" t="s">
        <v>259</v>
      </c>
      <c r="C20" s="7" t="s">
        <v>91</v>
      </c>
      <c r="D20" s="7" t="str">
        <f t="shared" si="0"/>
        <v>akash@gmail.com</v>
      </c>
      <c r="E20" s="71">
        <v>4100598598861</v>
      </c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7" t="s">
        <v>253</v>
      </c>
      <c r="B21" s="7" t="s">
        <v>261</v>
      </c>
      <c r="C21" s="7" t="s">
        <v>342</v>
      </c>
      <c r="D21" s="7" t="str">
        <f t="shared" si="0"/>
        <v>shubham@gmail.com</v>
      </c>
      <c r="E21" s="71">
        <v>4613171741620</v>
      </c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21" x14ac:dyDescent="0.35">
      <c r="A23" s="72" t="s">
        <v>349</v>
      </c>
      <c r="B23" s="73"/>
      <c r="C23" s="73"/>
      <c r="D23" s="73"/>
      <c r="E23" s="73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74" t="s">
        <v>343</v>
      </c>
      <c r="B24" s="74" t="s">
        <v>344</v>
      </c>
      <c r="C24" s="74" t="s">
        <v>347</v>
      </c>
      <c r="D24" s="74" t="s">
        <v>345</v>
      </c>
      <c r="E24" s="74" t="s">
        <v>335</v>
      </c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75" t="s">
        <v>255</v>
      </c>
      <c r="B25" s="75" t="str">
        <f>VLOOKUP($A$25,$A$11:$E$21,COLUMN(B22),FALSE)</f>
        <v>ashish</v>
      </c>
      <c r="C25" s="75" t="str">
        <f>VLOOKUP($A$25,$A$11:$E$21,COLUMN(C22),FALSE)</f>
        <v xml:space="preserve">jon </v>
      </c>
      <c r="D25" s="75" t="str">
        <f>VLOOKUP($A$25,$A$11:$E$21,COLUMN(D22),FALSE)</f>
        <v>ashish@gmail.com</v>
      </c>
      <c r="E25" s="75">
        <f>VLOOKUP($A$25,$A$11:$E$21,COLUMN(E22),FALSE)</f>
        <v>2562879170584</v>
      </c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21" t="s">
        <v>391</v>
      </c>
      <c r="C27" s="21"/>
      <c r="D27" s="2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 t="s">
        <v>348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21" x14ac:dyDescent="0.35">
      <c r="A30" s="72" t="s">
        <v>350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74" t="s">
        <v>343</v>
      </c>
      <c r="B31" s="74" t="s">
        <v>344</v>
      </c>
      <c r="C31" s="74" t="s">
        <v>347</v>
      </c>
      <c r="D31" s="74" t="s">
        <v>345</v>
      </c>
      <c r="E31" s="74" t="s">
        <v>335</v>
      </c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75" t="s">
        <v>255</v>
      </c>
      <c r="B32" s="75" t="str">
        <f>VLOOKUP($A$32,$A$11:$E$21,COLUMNS($F$28:G28),0)</f>
        <v>ashish</v>
      </c>
      <c r="C32" s="75" t="str">
        <f>VLOOKUP($A$32,$A$11:$E$21,COLUMNS($F$28:H28),0)</f>
        <v xml:space="preserve">jon </v>
      </c>
      <c r="D32" s="75" t="str">
        <f>VLOOKUP($A$32,$A$11:$E$21,COLUMNS($F$28:I28),0)</f>
        <v>ashish@gmail.com</v>
      </c>
      <c r="E32" s="75">
        <f>VLOOKUP($A$32,$A$11:$E$21,COLUMNS($F$28:J28),0)</f>
        <v>2562879170584</v>
      </c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 t="s">
        <v>353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 t="s">
        <v>354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 t="s">
        <v>355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 t="s">
        <v>356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</sheetData>
  <hyperlinks>
    <hyperlink ref="D3" r:id="rId1" xr:uid="{B34D351E-8F9B-403B-82CF-115FFFA95361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0D47-AE46-4D8C-920F-DF8E61CB9743}">
  <sheetPr>
    <tabColor theme="1" tint="0.249977111117893"/>
  </sheetPr>
  <dimension ref="A2:F27"/>
  <sheetViews>
    <sheetView workbookViewId="0">
      <selection activeCell="D22" sqref="A1:XFD1048576"/>
    </sheetView>
  </sheetViews>
  <sheetFormatPr defaultRowHeight="15" x14ac:dyDescent="0.25"/>
  <cols>
    <col min="1" max="1" width="10.85546875" style="1" customWidth="1"/>
    <col min="2" max="2" width="20.5703125" style="1" customWidth="1"/>
    <col min="3" max="3" width="11.42578125" style="1" bestFit="1" customWidth="1"/>
    <col min="4" max="4" width="21.140625" style="1" bestFit="1" customWidth="1"/>
    <col min="5" max="5" width="17" style="1" bestFit="1" customWidth="1"/>
    <col min="6" max="16384" width="9.140625" style="1"/>
  </cols>
  <sheetData>
    <row r="2" spans="1:5" ht="18.75" x14ac:dyDescent="0.3">
      <c r="A2" s="77" t="s">
        <v>368</v>
      </c>
    </row>
    <row r="4" spans="1:5" x14ac:dyDescent="0.25">
      <c r="A4" s="48" t="s">
        <v>243</v>
      </c>
      <c r="B4" s="48" t="s">
        <v>346</v>
      </c>
      <c r="C4" s="48" t="s">
        <v>333</v>
      </c>
      <c r="D4" s="48" t="s">
        <v>334</v>
      </c>
      <c r="E4" s="48" t="s">
        <v>335</v>
      </c>
    </row>
    <row r="5" spans="1:5" x14ac:dyDescent="0.25">
      <c r="A5" s="7" t="s">
        <v>252</v>
      </c>
      <c r="B5" s="7" t="s">
        <v>57</v>
      </c>
      <c r="C5" s="7" t="s">
        <v>336</v>
      </c>
      <c r="D5" s="7" t="str">
        <f t="shared" ref="D5:D14" si="0">_xlfn.CONCAT(B5,"@gmail.com")</f>
        <v>vipin@gmail.com</v>
      </c>
      <c r="E5" s="71">
        <v>13456789</v>
      </c>
    </row>
    <row r="6" spans="1:5" x14ac:dyDescent="0.25">
      <c r="A6" s="7" t="s">
        <v>249</v>
      </c>
      <c r="B6" s="7" t="s">
        <v>258</v>
      </c>
      <c r="C6" s="7" t="s">
        <v>337</v>
      </c>
      <c r="D6" s="7" t="str">
        <f t="shared" si="0"/>
        <v>deepak@gmail.com</v>
      </c>
      <c r="E6" s="71">
        <v>512586599548</v>
      </c>
    </row>
    <row r="7" spans="1:5" x14ac:dyDescent="0.25">
      <c r="A7" s="7" t="s">
        <v>251</v>
      </c>
      <c r="B7" s="7" t="s">
        <v>260</v>
      </c>
      <c r="C7" s="7" t="s">
        <v>93</v>
      </c>
      <c r="D7" s="7" t="str">
        <f t="shared" si="0"/>
        <v>avinash@gmail.com</v>
      </c>
      <c r="E7" s="71">
        <v>1025159742307</v>
      </c>
    </row>
    <row r="8" spans="1:5" x14ac:dyDescent="0.25">
      <c r="A8" s="7" t="s">
        <v>254</v>
      </c>
      <c r="B8" s="7" t="s">
        <v>262</v>
      </c>
      <c r="C8" s="7" t="s">
        <v>338</v>
      </c>
      <c r="D8" s="7" t="str">
        <f t="shared" si="0"/>
        <v>abhishek@gmail.com</v>
      </c>
      <c r="E8" s="71">
        <v>1537732885066</v>
      </c>
    </row>
    <row r="9" spans="1:5" x14ac:dyDescent="0.25">
      <c r="A9" s="7" t="s">
        <v>256</v>
      </c>
      <c r="B9" s="7" t="s">
        <v>264</v>
      </c>
      <c r="C9" s="7" t="s">
        <v>339</v>
      </c>
      <c r="D9" s="7" t="str">
        <f t="shared" si="0"/>
        <v>rahul@gmail.com</v>
      </c>
      <c r="E9" s="71">
        <v>2050306027825</v>
      </c>
    </row>
    <row r="10" spans="1:5" x14ac:dyDescent="0.25">
      <c r="A10" s="7" t="s">
        <v>255</v>
      </c>
      <c r="B10" s="7" t="s">
        <v>263</v>
      </c>
      <c r="C10" s="7" t="s">
        <v>340</v>
      </c>
      <c r="D10" s="7" t="str">
        <f t="shared" si="0"/>
        <v>ashish@gmail.com</v>
      </c>
      <c r="E10" s="71">
        <v>2562879170584</v>
      </c>
    </row>
    <row r="11" spans="1:5" x14ac:dyDescent="0.25">
      <c r="A11" s="7" t="s">
        <v>247</v>
      </c>
      <c r="B11" s="7" t="s">
        <v>107</v>
      </c>
      <c r="C11" s="7" t="s">
        <v>89</v>
      </c>
      <c r="D11" s="7" t="str">
        <f t="shared" si="0"/>
        <v>Himanshu@gmail.com</v>
      </c>
      <c r="E11" s="71">
        <v>3075452313343</v>
      </c>
    </row>
    <row r="12" spans="1:5" x14ac:dyDescent="0.25">
      <c r="A12" s="7" t="s">
        <v>248</v>
      </c>
      <c r="B12" s="7" t="s">
        <v>257</v>
      </c>
      <c r="C12" s="7" t="s">
        <v>341</v>
      </c>
      <c r="D12" s="7" t="str">
        <f t="shared" si="0"/>
        <v>Prakash@gmail.com</v>
      </c>
      <c r="E12" s="71">
        <v>3588025456102</v>
      </c>
    </row>
    <row r="13" spans="1:5" x14ac:dyDescent="0.25">
      <c r="A13" s="7" t="s">
        <v>250</v>
      </c>
      <c r="B13" s="7" t="s">
        <v>259</v>
      </c>
      <c r="C13" s="7" t="s">
        <v>91</v>
      </c>
      <c r="D13" s="7" t="str">
        <f t="shared" si="0"/>
        <v>akash@gmail.com</v>
      </c>
      <c r="E13" s="71">
        <v>4100598598861</v>
      </c>
    </row>
    <row r="14" spans="1:5" x14ac:dyDescent="0.25">
      <c r="A14" s="7" t="s">
        <v>253</v>
      </c>
      <c r="B14" s="7" t="s">
        <v>261</v>
      </c>
      <c r="C14" s="7" t="s">
        <v>342</v>
      </c>
      <c r="D14" s="7" t="str">
        <f t="shared" si="0"/>
        <v>shubham@gmail.com</v>
      </c>
      <c r="E14" s="71">
        <v>4613171741620</v>
      </c>
    </row>
    <row r="16" spans="1:5" ht="21" x14ac:dyDescent="0.35">
      <c r="A16" s="72" t="s">
        <v>357</v>
      </c>
    </row>
    <row r="17" spans="1:6" x14ac:dyDescent="0.25">
      <c r="A17" s="1" t="s">
        <v>343</v>
      </c>
      <c r="B17" s="7" t="s">
        <v>247</v>
      </c>
    </row>
    <row r="18" spans="1:6" x14ac:dyDescent="0.25">
      <c r="A18" s="1" t="s">
        <v>358</v>
      </c>
      <c r="B18" s="1" t="str">
        <f>VLOOKUP($B$17,$A$4:$E$14,ROW(F2),0)</f>
        <v>Himanshu</v>
      </c>
      <c r="D18" s="1" t="s">
        <v>361</v>
      </c>
      <c r="F18" s="1" t="s">
        <v>362</v>
      </c>
    </row>
    <row r="19" spans="1:6" x14ac:dyDescent="0.25">
      <c r="A19" s="1" t="s">
        <v>359</v>
      </c>
      <c r="B19" s="1" t="str">
        <f t="shared" ref="B19:B21" si="1">VLOOKUP($B$17,$A$4:$E$14,ROW(F3),0)</f>
        <v>suryavanshi</v>
      </c>
      <c r="F19" s="1" t="s">
        <v>363</v>
      </c>
    </row>
    <row r="20" spans="1:6" x14ac:dyDescent="0.25">
      <c r="A20" s="1" t="s">
        <v>334</v>
      </c>
      <c r="B20" s="1" t="str">
        <f t="shared" si="1"/>
        <v>Himanshu@gmail.com</v>
      </c>
      <c r="F20" s="1" t="s">
        <v>364</v>
      </c>
    </row>
    <row r="21" spans="1:6" x14ac:dyDescent="0.25">
      <c r="A21" s="1" t="s">
        <v>335</v>
      </c>
      <c r="B21" s="1">
        <f t="shared" si="1"/>
        <v>3075452313343</v>
      </c>
      <c r="F21" s="1" t="s">
        <v>365</v>
      </c>
    </row>
    <row r="22" spans="1:6" ht="21" x14ac:dyDescent="0.35">
      <c r="A22" s="72" t="s">
        <v>360</v>
      </c>
    </row>
    <row r="23" spans="1:6" x14ac:dyDescent="0.25">
      <c r="A23" s="1" t="s">
        <v>343</v>
      </c>
      <c r="B23" s="7" t="s">
        <v>247</v>
      </c>
    </row>
    <row r="24" spans="1:6" x14ac:dyDescent="0.25">
      <c r="A24" s="1" t="s">
        <v>358</v>
      </c>
      <c r="B24" s="1" t="str">
        <f>VLOOKUP($B$23,$A$4:$E$14,ROWS($E$21:E22),0)</f>
        <v>Himanshu</v>
      </c>
      <c r="D24" s="1" t="s">
        <v>366</v>
      </c>
    </row>
    <row r="25" spans="1:6" x14ac:dyDescent="0.25">
      <c r="A25" s="1" t="s">
        <v>359</v>
      </c>
      <c r="B25" s="1" t="str">
        <f>VLOOKUP($B$23,$A$4:$E$14,ROWS($E$21:E23),0)</f>
        <v>suryavanshi</v>
      </c>
      <c r="D25" s="1" t="s">
        <v>367</v>
      </c>
    </row>
    <row r="26" spans="1:6" x14ac:dyDescent="0.25">
      <c r="A26" s="1" t="s">
        <v>334</v>
      </c>
      <c r="B26" s="1" t="str">
        <f>VLOOKUP($B$23,$A$4:$E$14,ROWS($E$21:E24),0)</f>
        <v>Himanshu@gmail.com</v>
      </c>
    </row>
    <row r="27" spans="1:6" x14ac:dyDescent="0.25">
      <c r="A27" s="1" t="s">
        <v>335</v>
      </c>
      <c r="B27" s="1">
        <f>VLOOKUP($B$23,$A$4:$E$14,ROWS($E$21:E25),0)</f>
        <v>3075452313343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EA97-52CA-4EF1-8A45-D4B6821E8717}">
  <sheetPr>
    <tabColor theme="8"/>
  </sheetPr>
  <dimension ref="A2:S27"/>
  <sheetViews>
    <sheetView workbookViewId="0">
      <selection activeCell="O28" sqref="O28"/>
    </sheetView>
  </sheetViews>
  <sheetFormatPr defaultRowHeight="15" x14ac:dyDescent="0.25"/>
  <cols>
    <col min="1" max="1" width="12.42578125" style="1" customWidth="1"/>
    <col min="2" max="2" width="10.7109375" style="1" customWidth="1"/>
    <col min="3" max="3" width="10.85546875" style="1" bestFit="1" customWidth="1"/>
    <col min="4" max="4" width="10.7109375" style="1" bestFit="1" customWidth="1"/>
    <col min="5" max="5" width="11.5703125" style="1" customWidth="1"/>
    <col min="6" max="9" width="10.7109375" style="1" bestFit="1" customWidth="1"/>
    <col min="10" max="16384" width="9.140625" style="1"/>
  </cols>
  <sheetData>
    <row r="2" spans="1:19" ht="18.75" x14ac:dyDescent="0.3">
      <c r="A2" s="76" t="s">
        <v>371</v>
      </c>
    </row>
    <row r="3" spans="1:19" x14ac:dyDescent="0.25">
      <c r="A3" s="87" t="s">
        <v>390</v>
      </c>
    </row>
    <row r="4" spans="1:19" x14ac:dyDescent="0.25">
      <c r="A4" s="33" t="s">
        <v>388</v>
      </c>
      <c r="B4" s="33"/>
      <c r="C4" s="33"/>
      <c r="D4" s="33"/>
      <c r="E4" s="33"/>
      <c r="J4" s="21" t="s">
        <v>381</v>
      </c>
      <c r="K4" s="21"/>
      <c r="L4" s="21"/>
      <c r="M4" s="21"/>
      <c r="N4" s="21"/>
      <c r="O4" s="21"/>
      <c r="P4" s="21"/>
      <c r="Q4" s="21"/>
      <c r="R4" s="21"/>
      <c r="S4" s="21"/>
    </row>
    <row r="5" spans="1:19" x14ac:dyDescent="0.25">
      <c r="A5" s="33" t="s">
        <v>389</v>
      </c>
      <c r="B5" s="33"/>
      <c r="C5" s="33"/>
      <c r="D5" s="33"/>
      <c r="E5" s="33"/>
      <c r="J5" s="84" t="s">
        <v>382</v>
      </c>
      <c r="K5" s="84"/>
      <c r="L5" s="84"/>
      <c r="M5" s="84"/>
      <c r="N5" s="84"/>
      <c r="O5" s="84"/>
      <c r="P5" s="84"/>
      <c r="Q5" s="84"/>
      <c r="R5" s="84"/>
      <c r="S5" s="84"/>
    </row>
    <row r="6" spans="1:19" x14ac:dyDescent="0.25">
      <c r="J6" s="84" t="s">
        <v>383</v>
      </c>
      <c r="K6" s="84"/>
      <c r="L6" s="84"/>
      <c r="M6" s="84"/>
      <c r="N6" s="84"/>
      <c r="O6" s="84"/>
      <c r="P6" s="84"/>
      <c r="Q6" s="84"/>
      <c r="R6" s="84"/>
      <c r="S6" s="21"/>
    </row>
    <row r="7" spans="1:19" x14ac:dyDescent="0.25">
      <c r="A7" s="85" t="s">
        <v>386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2"/>
    </row>
    <row r="8" spans="1:19" x14ac:dyDescent="0.25">
      <c r="A8" s="80" t="s">
        <v>372</v>
      </c>
      <c r="B8" s="80" t="s">
        <v>373</v>
      </c>
      <c r="C8" s="80" t="s">
        <v>374</v>
      </c>
      <c r="D8" s="80" t="s">
        <v>375</v>
      </c>
      <c r="E8" s="80" t="s">
        <v>376</v>
      </c>
      <c r="G8" s="80" t="s">
        <v>322</v>
      </c>
      <c r="H8" s="7" t="s">
        <v>374</v>
      </c>
      <c r="R8" s="14"/>
    </row>
    <row r="9" spans="1:19" x14ac:dyDescent="0.25">
      <c r="A9" s="81">
        <v>1800</v>
      </c>
      <c r="B9" s="81">
        <v>1200</v>
      </c>
      <c r="C9" s="81">
        <v>13500</v>
      </c>
      <c r="D9" s="81">
        <v>5600</v>
      </c>
      <c r="E9" s="81">
        <v>5940</v>
      </c>
      <c r="G9" s="80" t="s">
        <v>307</v>
      </c>
      <c r="H9" s="7">
        <f>HLOOKUP(H8,$A$8:$E$9,2,0)</f>
        <v>13500</v>
      </c>
      <c r="I9" s="21" t="s">
        <v>384</v>
      </c>
      <c r="J9" s="21"/>
      <c r="K9" s="21"/>
      <c r="R9" s="14"/>
    </row>
    <row r="10" spans="1:19" x14ac:dyDescent="0.25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 t="s">
        <v>385</v>
      </c>
      <c r="L10" s="16"/>
      <c r="M10" s="16"/>
      <c r="N10" s="16"/>
      <c r="O10" s="16"/>
      <c r="P10" s="16"/>
      <c r="Q10" s="16"/>
      <c r="R10" s="17"/>
    </row>
    <row r="12" spans="1:19" x14ac:dyDescent="0.25">
      <c r="A12" s="80" t="s">
        <v>372</v>
      </c>
      <c r="B12" s="81">
        <v>1800</v>
      </c>
      <c r="C12" s="11"/>
      <c r="D12" s="80" t="s">
        <v>322</v>
      </c>
      <c r="E12" s="80" t="s">
        <v>307</v>
      </c>
      <c r="F12" s="12"/>
    </row>
    <row r="13" spans="1:19" x14ac:dyDescent="0.25">
      <c r="A13" s="80" t="s">
        <v>373</v>
      </c>
      <c r="B13" s="81">
        <v>1200</v>
      </c>
      <c r="D13" s="7" t="s">
        <v>375</v>
      </c>
      <c r="E13" s="7">
        <f>VLOOKUP($D$13,$A$12:$B$16,2,0)</f>
        <v>5600</v>
      </c>
      <c r="F13" s="14"/>
    </row>
    <row r="14" spans="1:19" x14ac:dyDescent="0.25">
      <c r="A14" s="80" t="s">
        <v>374</v>
      </c>
      <c r="B14" s="81">
        <v>13500</v>
      </c>
      <c r="F14" s="14"/>
    </row>
    <row r="15" spans="1:19" x14ac:dyDescent="0.25">
      <c r="A15" s="80" t="s">
        <v>375</v>
      </c>
      <c r="B15" s="81">
        <v>5600</v>
      </c>
      <c r="F15" s="14"/>
    </row>
    <row r="16" spans="1:19" x14ac:dyDescent="0.25">
      <c r="A16" s="80" t="s">
        <v>376</v>
      </c>
      <c r="B16" s="81">
        <v>5940</v>
      </c>
      <c r="C16" s="16"/>
      <c r="D16" s="86" t="s">
        <v>242</v>
      </c>
      <c r="E16" s="16"/>
      <c r="F16" s="17"/>
    </row>
    <row r="20" spans="1:9" x14ac:dyDescent="0.25">
      <c r="A20" s="83" t="s">
        <v>322</v>
      </c>
      <c r="B20" s="82" t="s">
        <v>372</v>
      </c>
      <c r="C20" s="80" t="s">
        <v>373</v>
      </c>
      <c r="D20" s="80" t="s">
        <v>374</v>
      </c>
      <c r="E20" s="80" t="s">
        <v>375</v>
      </c>
      <c r="F20" s="80" t="s">
        <v>376</v>
      </c>
      <c r="G20" s="80" t="s">
        <v>378</v>
      </c>
      <c r="H20" s="80" t="s">
        <v>379</v>
      </c>
      <c r="I20" s="80" t="s">
        <v>380</v>
      </c>
    </row>
    <row r="21" spans="1:9" x14ac:dyDescent="0.25">
      <c r="A21" s="83" t="s">
        <v>305</v>
      </c>
      <c r="B21" s="7">
        <v>517015</v>
      </c>
      <c r="C21" s="7">
        <v>535241</v>
      </c>
      <c r="D21" s="7">
        <v>553467</v>
      </c>
      <c r="E21" s="7">
        <v>571693</v>
      </c>
      <c r="F21" s="7">
        <v>589919</v>
      </c>
      <c r="G21" s="7">
        <v>608145</v>
      </c>
      <c r="H21" s="7">
        <v>626371</v>
      </c>
      <c r="I21" s="7">
        <v>644597</v>
      </c>
    </row>
    <row r="22" spans="1:9" x14ac:dyDescent="0.25">
      <c r="A22" s="83" t="s">
        <v>377</v>
      </c>
      <c r="B22" s="7">
        <v>10</v>
      </c>
      <c r="C22" s="7">
        <v>20</v>
      </c>
      <c r="D22" s="7">
        <v>30</v>
      </c>
      <c r="E22" s="7">
        <v>40</v>
      </c>
      <c r="F22" s="7">
        <v>50</v>
      </c>
      <c r="G22" s="7">
        <v>60</v>
      </c>
      <c r="H22" s="7">
        <v>70</v>
      </c>
      <c r="I22" s="7">
        <v>80</v>
      </c>
    </row>
    <row r="23" spans="1:9" x14ac:dyDescent="0.25">
      <c r="A23" s="83" t="s">
        <v>307</v>
      </c>
      <c r="B23" s="81">
        <v>10000</v>
      </c>
      <c r="C23" s="81">
        <v>20000</v>
      </c>
      <c r="D23" s="81">
        <v>30000</v>
      </c>
      <c r="E23" s="81">
        <v>40000</v>
      </c>
      <c r="F23" s="81">
        <v>50000</v>
      </c>
      <c r="G23" s="81">
        <v>60000</v>
      </c>
      <c r="H23" s="81">
        <v>70000</v>
      </c>
      <c r="I23" s="81">
        <v>80000</v>
      </c>
    </row>
    <row r="25" spans="1:9" x14ac:dyDescent="0.25">
      <c r="A25" s="80" t="s">
        <v>322</v>
      </c>
      <c r="B25" s="80" t="s">
        <v>307</v>
      </c>
    </row>
    <row r="26" spans="1:9" x14ac:dyDescent="0.25">
      <c r="A26" s="7" t="s">
        <v>378</v>
      </c>
      <c r="B26" s="7">
        <f>HLOOKUP($A$26,$A$20:$I$23,4,0)</f>
        <v>60000</v>
      </c>
    </row>
    <row r="27" spans="1:9" x14ac:dyDescent="0.25">
      <c r="B27" s="21" t="s">
        <v>387</v>
      </c>
      <c r="C27" s="21"/>
      <c r="D27" s="2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1A3C-0681-4EDC-B643-E05CB23D0D90}">
  <sheetPr>
    <tabColor theme="7" tint="-0.249977111117893"/>
  </sheetPr>
  <dimension ref="A1:P25"/>
  <sheetViews>
    <sheetView tabSelected="1" zoomScale="115" zoomScaleNormal="115" workbookViewId="0">
      <selection activeCell="L20" sqref="L20"/>
    </sheetView>
  </sheetViews>
  <sheetFormatPr defaultRowHeight="15" x14ac:dyDescent="0.25"/>
  <cols>
    <col min="1" max="1" width="14.5703125" customWidth="1"/>
    <col min="2" max="2" width="19" bestFit="1" customWidth="1"/>
    <col min="3" max="3" width="15.140625" bestFit="1" customWidth="1"/>
    <col min="4" max="4" width="12.5703125" bestFit="1" customWidth="1"/>
    <col min="5" max="6" width="11.140625" bestFit="1" customWidth="1"/>
    <col min="7" max="7" width="10.28515625" customWidth="1"/>
    <col min="8" max="8" width="23.140625" customWidth="1"/>
    <col min="10" max="10" width="15.42578125" bestFit="1" customWidth="1"/>
  </cols>
  <sheetData>
    <row r="1" spans="1:12" ht="23.25" x14ac:dyDescent="0.35">
      <c r="A1" s="110" t="s">
        <v>553</v>
      </c>
      <c r="B1" s="110" t="s">
        <v>554</v>
      </c>
      <c r="C1" s="110" t="s">
        <v>555</v>
      </c>
      <c r="D1" s="110" t="s">
        <v>322</v>
      </c>
      <c r="E1" s="110" t="s">
        <v>556</v>
      </c>
      <c r="F1" s="110" t="s">
        <v>287</v>
      </c>
      <c r="G1" s="111"/>
      <c r="H1" s="112" t="s">
        <v>579</v>
      </c>
    </row>
    <row r="2" spans="1:12" x14ac:dyDescent="0.25">
      <c r="A2" s="109" t="s">
        <v>557</v>
      </c>
      <c r="B2" s="109">
        <v>1001</v>
      </c>
      <c r="C2" s="109" t="s">
        <v>558</v>
      </c>
      <c r="D2" s="109" t="s">
        <v>559</v>
      </c>
      <c r="E2" s="109" t="s">
        <v>560</v>
      </c>
      <c r="F2" s="109">
        <v>45</v>
      </c>
      <c r="H2" t="s">
        <v>580</v>
      </c>
    </row>
    <row r="3" spans="1:12" x14ac:dyDescent="0.25">
      <c r="A3" s="109" t="s">
        <v>557</v>
      </c>
      <c r="B3" s="109">
        <v>1002</v>
      </c>
      <c r="C3" s="109" t="s">
        <v>561</v>
      </c>
      <c r="D3" s="109" t="s">
        <v>562</v>
      </c>
      <c r="E3" s="109" t="s">
        <v>563</v>
      </c>
      <c r="F3" s="109">
        <v>65</v>
      </c>
      <c r="H3" t="s">
        <v>581</v>
      </c>
    </row>
    <row r="4" spans="1:12" x14ac:dyDescent="0.25">
      <c r="A4" s="109" t="s">
        <v>564</v>
      </c>
      <c r="B4" s="109">
        <v>1003</v>
      </c>
      <c r="C4" s="109" t="s">
        <v>565</v>
      </c>
      <c r="D4" s="109" t="s">
        <v>566</v>
      </c>
      <c r="E4" s="109" t="s">
        <v>567</v>
      </c>
      <c r="F4" s="109">
        <v>32</v>
      </c>
      <c r="H4" t="s">
        <v>582</v>
      </c>
    </row>
    <row r="5" spans="1:12" x14ac:dyDescent="0.25">
      <c r="A5" s="109" t="s">
        <v>564</v>
      </c>
      <c r="B5" s="109">
        <v>1004</v>
      </c>
      <c r="C5" s="109" t="s">
        <v>568</v>
      </c>
      <c r="D5" s="109" t="s">
        <v>569</v>
      </c>
      <c r="E5" s="109" t="s">
        <v>560</v>
      </c>
      <c r="F5" s="109">
        <v>65</v>
      </c>
      <c r="H5" t="s">
        <v>583</v>
      </c>
    </row>
    <row r="6" spans="1:12" x14ac:dyDescent="0.25">
      <c r="A6" s="109" t="s">
        <v>570</v>
      </c>
      <c r="B6" s="109">
        <v>1005</v>
      </c>
      <c r="C6" s="109" t="s">
        <v>571</v>
      </c>
      <c r="D6" s="109" t="s">
        <v>559</v>
      </c>
      <c r="E6" s="109" t="s">
        <v>563</v>
      </c>
      <c r="F6" s="109">
        <v>98</v>
      </c>
    </row>
    <row r="7" spans="1:12" x14ac:dyDescent="0.25">
      <c r="A7" s="109" t="s">
        <v>570</v>
      </c>
      <c r="B7" s="109">
        <v>1006</v>
      </c>
      <c r="C7" s="109" t="s">
        <v>572</v>
      </c>
      <c r="D7" s="109" t="s">
        <v>562</v>
      </c>
      <c r="E7" s="109" t="s">
        <v>567</v>
      </c>
      <c r="F7" s="109">
        <v>65</v>
      </c>
    </row>
    <row r="8" spans="1:12" x14ac:dyDescent="0.25">
      <c r="A8" s="109" t="s">
        <v>570</v>
      </c>
      <c r="B8" s="109">
        <v>1007</v>
      </c>
      <c r="C8" s="109" t="s">
        <v>573</v>
      </c>
      <c r="D8" s="109" t="s">
        <v>569</v>
      </c>
      <c r="E8" s="109" t="s">
        <v>560</v>
      </c>
      <c r="F8" s="109">
        <v>32</v>
      </c>
    </row>
    <row r="9" spans="1:12" x14ac:dyDescent="0.25">
      <c r="A9" s="109" t="s">
        <v>570</v>
      </c>
      <c r="B9" s="109">
        <v>1008</v>
      </c>
      <c r="C9" s="109" t="s">
        <v>574</v>
      </c>
      <c r="D9" s="109" t="s">
        <v>575</v>
      </c>
      <c r="E9" s="109" t="s">
        <v>563</v>
      </c>
      <c r="F9" s="109">
        <v>65</v>
      </c>
    </row>
    <row r="10" spans="1:12" x14ac:dyDescent="0.25">
      <c r="A10" s="109" t="s">
        <v>570</v>
      </c>
      <c r="B10" s="109">
        <v>1009</v>
      </c>
      <c r="C10" s="109" t="s">
        <v>576</v>
      </c>
      <c r="D10" s="109" t="s">
        <v>575</v>
      </c>
      <c r="E10" s="109" t="s">
        <v>567</v>
      </c>
      <c r="F10" s="109">
        <v>54</v>
      </c>
    </row>
    <row r="11" spans="1:12" x14ac:dyDescent="0.25">
      <c r="A11" s="109" t="s">
        <v>570</v>
      </c>
      <c r="B11" s="109">
        <v>1010</v>
      </c>
      <c r="C11" s="109" t="s">
        <v>577</v>
      </c>
      <c r="D11" s="109" t="s">
        <v>562</v>
      </c>
      <c r="E11" s="109" t="s">
        <v>560</v>
      </c>
      <c r="F11" s="109">
        <v>65</v>
      </c>
    </row>
    <row r="13" spans="1:12" x14ac:dyDescent="0.25">
      <c r="J13" s="152" t="s">
        <v>662</v>
      </c>
    </row>
    <row r="14" spans="1:12" x14ac:dyDescent="0.25">
      <c r="C14" s="152" t="s">
        <v>661</v>
      </c>
      <c r="J14" s="153" t="s">
        <v>663</v>
      </c>
      <c r="K14" s="153" t="s">
        <v>664</v>
      </c>
    </row>
    <row r="15" spans="1:12" ht="15.75" x14ac:dyDescent="0.25">
      <c r="C15" s="113" t="s">
        <v>553</v>
      </c>
      <c r="D15" s="113" t="s">
        <v>578</v>
      </c>
      <c r="E15" s="113" t="s">
        <v>584</v>
      </c>
      <c r="F15" s="113" t="s">
        <v>322</v>
      </c>
      <c r="G15" s="113" t="s">
        <v>556</v>
      </c>
      <c r="J15" s="109" t="s">
        <v>574</v>
      </c>
      <c r="K15" s="109">
        <f>MATCH($J$15,$C$2:$C$11,0)</f>
        <v>8</v>
      </c>
      <c r="L15" t="s">
        <v>665</v>
      </c>
    </row>
    <row r="16" spans="1:12" x14ac:dyDescent="0.25">
      <c r="B16" s="9" t="s">
        <v>568</v>
      </c>
      <c r="C16" s="109" t="str">
        <f>INDEX($A$2:$F$11,4,1)</f>
        <v>up</v>
      </c>
      <c r="D16" s="109"/>
      <c r="E16" s="109"/>
      <c r="F16" s="109"/>
      <c r="G16" s="109"/>
    </row>
    <row r="17" spans="1:16" x14ac:dyDescent="0.25">
      <c r="J17" s="87" t="s">
        <v>660</v>
      </c>
      <c r="K17" s="118"/>
      <c r="L17" s="118"/>
      <c r="M17" s="118"/>
      <c r="N17" s="118"/>
      <c r="O17" s="118"/>
      <c r="P17" s="118"/>
    </row>
    <row r="18" spans="1:16" x14ac:dyDescent="0.25">
      <c r="A18" s="114" t="s">
        <v>585</v>
      </c>
      <c r="B18" s="9" t="s">
        <v>568</v>
      </c>
      <c r="C18" s="109" t="str">
        <f>INDEX(A$2:A$11,MATCH($B18,$C$2:$C$11,0))</f>
        <v>up</v>
      </c>
      <c r="D18" s="109">
        <f t="shared" ref="D18:G18" si="0">INDEX(B$2:B$11,MATCH($B18,$C$2:$C$11,0))</f>
        <v>1004</v>
      </c>
      <c r="E18" s="109" t="str">
        <f t="shared" si="0"/>
        <v>Thor</v>
      </c>
      <c r="F18" s="109" t="str">
        <f t="shared" si="0"/>
        <v>Toothbrush</v>
      </c>
      <c r="G18" s="109" t="str">
        <f t="shared" si="0"/>
        <v>South City</v>
      </c>
    </row>
    <row r="19" spans="1:16" x14ac:dyDescent="0.25">
      <c r="B19" s="9" t="s">
        <v>586</v>
      </c>
      <c r="C19" s="109" t="str">
        <f t="shared" ref="C19:C20" si="1">INDEX(A$2:A$11,MATCH($B19,$C$2:$C$11,0))</f>
        <v>rj</v>
      </c>
      <c r="D19" s="109">
        <f t="shared" ref="D19:D20" si="2">INDEX(B$2:B$11,MATCH($B19,$C$2:$C$11,0))</f>
        <v>1005</v>
      </c>
      <c r="E19" s="109" t="str">
        <f t="shared" ref="E19:E20" si="3">INDEX(C$2:C$11,MATCH($B19,$C$2:$C$11,0))</f>
        <v>Batman</v>
      </c>
      <c r="F19" s="109" t="str">
        <f t="shared" ref="F19:F20" si="4">INDEX(D$2:D$11,MATCH($B19,$C$2:$C$11,0))</f>
        <v>Iodex</v>
      </c>
      <c r="G19" s="109" t="str">
        <f t="shared" ref="G19" si="5">INDEX(E$2:E$11,MATCH($B19,$C$2:$C$11,0))</f>
        <v>North City</v>
      </c>
    </row>
    <row r="20" spans="1:16" x14ac:dyDescent="0.25">
      <c r="B20" s="9" t="s">
        <v>587</v>
      </c>
      <c r="C20" s="109" t="str">
        <f t="shared" si="1"/>
        <v>rj</v>
      </c>
      <c r="D20" s="109">
        <f t="shared" si="2"/>
        <v>1006</v>
      </c>
      <c r="E20" s="109" t="str">
        <f t="shared" si="3"/>
        <v>Spiderman</v>
      </c>
      <c r="F20" s="109" t="str">
        <f t="shared" si="4"/>
        <v>Tigerbalm</v>
      </c>
      <c r="G20" s="70" t="s">
        <v>588</v>
      </c>
      <c r="H20" s="21"/>
      <c r="I20" s="21"/>
    </row>
    <row r="25" spans="1:16" x14ac:dyDescent="0.25">
      <c r="C25" s="87" t="s">
        <v>659</v>
      </c>
      <c r="D25" s="118"/>
      <c r="E25" s="118"/>
      <c r="F25" s="118"/>
      <c r="G25" s="118"/>
      <c r="H25" s="118"/>
      <c r="I25" s="11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727DD-04B2-4369-995E-A38DAD0B55CD}">
  <dimension ref="A2:J27"/>
  <sheetViews>
    <sheetView workbookViewId="0">
      <selection activeCell="G32" sqref="G32"/>
    </sheetView>
  </sheetViews>
  <sheetFormatPr defaultRowHeight="15" x14ac:dyDescent="0.25"/>
  <cols>
    <col min="8" max="8" width="16.28515625" bestFit="1" customWidth="1"/>
    <col min="9" max="9" width="23.85546875" bestFit="1" customWidth="1"/>
    <col min="10" max="10" width="16.28515625" bestFit="1" customWidth="1"/>
  </cols>
  <sheetData>
    <row r="2" spans="1:10" x14ac:dyDescent="0.25">
      <c r="A2" s="150" t="s">
        <v>645</v>
      </c>
      <c r="B2" s="150"/>
      <c r="C2" s="150"/>
      <c r="D2" s="150"/>
      <c r="E2" s="150"/>
      <c r="I2" s="136" t="s">
        <v>650</v>
      </c>
    </row>
    <row r="3" spans="1:10" x14ac:dyDescent="0.25">
      <c r="A3" s="109"/>
      <c r="B3" s="151" t="s">
        <v>634</v>
      </c>
      <c r="C3" s="151"/>
      <c r="D3" s="151"/>
      <c r="E3" s="151"/>
      <c r="I3" s="109" t="s">
        <v>645</v>
      </c>
    </row>
    <row r="4" spans="1:10" x14ac:dyDescent="0.25">
      <c r="A4" s="132" t="s">
        <v>635</v>
      </c>
      <c r="B4" s="130" t="s">
        <v>636</v>
      </c>
      <c r="C4" s="130" t="s">
        <v>637</v>
      </c>
      <c r="D4" s="130" t="s">
        <v>638</v>
      </c>
      <c r="E4" s="130" t="s">
        <v>639</v>
      </c>
      <c r="I4" s="109" t="s">
        <v>646</v>
      </c>
    </row>
    <row r="5" spans="1:10" x14ac:dyDescent="0.25">
      <c r="A5" s="130" t="s">
        <v>640</v>
      </c>
      <c r="B5" s="133">
        <v>5</v>
      </c>
      <c r="C5" s="133">
        <v>2</v>
      </c>
      <c r="D5" s="133">
        <v>4</v>
      </c>
      <c r="E5" s="133">
        <v>2</v>
      </c>
      <c r="I5" s="109" t="s">
        <v>655</v>
      </c>
    </row>
    <row r="6" spans="1:10" x14ac:dyDescent="0.25">
      <c r="A6" s="130" t="s">
        <v>641</v>
      </c>
      <c r="B6" s="133">
        <v>3</v>
      </c>
      <c r="C6" s="133">
        <v>2</v>
      </c>
      <c r="D6" s="133">
        <v>2</v>
      </c>
      <c r="E6" s="133">
        <v>3</v>
      </c>
    </row>
    <row r="7" spans="1:10" x14ac:dyDescent="0.25">
      <c r="A7" s="130" t="s">
        <v>642</v>
      </c>
      <c r="B7" s="133">
        <v>2</v>
      </c>
      <c r="C7" s="133">
        <v>3</v>
      </c>
      <c r="D7" s="133">
        <v>1</v>
      </c>
      <c r="E7" s="133">
        <v>3</v>
      </c>
    </row>
    <row r="8" spans="1:10" x14ac:dyDescent="0.25">
      <c r="A8" s="130" t="s">
        <v>643</v>
      </c>
      <c r="B8" s="133">
        <v>2</v>
      </c>
      <c r="C8" s="133">
        <v>2</v>
      </c>
      <c r="D8" s="133">
        <v>1</v>
      </c>
      <c r="E8" s="133">
        <v>5</v>
      </c>
    </row>
    <row r="9" spans="1:10" x14ac:dyDescent="0.25">
      <c r="A9" s="130" t="s">
        <v>644</v>
      </c>
      <c r="B9" s="133">
        <v>4</v>
      </c>
      <c r="C9" s="133">
        <v>3</v>
      </c>
      <c r="D9" s="133">
        <v>4</v>
      </c>
      <c r="E9" s="133">
        <v>3</v>
      </c>
      <c r="G9" t="s">
        <v>653</v>
      </c>
      <c r="H9" t="s">
        <v>654</v>
      </c>
    </row>
    <row r="10" spans="1:10" x14ac:dyDescent="0.25">
      <c r="G10" s="135" t="s">
        <v>393</v>
      </c>
      <c r="H10" s="135" t="s">
        <v>649</v>
      </c>
      <c r="I10" s="135" t="s">
        <v>650</v>
      </c>
      <c r="J10" s="135" t="s">
        <v>651</v>
      </c>
    </row>
    <row r="11" spans="1:10" x14ac:dyDescent="0.25">
      <c r="A11" s="150" t="s">
        <v>646</v>
      </c>
      <c r="B11" s="150"/>
      <c r="C11" s="150"/>
      <c r="D11" s="150"/>
      <c r="E11" s="150"/>
      <c r="G11" s="134" t="s">
        <v>640</v>
      </c>
      <c r="H11" s="134" t="s">
        <v>652</v>
      </c>
      <c r="I11" s="134" t="s">
        <v>645</v>
      </c>
      <c r="J11" s="134" t="e">
        <f>INDEX(($B$5:$E$9,$B$14:$E$18,$B$23:$E$27),MATCH(G11,$A$5:$A$9,0),MATCH(H11,$B$4:$E$4,0),MATCH(I11,I3:I5,0))</f>
        <v>#N/A</v>
      </c>
    </row>
    <row r="12" spans="1:10" x14ac:dyDescent="0.25">
      <c r="A12" s="109"/>
      <c r="B12" s="151" t="s">
        <v>648</v>
      </c>
      <c r="C12" s="151"/>
      <c r="D12" s="151"/>
      <c r="E12" s="151"/>
    </row>
    <row r="13" spans="1:10" x14ac:dyDescent="0.25">
      <c r="A13" s="132" t="s">
        <v>635</v>
      </c>
      <c r="B13" s="130" t="s">
        <v>636</v>
      </c>
      <c r="C13" s="130" t="s">
        <v>637</v>
      </c>
      <c r="D13" s="130" t="s">
        <v>638</v>
      </c>
      <c r="E13" s="130" t="s">
        <v>639</v>
      </c>
    </row>
    <row r="14" spans="1:10" x14ac:dyDescent="0.25">
      <c r="A14" s="130" t="s">
        <v>640</v>
      </c>
      <c r="B14" s="133">
        <v>8</v>
      </c>
      <c r="C14" s="133">
        <v>5</v>
      </c>
      <c r="D14" s="133">
        <v>7</v>
      </c>
      <c r="E14" s="133">
        <v>10</v>
      </c>
    </row>
    <row r="15" spans="1:10" x14ac:dyDescent="0.25">
      <c r="A15" s="130" t="s">
        <v>641</v>
      </c>
      <c r="B15" s="133">
        <v>6</v>
      </c>
      <c r="C15" s="133">
        <v>7</v>
      </c>
      <c r="D15" s="133">
        <v>9</v>
      </c>
      <c r="E15" s="133">
        <v>5</v>
      </c>
    </row>
    <row r="16" spans="1:10" x14ac:dyDescent="0.25">
      <c r="A16" s="130" t="s">
        <v>642</v>
      </c>
      <c r="B16" s="133">
        <v>9</v>
      </c>
      <c r="C16" s="133">
        <v>9</v>
      </c>
      <c r="D16" s="133">
        <v>5</v>
      </c>
      <c r="E16" s="133">
        <v>6</v>
      </c>
    </row>
    <row r="17" spans="1:8" x14ac:dyDescent="0.25">
      <c r="A17" s="130" t="s">
        <v>643</v>
      </c>
      <c r="B17" s="133">
        <v>8</v>
      </c>
      <c r="C17" s="133">
        <v>8</v>
      </c>
      <c r="D17" s="133">
        <v>9</v>
      </c>
      <c r="E17" s="133">
        <v>10</v>
      </c>
    </row>
    <row r="18" spans="1:8" x14ac:dyDescent="0.25">
      <c r="A18" s="130" t="s">
        <v>644</v>
      </c>
      <c r="B18" s="133">
        <v>9</v>
      </c>
      <c r="C18" s="133">
        <v>10</v>
      </c>
      <c r="D18" s="133">
        <v>6</v>
      </c>
      <c r="E18" s="133">
        <v>6</v>
      </c>
    </row>
    <row r="19" spans="1:8" x14ac:dyDescent="0.25">
      <c r="H19" s="34" t="s">
        <v>657</v>
      </c>
    </row>
    <row r="20" spans="1:8" x14ac:dyDescent="0.25">
      <c r="A20" s="150" t="s">
        <v>647</v>
      </c>
      <c r="B20" s="150"/>
      <c r="C20" s="150"/>
      <c r="D20" s="150"/>
      <c r="E20" s="150"/>
    </row>
    <row r="21" spans="1:8" x14ac:dyDescent="0.25">
      <c r="A21" s="109"/>
      <c r="B21" s="151" t="s">
        <v>656</v>
      </c>
      <c r="C21" s="151"/>
      <c r="D21" s="151"/>
      <c r="E21" s="151"/>
    </row>
    <row r="22" spans="1:8" x14ac:dyDescent="0.25">
      <c r="A22" s="132" t="s">
        <v>635</v>
      </c>
      <c r="B22" s="130" t="s">
        <v>636</v>
      </c>
      <c r="C22" s="130" t="s">
        <v>637</v>
      </c>
      <c r="D22" s="130" t="s">
        <v>638</v>
      </c>
      <c r="E22" s="130" t="s">
        <v>639</v>
      </c>
    </row>
    <row r="23" spans="1:8" x14ac:dyDescent="0.25">
      <c r="A23" s="130" t="s">
        <v>640</v>
      </c>
      <c r="B23" s="133">
        <v>0.15059522826918215</v>
      </c>
      <c r="C23" s="133">
        <v>0.95997963939805608</v>
      </c>
      <c r="D23" s="133">
        <v>0.16635698291497569</v>
      </c>
      <c r="E23" s="133">
        <v>0.90166918231352045</v>
      </c>
    </row>
    <row r="24" spans="1:8" x14ac:dyDescent="0.25">
      <c r="A24" s="130" t="s">
        <v>641</v>
      </c>
      <c r="B24" s="133">
        <v>0.24043720509662192</v>
      </c>
      <c r="C24" s="133">
        <v>0.28415197366107348</v>
      </c>
      <c r="D24" s="133">
        <v>6.7755754260524048E-2</v>
      </c>
      <c r="E24" s="133">
        <v>0.3858216482366561</v>
      </c>
    </row>
    <row r="25" spans="1:8" x14ac:dyDescent="0.25">
      <c r="A25" s="130" t="s">
        <v>642</v>
      </c>
      <c r="B25" s="133">
        <v>5.4129818761862403E-2</v>
      </c>
      <c r="C25" s="133">
        <v>1.1247010932917689E-2</v>
      </c>
      <c r="D25" s="133">
        <v>0.27482244878148665</v>
      </c>
      <c r="E25" s="133">
        <v>0.69113634044859362</v>
      </c>
    </row>
    <row r="26" spans="1:8" x14ac:dyDescent="0.25">
      <c r="A26" s="130" t="s">
        <v>643</v>
      </c>
      <c r="B26" s="133">
        <v>0.51430751852476708</v>
      </c>
      <c r="C26" s="133">
        <v>0.19924759349506405</v>
      </c>
      <c r="D26" s="133">
        <v>0.19853493298148406</v>
      </c>
      <c r="E26" s="133">
        <v>0.51659236774863437</v>
      </c>
    </row>
    <row r="27" spans="1:8" x14ac:dyDescent="0.25">
      <c r="A27" s="130" t="s">
        <v>644</v>
      </c>
      <c r="B27" s="133">
        <v>0.52416246411207779</v>
      </c>
      <c r="C27" s="133">
        <v>0.25123819953631599</v>
      </c>
      <c r="D27" s="133">
        <v>0.52070537132083339</v>
      </c>
      <c r="E27" s="133">
        <v>5.6081138674779929E-2</v>
      </c>
    </row>
  </sheetData>
  <mergeCells count="6">
    <mergeCell ref="B21:E21"/>
    <mergeCell ref="A2:E2"/>
    <mergeCell ref="B3:E3"/>
    <mergeCell ref="A11:E11"/>
    <mergeCell ref="B12:E12"/>
    <mergeCell ref="A20:E20"/>
  </mergeCells>
  <hyperlinks>
    <hyperlink ref="H19" r:id="rId1" xr:uid="{D510AE49-713D-4459-8E5E-FE515732184B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AABD-5608-424B-B241-2245656F4C90}">
  <sheetPr>
    <tabColor theme="0" tint="-0.249977111117893"/>
  </sheetPr>
  <dimension ref="A2:K3"/>
  <sheetViews>
    <sheetView workbookViewId="0">
      <selection activeCell="E17" sqref="E17"/>
    </sheetView>
  </sheetViews>
  <sheetFormatPr defaultRowHeight="15" x14ac:dyDescent="0.25"/>
  <sheetData>
    <row r="2" spans="1:11" x14ac:dyDescent="0.25">
      <c r="A2" s="78" t="s">
        <v>369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1" x14ac:dyDescent="0.25">
      <c r="A3" t="s">
        <v>370</v>
      </c>
    </row>
  </sheetData>
  <hyperlinks>
    <hyperlink ref="A2" r:id="rId1" xr:uid="{11F9792E-AD92-47BF-8DBF-5E72C91549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25F8-E7F0-4EDC-96B9-1655CCA52488}">
  <sheetPr>
    <tabColor theme="5" tint="0.39997558519241921"/>
  </sheetPr>
  <dimension ref="D6:AI59"/>
  <sheetViews>
    <sheetView topLeftCell="A32" zoomScale="101" workbookViewId="0">
      <selection activeCell="J55" sqref="J55"/>
    </sheetView>
  </sheetViews>
  <sheetFormatPr defaultRowHeight="15" x14ac:dyDescent="0.25"/>
  <cols>
    <col min="1" max="2" width="9.140625" style="1"/>
    <col min="3" max="3" width="14.7109375" style="1" customWidth="1"/>
    <col min="4" max="4" width="22.7109375" style="1" customWidth="1"/>
    <col min="5" max="9" width="9.140625" style="1"/>
    <col min="10" max="10" width="10" style="1" customWidth="1"/>
    <col min="11" max="11" width="12.140625" style="1" customWidth="1"/>
    <col min="12" max="12" width="11.85546875" style="1" customWidth="1"/>
    <col min="13" max="13" width="14.42578125" style="1" customWidth="1"/>
    <col min="14" max="14" width="23" style="1" customWidth="1"/>
    <col min="15" max="17" width="9.140625" style="1"/>
    <col min="18" max="18" width="12.140625" style="1" customWidth="1"/>
    <col min="19" max="19" width="18.5703125" style="1" customWidth="1"/>
    <col min="20" max="20" width="20.140625" style="1" customWidth="1"/>
    <col min="21" max="21" width="12" style="1" customWidth="1"/>
    <col min="22" max="16384" width="9.140625" style="1"/>
  </cols>
  <sheetData>
    <row r="6" spans="4:12" ht="27.75" customHeight="1" x14ac:dyDescent="0.4">
      <c r="D6" s="137" t="s">
        <v>0</v>
      </c>
      <c r="E6" s="137"/>
      <c r="F6" s="137"/>
      <c r="G6" s="137"/>
      <c r="H6" s="137"/>
      <c r="I6" s="137"/>
      <c r="J6" s="137"/>
      <c r="K6" s="137"/>
      <c r="L6" s="137"/>
    </row>
    <row r="9" spans="4:12" x14ac:dyDescent="0.25">
      <c r="D9" s="1" t="s">
        <v>1</v>
      </c>
      <c r="L9" s="1" t="s">
        <v>10</v>
      </c>
    </row>
    <row r="10" spans="4:12" x14ac:dyDescent="0.25">
      <c r="D10" s="5"/>
      <c r="L10" s="5"/>
    </row>
    <row r="11" spans="4:12" x14ac:dyDescent="0.25">
      <c r="D11" s="5"/>
      <c r="L11" s="5"/>
    </row>
    <row r="12" spans="4:12" x14ac:dyDescent="0.25">
      <c r="D12" s="5"/>
      <c r="L12" s="5"/>
    </row>
    <row r="13" spans="4:12" ht="15.75" thickBot="1" x14ac:dyDescent="0.3">
      <c r="D13" s="5"/>
      <c r="E13" s="6"/>
      <c r="F13" s="6"/>
      <c r="G13" s="6"/>
      <c r="H13" s="6" t="s">
        <v>11</v>
      </c>
      <c r="I13" s="6"/>
      <c r="J13" s="6"/>
      <c r="K13" s="6"/>
      <c r="L13" s="5"/>
    </row>
    <row r="14" spans="4:12" ht="15.75" thickTop="1" x14ac:dyDescent="0.25">
      <c r="D14" s="5"/>
      <c r="L14" s="5"/>
    </row>
    <row r="15" spans="4:12" x14ac:dyDescent="0.25">
      <c r="D15" s="5"/>
      <c r="E15" s="1">
        <v>20</v>
      </c>
      <c r="L15" s="5"/>
    </row>
    <row r="16" spans="4:12" x14ac:dyDescent="0.25">
      <c r="D16" s="5"/>
      <c r="E16" s="1">
        <v>20</v>
      </c>
      <c r="L16" s="5"/>
    </row>
    <row r="17" spans="4:20" x14ac:dyDescent="0.25">
      <c r="D17" s="5"/>
      <c r="E17" s="1">
        <f>E15+E16</f>
        <v>40</v>
      </c>
      <c r="F17" s="1" t="s">
        <v>8</v>
      </c>
      <c r="G17" s="1" t="s">
        <v>9</v>
      </c>
      <c r="L17" s="5"/>
    </row>
    <row r="19" spans="4:20" ht="15.75" x14ac:dyDescent="0.25">
      <c r="D19" s="2" t="s">
        <v>2</v>
      </c>
    </row>
    <row r="20" spans="4:20" x14ac:dyDescent="0.25">
      <c r="D20" s="1" t="s">
        <v>3</v>
      </c>
    </row>
    <row r="22" spans="4:20" ht="15.75" x14ac:dyDescent="0.25">
      <c r="D22" s="1" t="s">
        <v>4</v>
      </c>
      <c r="L22" s="2"/>
    </row>
    <row r="24" spans="4:20" x14ac:dyDescent="0.25">
      <c r="D24" s="1" t="s">
        <v>5</v>
      </c>
    </row>
    <row r="25" spans="4:20" x14ac:dyDescent="0.25">
      <c r="D25" s="1" t="s">
        <v>6</v>
      </c>
    </row>
    <row r="27" spans="4:20" ht="15.75" x14ac:dyDescent="0.25">
      <c r="D27" s="10" t="s">
        <v>7</v>
      </c>
      <c r="E27" s="11"/>
      <c r="F27" s="11"/>
      <c r="G27" s="11"/>
      <c r="H27" s="11"/>
      <c r="I27" s="11"/>
      <c r="J27" s="11"/>
      <c r="K27" s="11"/>
      <c r="L27" s="11"/>
      <c r="M27" s="11"/>
      <c r="N27" s="12"/>
      <c r="P27" s="2"/>
    </row>
    <row r="28" spans="4:20" x14ac:dyDescent="0.25">
      <c r="D28" s="13" t="s">
        <v>12</v>
      </c>
      <c r="N28" s="14"/>
      <c r="T28" s="101"/>
    </row>
    <row r="29" spans="4:20" x14ac:dyDescent="0.25">
      <c r="D29" s="13" t="s">
        <v>13</v>
      </c>
      <c r="N29" s="14"/>
      <c r="T29" s="28"/>
    </row>
    <row r="30" spans="4:20" x14ac:dyDescent="0.25">
      <c r="D30" s="13"/>
      <c r="N30" s="14"/>
    </row>
    <row r="31" spans="4:20" x14ac:dyDescent="0.25">
      <c r="D31" s="13" t="s">
        <v>15</v>
      </c>
      <c r="N31" s="14"/>
    </row>
    <row r="32" spans="4:20" x14ac:dyDescent="0.25">
      <c r="D32" s="13" t="s">
        <v>14</v>
      </c>
      <c r="N32" s="14"/>
    </row>
    <row r="33" spans="4:35" x14ac:dyDescent="0.25">
      <c r="D33" s="13" t="s">
        <v>16</v>
      </c>
      <c r="N33" s="14"/>
    </row>
    <row r="34" spans="4:35" x14ac:dyDescent="0.25">
      <c r="D34" s="13"/>
      <c r="N34" s="14"/>
    </row>
    <row r="35" spans="4:35" x14ac:dyDescent="0.25">
      <c r="D35" s="13"/>
      <c r="N35" s="14"/>
    </row>
    <row r="36" spans="4:35" x14ac:dyDescent="0.25">
      <c r="D36" s="13"/>
      <c r="N36" s="14"/>
    </row>
    <row r="37" spans="4:35" x14ac:dyDescent="0.25">
      <c r="D37" s="13"/>
      <c r="N37" s="14"/>
    </row>
    <row r="38" spans="4:35" x14ac:dyDescent="0.25">
      <c r="D38" s="13"/>
      <c r="N38" s="14"/>
    </row>
    <row r="39" spans="4:35" x14ac:dyDescent="0.25"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7"/>
    </row>
    <row r="45" spans="4:35" ht="15.75" thickBot="1" x14ac:dyDescent="0.3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</row>
    <row r="46" spans="4:35" ht="15.75" thickTop="1" x14ac:dyDescent="0.25"/>
    <row r="48" spans="4:35" ht="21" x14ac:dyDescent="0.35">
      <c r="D48" s="20" t="s">
        <v>18</v>
      </c>
      <c r="N48" s="1" t="s">
        <v>26</v>
      </c>
      <c r="O48" s="1" t="s">
        <v>27</v>
      </c>
    </row>
    <row r="49" spans="4:15" x14ac:dyDescent="0.25">
      <c r="D49" s="1" t="s">
        <v>19</v>
      </c>
      <c r="N49" s="1" t="s">
        <v>28</v>
      </c>
      <c r="O49" s="1" t="s">
        <v>29</v>
      </c>
    </row>
    <row r="50" spans="4:15" x14ac:dyDescent="0.25">
      <c r="D50" s="1" t="s">
        <v>20</v>
      </c>
      <c r="N50" s="1" t="s">
        <v>30</v>
      </c>
      <c r="O50" s="1" t="s">
        <v>31</v>
      </c>
    </row>
    <row r="51" spans="4:15" x14ac:dyDescent="0.25">
      <c r="M51" s="1" t="s">
        <v>32</v>
      </c>
      <c r="N51" s="1" t="s">
        <v>33</v>
      </c>
      <c r="O51" s="1" t="s">
        <v>34</v>
      </c>
    </row>
    <row r="52" spans="4:15" ht="21" x14ac:dyDescent="0.35">
      <c r="D52" s="20" t="s">
        <v>21</v>
      </c>
      <c r="M52" s="1" t="s">
        <v>35</v>
      </c>
      <c r="N52" s="1" t="s">
        <v>36</v>
      </c>
      <c r="O52" s="1" t="s">
        <v>37</v>
      </c>
    </row>
    <row r="53" spans="4:15" x14ac:dyDescent="0.25">
      <c r="M53" s="1" t="s">
        <v>38</v>
      </c>
      <c r="N53" s="1" t="s">
        <v>39</v>
      </c>
      <c r="O53" s="1" t="s">
        <v>40</v>
      </c>
    </row>
    <row r="54" spans="4:15" x14ac:dyDescent="0.25">
      <c r="D54" s="1" t="s">
        <v>22</v>
      </c>
      <c r="M54" s="1" t="s">
        <v>41</v>
      </c>
      <c r="N54" s="1" t="s">
        <v>42</v>
      </c>
      <c r="O54" s="1" t="s">
        <v>43</v>
      </c>
    </row>
    <row r="55" spans="4:15" x14ac:dyDescent="0.25">
      <c r="D55" s="1" t="s">
        <v>23</v>
      </c>
    </row>
    <row r="56" spans="4:15" x14ac:dyDescent="0.25">
      <c r="D56" s="1" t="s">
        <v>490</v>
      </c>
    </row>
    <row r="57" spans="4:15" x14ac:dyDescent="0.25">
      <c r="D57" s="1" t="s">
        <v>24</v>
      </c>
    </row>
    <row r="58" spans="4:15" x14ac:dyDescent="0.25">
      <c r="D58" s="1" t="s">
        <v>25</v>
      </c>
    </row>
    <row r="59" spans="4:15" x14ac:dyDescent="0.25">
      <c r="D59" s="1" t="s">
        <v>491</v>
      </c>
    </row>
  </sheetData>
  <mergeCells count="1">
    <mergeCell ref="D6:L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2BFBB-D906-4B7E-8009-A8F610F8BE35}">
  <sheetPr>
    <tabColor theme="9" tint="0.39997558519241921"/>
  </sheetPr>
  <dimension ref="B1:M21"/>
  <sheetViews>
    <sheetView topLeftCell="C1" workbookViewId="0">
      <selection activeCell="H28" sqref="H28"/>
    </sheetView>
  </sheetViews>
  <sheetFormatPr defaultRowHeight="15" x14ac:dyDescent="0.25"/>
  <cols>
    <col min="1" max="2" width="9.140625" style="1"/>
    <col min="3" max="3" width="11" style="1" bestFit="1" customWidth="1"/>
    <col min="4" max="4" width="9.140625" style="1"/>
    <col min="5" max="5" width="12.42578125" style="1" bestFit="1" customWidth="1"/>
    <col min="6" max="6" width="9.140625" style="1"/>
    <col min="7" max="7" width="14.140625" style="1" bestFit="1" customWidth="1"/>
    <col min="8" max="16384" width="9.140625" style="1"/>
  </cols>
  <sheetData>
    <row r="1" spans="2:13" ht="21" x14ac:dyDescent="0.35">
      <c r="B1" s="4"/>
      <c r="C1" s="4"/>
      <c r="D1" s="4"/>
      <c r="E1" s="4"/>
      <c r="F1" s="45" t="s">
        <v>175</v>
      </c>
      <c r="G1" s="4"/>
      <c r="H1" s="4"/>
      <c r="I1" s="4"/>
      <c r="J1" s="4"/>
      <c r="K1" s="4"/>
      <c r="L1" s="4"/>
      <c r="M1" s="4"/>
    </row>
    <row r="2" spans="2:13" x14ac:dyDescent="0.25">
      <c r="B2" s="18"/>
      <c r="C2" s="11"/>
      <c r="D2" s="11"/>
      <c r="E2" s="11"/>
      <c r="F2" s="11"/>
      <c r="G2" s="11"/>
      <c r="H2" s="11"/>
      <c r="I2" s="12"/>
    </row>
    <row r="3" spans="2:13" x14ac:dyDescent="0.25">
      <c r="B3" s="13"/>
      <c r="C3" s="42" t="s">
        <v>162</v>
      </c>
      <c r="E3" s="42" t="s">
        <v>163</v>
      </c>
      <c r="G3" s="42" t="s">
        <v>164</v>
      </c>
      <c r="I3" s="42" t="s">
        <v>165</v>
      </c>
      <c r="K3" s="7">
        <v>26</v>
      </c>
      <c r="L3" s="7">
        <v>35</v>
      </c>
      <c r="M3" s="7">
        <v>20</v>
      </c>
    </row>
    <row r="4" spans="2:13" x14ac:dyDescent="0.25">
      <c r="B4" s="13"/>
      <c r="C4" s="1">
        <v>34</v>
      </c>
      <c r="E4" s="1">
        <v>120</v>
      </c>
      <c r="G4" s="1">
        <v>10</v>
      </c>
      <c r="I4" s="14">
        <v>100</v>
      </c>
      <c r="K4" s="7">
        <v>22</v>
      </c>
      <c r="L4" s="7">
        <v>32</v>
      </c>
      <c r="M4" s="7">
        <v>23</v>
      </c>
    </row>
    <row r="5" spans="2:13" x14ac:dyDescent="0.25">
      <c r="B5" s="13"/>
      <c r="C5" s="1">
        <v>50</v>
      </c>
      <c r="E5" s="1">
        <v>56</v>
      </c>
      <c r="G5" s="1">
        <v>20</v>
      </c>
      <c r="I5" s="14">
        <v>20</v>
      </c>
      <c r="K5" s="7">
        <v>25</v>
      </c>
      <c r="L5" s="7">
        <v>22</v>
      </c>
      <c r="M5" s="7">
        <v>30</v>
      </c>
    </row>
    <row r="6" spans="2:13" x14ac:dyDescent="0.25">
      <c r="B6" s="7" t="s">
        <v>166</v>
      </c>
      <c r="C6" s="43">
        <f>C4+C5</f>
        <v>84</v>
      </c>
      <c r="E6" s="43">
        <f>E4-E5</f>
        <v>64</v>
      </c>
      <c r="G6" s="43">
        <f>PRODUCT(G4:G5)</f>
        <v>200</v>
      </c>
      <c r="I6" s="43">
        <f>I4/I5</f>
        <v>5</v>
      </c>
      <c r="K6" s="7">
        <v>39</v>
      </c>
      <c r="L6" s="7">
        <v>21</v>
      </c>
      <c r="M6" s="7">
        <v>30</v>
      </c>
    </row>
    <row r="7" spans="2:13" x14ac:dyDescent="0.25">
      <c r="B7" s="13"/>
      <c r="I7" s="14"/>
      <c r="K7" s="7">
        <v>22</v>
      </c>
      <c r="L7" s="7">
        <v>31</v>
      </c>
      <c r="M7" s="7">
        <v>35</v>
      </c>
    </row>
    <row r="8" spans="2:13" x14ac:dyDescent="0.25">
      <c r="B8" s="13"/>
      <c r="I8" s="14"/>
      <c r="K8" s="7">
        <v>27</v>
      </c>
      <c r="L8" s="7">
        <v>34</v>
      </c>
      <c r="M8" s="7">
        <v>38</v>
      </c>
    </row>
    <row r="9" spans="2:13" x14ac:dyDescent="0.25">
      <c r="B9" s="13"/>
      <c r="I9" s="14"/>
    </row>
    <row r="10" spans="2:13" x14ac:dyDescent="0.25">
      <c r="B10" s="13"/>
      <c r="C10" s="42" t="s">
        <v>167</v>
      </c>
      <c r="E10" s="42" t="s">
        <v>168</v>
      </c>
      <c r="G10" s="42" t="s">
        <v>169</v>
      </c>
      <c r="I10" s="42" t="s">
        <v>46</v>
      </c>
      <c r="K10" s="1" t="s">
        <v>44</v>
      </c>
      <c r="L10" s="1">
        <f>SUM(K3:M8)</f>
        <v>512</v>
      </c>
    </row>
    <row r="11" spans="2:13" x14ac:dyDescent="0.25">
      <c r="B11" s="13"/>
      <c r="C11" s="1">
        <v>35</v>
      </c>
      <c r="E11" s="1">
        <v>578</v>
      </c>
      <c r="G11" s="1">
        <v>95</v>
      </c>
      <c r="I11" s="14">
        <v>85</v>
      </c>
      <c r="K11" s="1" t="s">
        <v>46</v>
      </c>
      <c r="L11" s="1">
        <f>MAX(K3:M8)</f>
        <v>39</v>
      </c>
    </row>
    <row r="12" spans="2:13" x14ac:dyDescent="0.25">
      <c r="B12" s="13"/>
      <c r="C12" s="1">
        <v>52</v>
      </c>
      <c r="E12" s="1">
        <v>54</v>
      </c>
      <c r="G12" s="1">
        <v>25</v>
      </c>
      <c r="I12" s="14">
        <v>74</v>
      </c>
      <c r="K12" s="1" t="s">
        <v>45</v>
      </c>
      <c r="L12" s="1">
        <f>MIN(K3:M8)</f>
        <v>20</v>
      </c>
    </row>
    <row r="13" spans="2:13" x14ac:dyDescent="0.25">
      <c r="B13" s="13"/>
      <c r="C13" s="1">
        <v>21</v>
      </c>
      <c r="E13" s="1">
        <v>25</v>
      </c>
      <c r="G13" s="1">
        <v>36</v>
      </c>
      <c r="I13" s="14">
        <v>96</v>
      </c>
      <c r="K13" s="1" t="s">
        <v>240</v>
      </c>
      <c r="L13" s="1">
        <f>AVERAGE(K3:M8)</f>
        <v>28.444444444444443</v>
      </c>
    </row>
    <row r="14" spans="2:13" x14ac:dyDescent="0.25">
      <c r="B14" s="13"/>
      <c r="C14" s="1">
        <v>36</v>
      </c>
      <c r="E14" s="1">
        <v>35</v>
      </c>
      <c r="G14" s="1">
        <v>74</v>
      </c>
      <c r="I14" s="14">
        <v>58</v>
      </c>
      <c r="K14" s="1" t="s">
        <v>241</v>
      </c>
      <c r="L14" s="1">
        <f>COUNT(K3:M8)</f>
        <v>18</v>
      </c>
    </row>
    <row r="15" spans="2:13" x14ac:dyDescent="0.25">
      <c r="B15" s="13"/>
      <c r="C15" s="44">
        <f>(C11+C12+C13+C14)/400</f>
        <v>0.36</v>
      </c>
      <c r="E15" s="43">
        <f>(E11+E12+E13+E14)/4</f>
        <v>173</v>
      </c>
      <c r="G15" s="43">
        <f>MIN(G11:G14)</f>
        <v>25</v>
      </c>
      <c r="I15" s="43">
        <f>MAX(I11:I14)</f>
        <v>96</v>
      </c>
    </row>
    <row r="16" spans="2:13" x14ac:dyDescent="0.25">
      <c r="B16" s="13"/>
      <c r="I16" s="14"/>
    </row>
    <row r="17" spans="2:9" x14ac:dyDescent="0.25">
      <c r="B17" s="13"/>
      <c r="I17" s="14"/>
    </row>
    <row r="18" spans="2:9" x14ac:dyDescent="0.25">
      <c r="B18" s="13"/>
      <c r="I18" s="14"/>
    </row>
    <row r="19" spans="2:9" x14ac:dyDescent="0.25">
      <c r="B19" s="46" t="s">
        <v>171</v>
      </c>
      <c r="C19" s="47" t="s">
        <v>170</v>
      </c>
      <c r="D19" s="47" t="s">
        <v>173</v>
      </c>
      <c r="I19" s="14"/>
    </row>
    <row r="20" spans="2:9" x14ac:dyDescent="0.25">
      <c r="B20" s="13">
        <v>5</v>
      </c>
      <c r="C20" s="1">
        <f>POWER(5,2)</f>
        <v>25</v>
      </c>
      <c r="D20" s="1">
        <f>SQRT(5)</f>
        <v>2.2360679774997898</v>
      </c>
      <c r="I20" s="14"/>
    </row>
    <row r="21" spans="2:9" x14ac:dyDescent="0.25">
      <c r="B21" s="15"/>
      <c r="C21" s="16" t="s">
        <v>172</v>
      </c>
      <c r="D21" s="16" t="s">
        <v>174</v>
      </c>
      <c r="E21" s="16"/>
      <c r="F21" s="16"/>
      <c r="G21" s="16"/>
      <c r="H21" s="16"/>
      <c r="I21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8F8E9-E9FF-4EF2-BF2F-FE6BA168ECCA}">
  <sheetPr>
    <tabColor theme="7" tint="0.59999389629810485"/>
  </sheetPr>
  <dimension ref="B1:N57"/>
  <sheetViews>
    <sheetView zoomScaleNormal="100" workbookViewId="0">
      <selection activeCell="F28" sqref="F28"/>
    </sheetView>
  </sheetViews>
  <sheetFormatPr defaultRowHeight="15" x14ac:dyDescent="0.25"/>
  <cols>
    <col min="1" max="1" width="20.85546875" style="1" bestFit="1" customWidth="1"/>
    <col min="2" max="2" width="27.140625" style="1" bestFit="1" customWidth="1"/>
    <col min="3" max="3" width="25.85546875" style="1" bestFit="1" customWidth="1"/>
    <col min="4" max="4" width="52.140625" style="1" customWidth="1"/>
    <col min="5" max="5" width="29" style="1" bestFit="1" customWidth="1"/>
    <col min="6" max="6" width="31.140625" style="1" bestFit="1" customWidth="1"/>
    <col min="7" max="7" width="11.42578125" style="1" bestFit="1" customWidth="1"/>
    <col min="8" max="8" width="34.5703125" style="1" customWidth="1"/>
    <col min="9" max="9" width="34.5703125" style="1" bestFit="1" customWidth="1"/>
    <col min="10" max="10" width="33.28515625" style="1" bestFit="1" customWidth="1"/>
    <col min="11" max="11" width="33.5703125" style="1" bestFit="1" customWidth="1"/>
    <col min="12" max="12" width="34.85546875" style="1" bestFit="1" customWidth="1"/>
    <col min="13" max="13" width="33.5703125" style="1" bestFit="1" customWidth="1"/>
    <col min="14" max="16384" width="9.140625" style="1"/>
  </cols>
  <sheetData>
    <row r="1" spans="2:14" ht="13.5" customHeight="1" x14ac:dyDescent="0.25"/>
    <row r="2" spans="2:14" ht="28.5" customHeight="1" x14ac:dyDescent="0.4">
      <c r="B2" s="138" t="s">
        <v>103</v>
      </c>
      <c r="C2" s="138"/>
      <c r="D2" s="138"/>
      <c r="E2" s="138"/>
      <c r="F2" s="138"/>
    </row>
    <row r="5" spans="2:14" x14ac:dyDescent="0.25">
      <c r="I5" s="27"/>
      <c r="J5" s="8" t="s">
        <v>104</v>
      </c>
      <c r="K5" s="8" t="s">
        <v>105</v>
      </c>
      <c r="L5" s="8" t="s">
        <v>106</v>
      </c>
    </row>
    <row r="6" spans="2:14" ht="15.75" x14ac:dyDescent="0.25">
      <c r="B6" s="22" t="s">
        <v>47</v>
      </c>
      <c r="C6" s="23" t="s">
        <v>48</v>
      </c>
      <c r="D6" s="23" t="s">
        <v>49</v>
      </c>
      <c r="E6" s="23" t="s">
        <v>50</v>
      </c>
      <c r="F6" s="37" t="s">
        <v>156</v>
      </c>
      <c r="I6" s="27"/>
      <c r="J6" s="1" t="s">
        <v>107</v>
      </c>
      <c r="K6" s="28">
        <v>18264</v>
      </c>
      <c r="L6" s="21" t="s">
        <v>492</v>
      </c>
      <c r="M6" s="21" t="s">
        <v>494</v>
      </c>
      <c r="N6" s="1" t="s">
        <v>495</v>
      </c>
    </row>
    <row r="7" spans="2:14" x14ac:dyDescent="0.25">
      <c r="B7" s="13" t="s">
        <v>58</v>
      </c>
      <c r="C7" s="21" t="s">
        <v>85</v>
      </c>
      <c r="D7" s="21" t="s">
        <v>86</v>
      </c>
      <c r="E7" s="21" t="s">
        <v>87</v>
      </c>
      <c r="F7" s="25" t="s">
        <v>157</v>
      </c>
      <c r="I7" s="27"/>
      <c r="J7" s="1" t="s">
        <v>108</v>
      </c>
      <c r="K7" s="28">
        <v>41263</v>
      </c>
      <c r="L7" s="1" t="str">
        <f>J7&amp;"-"&amp;TEXT(K7,"dd-mm-yyyy")</f>
        <v>Sunny-20-12-2012</v>
      </c>
      <c r="M7" s="21" t="str">
        <f t="shared" ref="M7:M8" si="0">J7&amp;"-"&amp;TEXT(K7,"ddd-mm-yyyy")</f>
        <v>Sunny-Thu-12-2012</v>
      </c>
      <c r="N7" s="1" t="str">
        <f t="shared" ref="N7:N8" si="1">J7&amp;"-"&amp;TEXT(K7,"dddd-mm-yyyy")</f>
        <v>Sunny-Thursday-12-2012</v>
      </c>
    </row>
    <row r="8" spans="2:14" x14ac:dyDescent="0.25">
      <c r="B8" s="13" t="s">
        <v>59</v>
      </c>
      <c r="C8" s="1" t="str">
        <f t="shared" ref="C8:C13" si="2">UPPER(B8)</f>
        <v>VIJAY SAXENA</v>
      </c>
      <c r="D8" s="1" t="str">
        <f t="shared" ref="D8:D13" si="3">LOWER(B8)</f>
        <v>vijay saxena</v>
      </c>
      <c r="E8" s="1" t="str">
        <f t="shared" ref="E8:E13" si="4">PROPER(B8)</f>
        <v>Vijay Saxena</v>
      </c>
      <c r="F8" s="14" t="str">
        <f t="shared" ref="F8:F13" si="5">RIGHT(B8,LEN(B8)-FIND(" ",B8))</f>
        <v>saxena</v>
      </c>
      <c r="I8" s="27"/>
      <c r="J8" s="1" t="s">
        <v>109</v>
      </c>
      <c r="K8" s="28">
        <v>36819</v>
      </c>
      <c r="L8" s="1" t="str">
        <f>J8&amp;"-"&amp;TEXT(K8,"dd-mm-yyyy")</f>
        <v>Prabhat-20-10-2000</v>
      </c>
      <c r="M8" s="21" t="str">
        <f t="shared" si="0"/>
        <v>Prabhat-Fri-10-2000</v>
      </c>
      <c r="N8" s="1" t="str">
        <f t="shared" si="1"/>
        <v>Prabhat-Friday-10-2000</v>
      </c>
    </row>
    <row r="9" spans="2:14" x14ac:dyDescent="0.25">
      <c r="B9" s="13" t="s">
        <v>60</v>
      </c>
      <c r="C9" s="1" t="str">
        <f t="shared" si="2"/>
        <v>NEHAL SHARMA</v>
      </c>
      <c r="D9" s="1" t="str">
        <f t="shared" si="3"/>
        <v>nehal sharma</v>
      </c>
      <c r="E9" s="1" t="str">
        <f t="shared" si="4"/>
        <v>Nehal Sharma</v>
      </c>
      <c r="F9" s="14" t="str">
        <f t="shared" si="5"/>
        <v>sharma</v>
      </c>
      <c r="I9" s="27"/>
    </row>
    <row r="10" spans="2:14" x14ac:dyDescent="0.25">
      <c r="B10" s="13" t="s">
        <v>61</v>
      </c>
      <c r="C10" s="1" t="str">
        <f t="shared" si="2"/>
        <v>AFAL ALI</v>
      </c>
      <c r="D10" s="1" t="str">
        <f t="shared" si="3"/>
        <v>afal ali</v>
      </c>
      <c r="E10" s="1" t="str">
        <f t="shared" si="4"/>
        <v>Afal Ali</v>
      </c>
      <c r="F10" s="14" t="str">
        <f t="shared" si="5"/>
        <v>ali</v>
      </c>
      <c r="I10" s="27"/>
    </row>
    <row r="11" spans="2:14" x14ac:dyDescent="0.25">
      <c r="B11" s="13" t="s">
        <v>62</v>
      </c>
      <c r="C11" s="1" t="str">
        <f t="shared" si="2"/>
        <v>KRISHNA MISHRA</v>
      </c>
      <c r="D11" s="1" t="str">
        <f t="shared" si="3"/>
        <v>krishna mishra</v>
      </c>
      <c r="E11" s="1" t="str">
        <f t="shared" si="4"/>
        <v>Krishna Mishra</v>
      </c>
      <c r="F11" s="14" t="str">
        <f t="shared" si="5"/>
        <v>mishra</v>
      </c>
      <c r="I11" s="27"/>
      <c r="J11" s="8" t="s">
        <v>110</v>
      </c>
      <c r="K11" s="8" t="s">
        <v>111</v>
      </c>
    </row>
    <row r="12" spans="2:14" x14ac:dyDescent="0.25">
      <c r="B12" s="13" t="s">
        <v>63</v>
      </c>
      <c r="C12" s="1" t="str">
        <f t="shared" si="2"/>
        <v>SEKHAR SHARMA</v>
      </c>
      <c r="D12" s="1" t="str">
        <f t="shared" si="3"/>
        <v>sekhar sharma</v>
      </c>
      <c r="E12" s="1" t="str">
        <f t="shared" si="4"/>
        <v>Sekhar Sharma</v>
      </c>
      <c r="F12" s="14" t="str">
        <f t="shared" si="5"/>
        <v>sharma</v>
      </c>
      <c r="I12" s="27"/>
      <c r="J12" s="29">
        <v>43078</v>
      </c>
    </row>
    <row r="13" spans="2:14" x14ac:dyDescent="0.25">
      <c r="B13" s="15" t="s">
        <v>64</v>
      </c>
      <c r="C13" s="16" t="str">
        <f t="shared" si="2"/>
        <v>VIPIN TAWAR</v>
      </c>
      <c r="D13" s="16" t="str">
        <f t="shared" si="3"/>
        <v>vipin tawar</v>
      </c>
      <c r="E13" s="16" t="str">
        <f t="shared" si="4"/>
        <v>Vipin Tawar</v>
      </c>
      <c r="F13" s="17" t="str">
        <f t="shared" si="5"/>
        <v>tawar</v>
      </c>
      <c r="I13" s="27"/>
      <c r="J13" s="1" t="s">
        <v>112</v>
      </c>
      <c r="K13" s="1" t="s">
        <v>281</v>
      </c>
    </row>
    <row r="14" spans="2:14" x14ac:dyDescent="0.25">
      <c r="I14" s="27"/>
      <c r="J14" s="1" t="s">
        <v>113</v>
      </c>
      <c r="K14" s="1" t="s">
        <v>282</v>
      </c>
    </row>
    <row r="15" spans="2:14" ht="15.75" x14ac:dyDescent="0.25">
      <c r="B15" s="22" t="s">
        <v>47</v>
      </c>
      <c r="C15" s="23" t="s">
        <v>65</v>
      </c>
      <c r="D15" s="23" t="s">
        <v>66</v>
      </c>
      <c r="E15" s="38" t="s">
        <v>158</v>
      </c>
      <c r="F15" s="41"/>
      <c r="I15" s="27"/>
      <c r="J15" s="1" t="s">
        <v>114</v>
      </c>
      <c r="K15" s="1" t="s">
        <v>283</v>
      </c>
    </row>
    <row r="16" spans="2:14" x14ac:dyDescent="0.25">
      <c r="B16" s="102" t="s">
        <v>67</v>
      </c>
      <c r="C16" s="21" t="s">
        <v>146</v>
      </c>
      <c r="D16" s="21" t="s">
        <v>147</v>
      </c>
      <c r="E16" s="25" t="s">
        <v>159</v>
      </c>
      <c r="F16" s="21"/>
      <c r="G16" s="87" t="s">
        <v>493</v>
      </c>
      <c r="H16" s="87"/>
      <c r="I16" s="27"/>
      <c r="J16" s="30">
        <v>43078</v>
      </c>
      <c r="K16" s="1" t="s">
        <v>284</v>
      </c>
    </row>
    <row r="17" spans="2:14" x14ac:dyDescent="0.25">
      <c r="B17" s="102" t="s">
        <v>68</v>
      </c>
      <c r="C17" s="1" t="str">
        <f t="shared" ref="C17:C22" si="6">LEFT(B17,FIND(" ",B17)-1)</f>
        <v>vijay</v>
      </c>
      <c r="D17" s="1" t="str">
        <f>RIGHT(B17,LEN(B17)-FIND(" ",B17,FIND(" ",B17)+1))</f>
        <v>saxena</v>
      </c>
      <c r="E17" s="14" t="str">
        <f>TRIM(MID(SUBSTITUTE(" "&amp;B17," ",REPT(" ",255)),2*255,255))</f>
        <v>vedagya</v>
      </c>
      <c r="I17" s="27"/>
      <c r="J17" s="1" t="s">
        <v>115</v>
      </c>
      <c r="K17" s="1" t="s">
        <v>285</v>
      </c>
    </row>
    <row r="18" spans="2:14" ht="15.75" thickBot="1" x14ac:dyDescent="0.3">
      <c r="B18" s="102" t="s">
        <v>69</v>
      </c>
      <c r="C18" s="1" t="str">
        <f t="shared" si="6"/>
        <v>nehal</v>
      </c>
      <c r="D18" s="1" t="str">
        <f>RIGHT(B18,LEN(B18)-FIND(" ",B18,FIND(" ",B18)+1))</f>
        <v>sharma</v>
      </c>
      <c r="E18" s="14" t="str">
        <f t="shared" ref="E18:E31" si="7">TRIM(MID(SUBSTITUTE(" "&amp;B18," ",REPT(" ",255)),2*255,255))</f>
        <v>prasad</v>
      </c>
      <c r="F18" s="40" t="s">
        <v>160</v>
      </c>
      <c r="I18" s="27"/>
    </row>
    <row r="19" spans="2:14" ht="15.75" thickTop="1" x14ac:dyDescent="0.25">
      <c r="B19" s="102" t="s">
        <v>70</v>
      </c>
      <c r="C19" s="1" t="str">
        <f t="shared" si="6"/>
        <v>afal</v>
      </c>
      <c r="D19" s="1" t="str">
        <f>RIGHT(B19,LEN(B19)-FIND(" ",B19,FIND(" ",B19)+1))</f>
        <v>ali</v>
      </c>
      <c r="E19" s="14" t="str">
        <f t="shared" si="7"/>
        <v>ahmad</v>
      </c>
      <c r="F19" s="1" t="s">
        <v>161</v>
      </c>
      <c r="I19" s="27"/>
      <c r="J19" s="31"/>
      <c r="K19" s="31"/>
      <c r="L19" s="31"/>
      <c r="M19" s="31"/>
      <c r="N19" s="31"/>
    </row>
    <row r="20" spans="2:14" x14ac:dyDescent="0.25">
      <c r="B20" s="102" t="s">
        <v>71</v>
      </c>
      <c r="C20" s="1" t="str">
        <f t="shared" si="6"/>
        <v>krishna</v>
      </c>
      <c r="D20" s="1" t="str">
        <f t="shared" ref="D20:D22" si="8">RIGHT(B20,LEN(B20)-FIND(" ",B20,FIND(" ",B20)+1))</f>
        <v>mishra</v>
      </c>
      <c r="E20" s="14" t="str">
        <f t="shared" si="7"/>
        <v>gopal</v>
      </c>
      <c r="I20" s="27"/>
    </row>
    <row r="21" spans="2:14" x14ac:dyDescent="0.25">
      <c r="B21" s="102" t="s">
        <v>72</v>
      </c>
      <c r="C21" s="1" t="str">
        <f>LEFT(B21,FIND(" ",B21)-1)</f>
        <v>sekhar</v>
      </c>
      <c r="D21" s="1" t="str">
        <f t="shared" si="8"/>
        <v>sharma</v>
      </c>
      <c r="E21" s="14" t="str">
        <f t="shared" si="7"/>
        <v>suman</v>
      </c>
      <c r="I21" s="27"/>
      <c r="J21" s="4" t="s">
        <v>116</v>
      </c>
      <c r="K21" s="32" t="s">
        <v>117</v>
      </c>
      <c r="L21" s="4" t="s">
        <v>116</v>
      </c>
      <c r="M21" s="32" t="s">
        <v>118</v>
      </c>
      <c r="N21" s="4" t="s">
        <v>116</v>
      </c>
    </row>
    <row r="22" spans="2:14" ht="18.75" customHeight="1" x14ac:dyDescent="0.25">
      <c r="B22" s="103" t="s">
        <v>73</v>
      </c>
      <c r="C22" s="1" t="str">
        <f t="shared" si="6"/>
        <v>vipin</v>
      </c>
      <c r="D22" s="1" t="str">
        <f t="shared" si="8"/>
        <v>tawar</v>
      </c>
      <c r="E22" s="14" t="str">
        <f t="shared" si="7"/>
        <v>kumar</v>
      </c>
      <c r="I22" s="27"/>
      <c r="J22" s="1" t="s">
        <v>119</v>
      </c>
      <c r="K22" s="1" t="s">
        <v>122</v>
      </c>
      <c r="L22" s="21" t="s">
        <v>125</v>
      </c>
      <c r="M22" s="34" t="s">
        <v>126</v>
      </c>
      <c r="N22" s="21" t="s">
        <v>134</v>
      </c>
    </row>
    <row r="23" spans="2:14" x14ac:dyDescent="0.25">
      <c r="D23" s="35" t="s">
        <v>155</v>
      </c>
      <c r="E23" s="14" t="str">
        <f t="shared" si="7"/>
        <v/>
      </c>
      <c r="I23" s="27"/>
      <c r="J23" s="1" t="str">
        <f>REPLACE(J22,8,6,"dube")</f>
        <v>Shival dube</v>
      </c>
      <c r="K23" s="1" t="s">
        <v>123</v>
      </c>
      <c r="L23" s="1" t="str">
        <f t="shared" ref="L23:L24" si="9">REPLACE(K23,9,0,"IND-")</f>
        <v>578-DBG-IND-6895K</v>
      </c>
      <c r="M23" s="34" t="s">
        <v>127</v>
      </c>
      <c r="N23" s="1" t="str">
        <f t="shared" ref="N23:N29" si="10">REPLACE(M23,6,3,"-")</f>
        <v>Noida-himanshu-484555</v>
      </c>
    </row>
    <row r="24" spans="2:14" ht="15.75" x14ac:dyDescent="0.25">
      <c r="B24" s="22" t="s">
        <v>47</v>
      </c>
      <c r="C24" s="23" t="s">
        <v>74</v>
      </c>
      <c r="D24" s="24" t="s">
        <v>75</v>
      </c>
      <c r="E24" s="14"/>
      <c r="I24" s="27"/>
      <c r="J24" s="21" t="s">
        <v>120</v>
      </c>
      <c r="K24" s="1" t="s">
        <v>124</v>
      </c>
      <c r="L24" s="1" t="str">
        <f t="shared" si="9"/>
        <v>574-HJK-IND-5632A</v>
      </c>
      <c r="M24" s="34" t="s">
        <v>128</v>
      </c>
      <c r="N24" s="1" t="str">
        <f t="shared" si="10"/>
        <v>Noida-saviour-40112</v>
      </c>
    </row>
    <row r="25" spans="2:14" x14ac:dyDescent="0.25">
      <c r="B25" s="13" t="s">
        <v>76</v>
      </c>
      <c r="C25" s="21" t="s">
        <v>84</v>
      </c>
      <c r="D25" s="25" t="s">
        <v>98</v>
      </c>
      <c r="E25" s="14" t="str">
        <f t="shared" si="7"/>
        <v/>
      </c>
      <c r="I25" s="27"/>
      <c r="J25" s="33" t="s">
        <v>121</v>
      </c>
      <c r="M25" s="34" t="s">
        <v>129</v>
      </c>
      <c r="N25" s="1" t="str">
        <f t="shared" si="10"/>
        <v>Noida-harry-484556</v>
      </c>
    </row>
    <row r="26" spans="2:14" x14ac:dyDescent="0.25">
      <c r="B26" s="13" t="s">
        <v>77</v>
      </c>
      <c r="C26" s="1" t="str">
        <f t="shared" ref="C26:C31" si="11">TRIM(B26)</f>
        <v>vijay saxena</v>
      </c>
      <c r="D26" s="14">
        <f t="shared" ref="D26:D31" si="12">LEN(C26)</f>
        <v>12</v>
      </c>
      <c r="E26" s="14" t="str">
        <f t="shared" si="7"/>
        <v/>
      </c>
      <c r="I26" s="27"/>
      <c r="M26" s="34" t="s">
        <v>130</v>
      </c>
      <c r="N26" s="1" t="str">
        <f t="shared" si="10"/>
        <v>Noida-carry-40113</v>
      </c>
    </row>
    <row r="27" spans="2:14" x14ac:dyDescent="0.25">
      <c r="B27" s="13" t="s">
        <v>78</v>
      </c>
      <c r="C27" s="1" t="str">
        <f t="shared" si="11"/>
        <v>nehal sharma</v>
      </c>
      <c r="D27" s="14">
        <f t="shared" si="12"/>
        <v>12</v>
      </c>
      <c r="E27" s="14" t="str">
        <f t="shared" si="7"/>
        <v/>
      </c>
      <c r="I27" s="27"/>
      <c r="M27" s="34" t="s">
        <v>131</v>
      </c>
      <c r="N27" s="1" t="str">
        <f t="shared" si="10"/>
        <v>Noida-shiv-484557</v>
      </c>
    </row>
    <row r="28" spans="2:14" x14ac:dyDescent="0.25">
      <c r="B28" s="13" t="s">
        <v>79</v>
      </c>
      <c r="C28" s="1" t="str">
        <f t="shared" si="11"/>
        <v>afal ali</v>
      </c>
      <c r="D28" s="14">
        <f t="shared" si="12"/>
        <v>8</v>
      </c>
      <c r="E28" s="14" t="str">
        <f t="shared" si="7"/>
        <v/>
      </c>
      <c r="I28" s="27"/>
      <c r="M28" s="34" t="s">
        <v>132</v>
      </c>
      <c r="N28" s="1" t="str">
        <f t="shared" si="10"/>
        <v>Noida-anime-40114</v>
      </c>
    </row>
    <row r="29" spans="2:14" x14ac:dyDescent="0.25">
      <c r="B29" s="13" t="s">
        <v>80</v>
      </c>
      <c r="C29" s="1" t="str">
        <f t="shared" si="11"/>
        <v>krishna mishra</v>
      </c>
      <c r="D29" s="14">
        <f t="shared" si="12"/>
        <v>14</v>
      </c>
      <c r="E29" s="14" t="str">
        <f t="shared" si="7"/>
        <v/>
      </c>
      <c r="I29" s="27"/>
      <c r="M29" s="34" t="s">
        <v>133</v>
      </c>
      <c r="N29" s="1" t="str">
        <f t="shared" si="10"/>
        <v>Noida-hritik-484558</v>
      </c>
    </row>
    <row r="30" spans="2:14" ht="15.75" thickBot="1" x14ac:dyDescent="0.3">
      <c r="B30" s="13" t="s">
        <v>81</v>
      </c>
      <c r="C30" s="1" t="str">
        <f t="shared" si="11"/>
        <v>sekhar sharma</v>
      </c>
      <c r="D30" s="14">
        <f t="shared" si="12"/>
        <v>13</v>
      </c>
      <c r="E30" s="14" t="str">
        <f t="shared" si="7"/>
        <v/>
      </c>
      <c r="I30" s="27"/>
    </row>
    <row r="31" spans="2:14" ht="15.75" thickTop="1" x14ac:dyDescent="0.25">
      <c r="B31" s="15" t="s">
        <v>82</v>
      </c>
      <c r="C31" s="16" t="str">
        <f t="shared" si="11"/>
        <v>vipin tawar</v>
      </c>
      <c r="D31" s="17">
        <f t="shared" si="12"/>
        <v>11</v>
      </c>
      <c r="E31" s="14" t="str">
        <f t="shared" si="7"/>
        <v/>
      </c>
      <c r="I31" s="27"/>
      <c r="J31" s="31"/>
      <c r="K31" s="31"/>
      <c r="L31" s="31"/>
      <c r="M31" s="31"/>
      <c r="N31" s="31"/>
    </row>
    <row r="32" spans="2:14" x14ac:dyDescent="0.25">
      <c r="I32" s="27"/>
      <c r="J32" s="4" t="s">
        <v>135</v>
      </c>
      <c r="K32" s="32" t="s">
        <v>136</v>
      </c>
      <c r="L32" s="4" t="s">
        <v>137</v>
      </c>
      <c r="M32" s="32" t="s">
        <v>136</v>
      </c>
    </row>
    <row r="33" spans="2:13" x14ac:dyDescent="0.25">
      <c r="I33" s="27"/>
      <c r="J33" s="1" t="s">
        <v>122</v>
      </c>
      <c r="K33" s="21" t="s">
        <v>142</v>
      </c>
      <c r="L33" s="1" t="s">
        <v>138</v>
      </c>
      <c r="M33" s="21" t="s">
        <v>145</v>
      </c>
    </row>
    <row r="34" spans="2:13" x14ac:dyDescent="0.25">
      <c r="I34" s="27"/>
      <c r="J34" s="1" t="s">
        <v>123</v>
      </c>
      <c r="K34" s="1" t="str">
        <f t="shared" ref="K34:K36" si="13">SUBSTITUTE(J34,"-"," ")</f>
        <v>578 DBG 6895K</v>
      </c>
      <c r="L34" s="1" t="s">
        <v>139</v>
      </c>
      <c r="M34" s="1" t="str">
        <f t="shared" ref="M34:M36" si="14">SUBSTITUTE(L34,"Region","Zone")</f>
        <v>Western Zone</v>
      </c>
    </row>
    <row r="35" spans="2:13" x14ac:dyDescent="0.25">
      <c r="B35" s="1" t="s">
        <v>83</v>
      </c>
      <c r="I35" s="27"/>
      <c r="J35" s="1" t="s">
        <v>124</v>
      </c>
      <c r="K35" s="1" t="str">
        <f t="shared" si="13"/>
        <v>574 HJK 5632A</v>
      </c>
      <c r="L35" s="1" t="s">
        <v>140</v>
      </c>
      <c r="M35" s="1" t="str">
        <f t="shared" si="14"/>
        <v xml:space="preserve">Southern Zone </v>
      </c>
    </row>
    <row r="36" spans="2:13" x14ac:dyDescent="0.25">
      <c r="I36" s="27"/>
      <c r="K36" s="1" t="str">
        <f t="shared" si="13"/>
        <v/>
      </c>
      <c r="L36" s="1" t="s">
        <v>141</v>
      </c>
      <c r="M36" s="1" t="str">
        <f t="shared" si="14"/>
        <v xml:space="preserve">Northern Zone </v>
      </c>
    </row>
    <row r="37" spans="2:13" x14ac:dyDescent="0.25">
      <c r="I37" s="27"/>
      <c r="K37" s="32" t="s">
        <v>143</v>
      </c>
    </row>
    <row r="38" spans="2:13" ht="15.75" x14ac:dyDescent="0.25">
      <c r="B38" s="22" t="s">
        <v>88</v>
      </c>
      <c r="C38" s="26" t="s">
        <v>95</v>
      </c>
      <c r="D38" s="23" t="s">
        <v>96</v>
      </c>
      <c r="E38" s="24" t="s">
        <v>97</v>
      </c>
      <c r="I38" s="27"/>
      <c r="K38" s="21" t="s">
        <v>144</v>
      </c>
    </row>
    <row r="39" spans="2:13" x14ac:dyDescent="0.25">
      <c r="B39" s="13" t="s">
        <v>51</v>
      </c>
      <c r="C39" s="1" t="s">
        <v>89</v>
      </c>
      <c r="D39" s="21" t="s">
        <v>99</v>
      </c>
      <c r="E39" s="25" t="s">
        <v>102</v>
      </c>
      <c r="I39" s="27"/>
      <c r="K39" s="1" t="str">
        <f t="shared" ref="K39:K40" si="15">SUBSTITUTE(J34,"-"," ",2)</f>
        <v>578-DBG 6895K</v>
      </c>
    </row>
    <row r="40" spans="2:13" x14ac:dyDescent="0.25">
      <c r="B40" s="13" t="s">
        <v>52</v>
      </c>
      <c r="C40" s="1" t="s">
        <v>90</v>
      </c>
      <c r="D40" s="1" t="str">
        <f t="shared" ref="D40:D45" si="16">CONCATENATE(B40," ",C40)</f>
        <v>vijay saxena</v>
      </c>
      <c r="E40" s="14" t="str">
        <f t="shared" ref="E40:E45" si="17">B40&amp;" "&amp;C40</f>
        <v>vijay saxena</v>
      </c>
      <c r="I40" s="27"/>
      <c r="K40" s="1" t="str">
        <f t="shared" si="15"/>
        <v>574-HJK 5632A</v>
      </c>
    </row>
    <row r="41" spans="2:13" x14ac:dyDescent="0.25">
      <c r="B41" s="13" t="s">
        <v>53</v>
      </c>
      <c r="C41" s="1" t="s">
        <v>91</v>
      </c>
      <c r="D41" s="1" t="str">
        <f t="shared" si="16"/>
        <v>nehal sharma</v>
      </c>
      <c r="E41" s="14" t="str">
        <f t="shared" si="17"/>
        <v>nehal sharma</v>
      </c>
      <c r="I41" s="27"/>
    </row>
    <row r="42" spans="2:13" x14ac:dyDescent="0.25">
      <c r="B42" s="13" t="s">
        <v>54</v>
      </c>
      <c r="C42" s="1" t="s">
        <v>92</v>
      </c>
      <c r="D42" s="1" t="str">
        <f t="shared" si="16"/>
        <v>afal ali</v>
      </c>
      <c r="E42" s="14" t="str">
        <f t="shared" si="17"/>
        <v>afal ali</v>
      </c>
      <c r="I42" s="27"/>
    </row>
    <row r="43" spans="2:13" x14ac:dyDescent="0.25">
      <c r="B43" s="13" t="s">
        <v>55</v>
      </c>
      <c r="C43" s="1" t="s">
        <v>93</v>
      </c>
      <c r="D43" s="1" t="str">
        <f t="shared" si="16"/>
        <v>krishna mishra</v>
      </c>
      <c r="E43" s="14" t="str">
        <f t="shared" si="17"/>
        <v>krishna mishra</v>
      </c>
      <c r="I43" s="27"/>
    </row>
    <row r="44" spans="2:13" x14ac:dyDescent="0.25">
      <c r="B44" s="13" t="s">
        <v>56</v>
      </c>
      <c r="C44" s="1" t="s">
        <v>91</v>
      </c>
      <c r="D44" s="1" t="str">
        <f t="shared" si="16"/>
        <v>sekhar sharma</v>
      </c>
      <c r="E44" s="14" t="str">
        <f t="shared" si="17"/>
        <v>sekhar sharma</v>
      </c>
      <c r="I44" s="27"/>
    </row>
    <row r="45" spans="2:13" x14ac:dyDescent="0.25">
      <c r="B45" s="15" t="s">
        <v>57</v>
      </c>
      <c r="C45" s="16" t="s">
        <v>94</v>
      </c>
      <c r="D45" s="16" t="str">
        <f t="shared" si="16"/>
        <v>vipin tawar</v>
      </c>
      <c r="E45" s="14" t="str">
        <f t="shared" si="17"/>
        <v>vipin tawar</v>
      </c>
      <c r="I45" s="27"/>
    </row>
    <row r="46" spans="2:13" x14ac:dyDescent="0.25">
      <c r="D46" s="4" t="s">
        <v>100</v>
      </c>
      <c r="E46" s="4" t="s">
        <v>101</v>
      </c>
    </row>
    <row r="50" spans="2:4" x14ac:dyDescent="0.25">
      <c r="B50" s="18" t="s">
        <v>67</v>
      </c>
      <c r="C50" s="11" t="str">
        <f>RIGHT(B50,LEN(B50)-FIND(" ",B50,FIND(" ",B50)+1))</f>
        <v>suryavanshi</v>
      </c>
      <c r="D50" s="12"/>
    </row>
    <row r="51" spans="2:4" x14ac:dyDescent="0.25">
      <c r="B51" s="13"/>
      <c r="C51" s="1" t="s">
        <v>148</v>
      </c>
      <c r="D51" s="14"/>
    </row>
    <row r="52" spans="2:4" x14ac:dyDescent="0.25">
      <c r="B52" s="13"/>
      <c r="C52" s="1" t="s">
        <v>149</v>
      </c>
      <c r="D52" s="14"/>
    </row>
    <row r="53" spans="2:4" x14ac:dyDescent="0.25">
      <c r="B53" s="13"/>
      <c r="D53" s="14" t="s">
        <v>150</v>
      </c>
    </row>
    <row r="54" spans="2:4" x14ac:dyDescent="0.25">
      <c r="B54" s="13"/>
      <c r="D54" s="14" t="s">
        <v>151</v>
      </c>
    </row>
    <row r="55" spans="2:4" x14ac:dyDescent="0.25">
      <c r="B55" s="13"/>
      <c r="D55" s="14" t="s">
        <v>152</v>
      </c>
    </row>
    <row r="56" spans="2:4" x14ac:dyDescent="0.25">
      <c r="B56" s="36" t="s">
        <v>153</v>
      </c>
      <c r="D56" s="14"/>
    </row>
    <row r="57" spans="2:4" x14ac:dyDescent="0.25">
      <c r="B57" s="15" t="s">
        <v>154</v>
      </c>
      <c r="C57" s="16"/>
      <c r="D57" s="17"/>
    </row>
  </sheetData>
  <mergeCells count="1">
    <mergeCell ref="B2:F2"/>
  </mergeCells>
  <phoneticPr fontId="7" type="noConversion"/>
  <hyperlinks>
    <hyperlink ref="M22" r:id="rId1" xr:uid="{9B53EFF8-EED1-4513-B127-F5EF9D271347}"/>
    <hyperlink ref="M23" r:id="rId2" xr:uid="{9C9D35E0-8EE5-4163-A280-5D573727A3AC}"/>
    <hyperlink ref="M24" r:id="rId3" xr:uid="{6844437C-6332-4287-BC18-CD1B4F6F59B8}"/>
    <hyperlink ref="M26" r:id="rId4" xr:uid="{166D3CE2-2399-4FDC-9A3E-17C02D0A5345}"/>
    <hyperlink ref="M28" r:id="rId5" xr:uid="{FADD36D7-2D7D-4BA9-B6B4-5CF02FA36AA2}"/>
    <hyperlink ref="M25" r:id="rId6" xr:uid="{7B30C194-2438-45AB-A68E-E8383B5098EE}"/>
    <hyperlink ref="M27" r:id="rId7" xr:uid="{06BC2220-FAC0-465E-B411-CF797609D9E9}"/>
    <hyperlink ref="M29" r:id="rId8" xr:uid="{0ACEBA42-80FF-4A0E-8E1B-64EB4503600C}"/>
    <hyperlink ref="B56" r:id="rId9" xr:uid="{EECD6236-DCFC-4C41-AE24-42DDA1843AF7}"/>
    <hyperlink ref="F18" r:id="rId10" xr:uid="{A4E208B6-931D-4DEF-9411-80E7E8AB3F8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539F-DF6A-4066-BB4D-066568AD54EC}">
  <sheetPr>
    <tabColor theme="5" tint="0.39997558519241921"/>
  </sheetPr>
  <dimension ref="A2:O36"/>
  <sheetViews>
    <sheetView zoomScale="95" workbookViewId="0">
      <selection activeCell="L35" sqref="L35"/>
    </sheetView>
  </sheetViews>
  <sheetFormatPr defaultRowHeight="15" x14ac:dyDescent="0.25"/>
  <cols>
    <col min="1" max="1" width="11.140625" style="1" bestFit="1" customWidth="1"/>
    <col min="2" max="3" width="11.140625" style="1" customWidth="1"/>
    <col min="4" max="4" width="14.85546875" style="1" bestFit="1" customWidth="1"/>
    <col min="5" max="5" width="21" style="1" bestFit="1" customWidth="1"/>
    <col min="6" max="6" width="20.42578125" style="1" bestFit="1" customWidth="1"/>
    <col min="7" max="8" width="9.140625" style="1"/>
    <col min="9" max="9" width="19.5703125" style="1" customWidth="1"/>
    <col min="10" max="10" width="17.28515625" style="1" bestFit="1" customWidth="1"/>
    <col min="11" max="11" width="15.5703125" style="1" bestFit="1" customWidth="1"/>
    <col min="12" max="12" width="20.7109375" style="1" bestFit="1" customWidth="1"/>
    <col min="13" max="13" width="36.28515625" style="1" customWidth="1"/>
    <col min="14" max="14" width="33.85546875" style="1" bestFit="1" customWidth="1"/>
    <col min="15" max="16384" width="9.140625" style="1"/>
  </cols>
  <sheetData>
    <row r="2" spans="1:15" x14ac:dyDescent="0.25">
      <c r="A2" s="1" t="s">
        <v>186</v>
      </c>
    </row>
    <row r="4" spans="1:15" x14ac:dyDescent="0.25">
      <c r="H4" s="27"/>
    </row>
    <row r="5" spans="1:15" x14ac:dyDescent="0.25">
      <c r="A5" s="48" t="s">
        <v>187</v>
      </c>
      <c r="B5" s="48" t="s">
        <v>188</v>
      </c>
      <c r="C5" s="48" t="s">
        <v>189</v>
      </c>
      <c r="D5" s="48" t="s">
        <v>190</v>
      </c>
      <c r="E5" s="48" t="s">
        <v>191</v>
      </c>
      <c r="F5" s="48" t="s">
        <v>203</v>
      </c>
      <c r="H5" s="27"/>
      <c r="I5" s="53" t="s">
        <v>218</v>
      </c>
      <c r="J5" s="53"/>
      <c r="K5" s="53"/>
      <c r="L5" s="53"/>
      <c r="M5" s="53"/>
    </row>
    <row r="6" spans="1:15" ht="45" x14ac:dyDescent="0.25">
      <c r="A6" s="7" t="s">
        <v>192</v>
      </c>
      <c r="B6" s="7">
        <v>25</v>
      </c>
      <c r="C6" s="7">
        <v>45</v>
      </c>
      <c r="D6" s="7" t="b">
        <f>B6=C6</f>
        <v>0</v>
      </c>
      <c r="E6" s="7" t="s">
        <v>26</v>
      </c>
      <c r="F6" s="7" t="s">
        <v>204</v>
      </c>
      <c r="H6" s="27"/>
      <c r="I6" s="51" t="s">
        <v>219</v>
      </c>
      <c r="J6" s="51" t="s">
        <v>220</v>
      </c>
      <c r="K6" s="51" t="s">
        <v>221</v>
      </c>
      <c r="L6" s="51" t="s">
        <v>222</v>
      </c>
      <c r="M6" s="52" t="s">
        <v>223</v>
      </c>
    </row>
    <row r="7" spans="1:15" x14ac:dyDescent="0.25">
      <c r="A7" s="7" t="s">
        <v>193</v>
      </c>
      <c r="B7" s="7">
        <v>25</v>
      </c>
      <c r="C7" s="7">
        <v>45</v>
      </c>
      <c r="D7" s="7" t="b">
        <f>B7&lt;&gt;C7</f>
        <v>1</v>
      </c>
      <c r="E7" s="7" t="s">
        <v>198</v>
      </c>
      <c r="F7" s="7" t="s">
        <v>205</v>
      </c>
      <c r="H7" s="27"/>
      <c r="I7" s="51">
        <v>1</v>
      </c>
      <c r="J7" s="7" t="s">
        <v>224</v>
      </c>
      <c r="K7" s="7">
        <v>2000</v>
      </c>
      <c r="L7" s="7">
        <v>2</v>
      </c>
      <c r="M7" s="54" t="str">
        <f>IF(OR(K7&gt;=20000,L7&gt;10),K7*30%,"NO Discount")</f>
        <v>NO Discount</v>
      </c>
      <c r="N7" s="1" t="s">
        <v>234</v>
      </c>
      <c r="O7" s="1" t="s">
        <v>233</v>
      </c>
    </row>
    <row r="8" spans="1:15" x14ac:dyDescent="0.25">
      <c r="A8" s="7" t="s">
        <v>194</v>
      </c>
      <c r="B8" s="7">
        <v>25</v>
      </c>
      <c r="C8" s="7">
        <v>45</v>
      </c>
      <c r="D8" s="7" t="b">
        <f>B8&gt;C8</f>
        <v>0</v>
      </c>
      <c r="E8" s="7" t="s">
        <v>199</v>
      </c>
      <c r="F8" s="7" t="s">
        <v>206</v>
      </c>
      <c r="H8" s="27"/>
      <c r="I8" s="51">
        <v>2</v>
      </c>
      <c r="J8" s="7" t="s">
        <v>225</v>
      </c>
      <c r="K8" s="7">
        <v>20500</v>
      </c>
      <c r="L8" s="7">
        <v>4</v>
      </c>
      <c r="M8" s="54">
        <f t="shared" ref="M8:M16" si="0">IF(OR(K8&gt;=20000,L8&gt;10),K8*30%,"NO Discount")</f>
        <v>6150</v>
      </c>
    </row>
    <row r="9" spans="1:15" x14ac:dyDescent="0.25">
      <c r="A9" s="7" t="s">
        <v>195</v>
      </c>
      <c r="B9" s="7">
        <v>25</v>
      </c>
      <c r="C9" s="7">
        <v>45</v>
      </c>
      <c r="D9" s="7" t="b">
        <f>B9&gt;=C9</f>
        <v>0</v>
      </c>
      <c r="E9" s="7" t="s">
        <v>200</v>
      </c>
      <c r="F9" s="7" t="s">
        <v>207</v>
      </c>
      <c r="H9" s="27"/>
      <c r="I9" s="51">
        <v>3</v>
      </c>
      <c r="J9" s="7" t="s">
        <v>226</v>
      </c>
      <c r="K9" s="7">
        <v>13000</v>
      </c>
      <c r="L9" s="7">
        <v>5</v>
      </c>
      <c r="M9" s="54" t="str">
        <f t="shared" si="0"/>
        <v>NO Discount</v>
      </c>
    </row>
    <row r="10" spans="1:15" x14ac:dyDescent="0.25">
      <c r="A10" s="7" t="s">
        <v>196</v>
      </c>
      <c r="B10" s="7">
        <v>25</v>
      </c>
      <c r="C10" s="7">
        <v>45</v>
      </c>
      <c r="D10" s="7" t="b">
        <f>B10&lt;C10</f>
        <v>1</v>
      </c>
      <c r="E10" s="7" t="s">
        <v>201</v>
      </c>
      <c r="F10" s="7" t="s">
        <v>208</v>
      </c>
      <c r="H10" s="27"/>
      <c r="I10" s="51">
        <v>4</v>
      </c>
      <c r="J10" s="7" t="s">
        <v>227</v>
      </c>
      <c r="K10" s="7">
        <v>30000</v>
      </c>
      <c r="L10" s="7">
        <v>12</v>
      </c>
      <c r="M10" s="54">
        <f t="shared" si="0"/>
        <v>9000</v>
      </c>
    </row>
    <row r="11" spans="1:15" x14ac:dyDescent="0.25">
      <c r="A11" s="7" t="s">
        <v>197</v>
      </c>
      <c r="B11" s="7">
        <v>25</v>
      </c>
      <c r="C11" s="7">
        <v>45</v>
      </c>
      <c r="D11" s="7" t="b">
        <f>B11&lt;=C11</f>
        <v>1</v>
      </c>
      <c r="E11" s="7" t="s">
        <v>202</v>
      </c>
      <c r="F11" s="7" t="s">
        <v>209</v>
      </c>
      <c r="H11" s="27"/>
      <c r="I11" s="51">
        <v>5</v>
      </c>
      <c r="J11" s="7" t="s">
        <v>228</v>
      </c>
      <c r="K11" s="7">
        <v>23400</v>
      </c>
      <c r="L11" s="7">
        <v>9</v>
      </c>
      <c r="M11" s="54">
        <f t="shared" si="0"/>
        <v>7020</v>
      </c>
    </row>
    <row r="12" spans="1:15" x14ac:dyDescent="0.25">
      <c r="H12" s="27"/>
      <c r="I12" s="51">
        <v>6</v>
      </c>
      <c r="J12" s="7" t="s">
        <v>229</v>
      </c>
      <c r="K12" s="7">
        <v>700</v>
      </c>
      <c r="L12" s="7">
        <v>1</v>
      </c>
      <c r="M12" s="54" t="str">
        <f t="shared" si="0"/>
        <v>NO Discount</v>
      </c>
    </row>
    <row r="13" spans="1:15" x14ac:dyDescent="0.25">
      <c r="H13" s="27"/>
      <c r="I13" s="51">
        <v>7</v>
      </c>
      <c r="J13" s="7" t="s">
        <v>230</v>
      </c>
      <c r="K13" s="7">
        <v>33000</v>
      </c>
      <c r="L13" s="7">
        <v>13</v>
      </c>
      <c r="M13" s="54">
        <f t="shared" si="0"/>
        <v>9900</v>
      </c>
    </row>
    <row r="14" spans="1:15" x14ac:dyDescent="0.25">
      <c r="B14" s="1" t="s">
        <v>211</v>
      </c>
      <c r="H14" s="27"/>
      <c r="I14" s="51">
        <v>8</v>
      </c>
      <c r="J14" s="7" t="s">
        <v>231</v>
      </c>
      <c r="K14" s="7">
        <v>44200</v>
      </c>
      <c r="L14" s="7">
        <v>15</v>
      </c>
      <c r="M14" s="54">
        <f t="shared" si="0"/>
        <v>13260</v>
      </c>
    </row>
    <row r="15" spans="1:15" x14ac:dyDescent="0.25">
      <c r="H15" s="27"/>
      <c r="I15" s="51">
        <v>9</v>
      </c>
      <c r="J15" s="7" t="s">
        <v>232</v>
      </c>
      <c r="K15" s="7">
        <v>1200</v>
      </c>
      <c r="L15" s="7">
        <v>2</v>
      </c>
      <c r="M15" s="54" t="str">
        <f t="shared" si="0"/>
        <v>NO Discount</v>
      </c>
    </row>
    <row r="16" spans="1:15" x14ac:dyDescent="0.25">
      <c r="B16" s="50" t="s">
        <v>212</v>
      </c>
      <c r="C16" s="11"/>
      <c r="D16" s="11"/>
      <c r="E16" s="11"/>
      <c r="F16" s="12"/>
      <c r="H16" s="27"/>
      <c r="I16" s="51">
        <v>10</v>
      </c>
      <c r="J16" s="7" t="s">
        <v>229</v>
      </c>
      <c r="K16" s="7">
        <v>21000</v>
      </c>
      <c r="L16" s="7">
        <v>10</v>
      </c>
      <c r="M16" s="54">
        <f t="shared" si="0"/>
        <v>6300</v>
      </c>
    </row>
    <row r="17" spans="2:13" x14ac:dyDescent="0.25">
      <c r="B17" s="13" t="s">
        <v>213</v>
      </c>
      <c r="F17" s="14"/>
      <c r="H17" s="27"/>
    </row>
    <row r="18" spans="2:13" x14ac:dyDescent="0.25">
      <c r="B18" s="13" t="s">
        <v>214</v>
      </c>
      <c r="F18" s="14"/>
      <c r="H18" s="27"/>
    </row>
    <row r="19" spans="2:13" x14ac:dyDescent="0.25">
      <c r="B19" s="13"/>
      <c r="F19" s="14"/>
      <c r="H19" s="27"/>
    </row>
    <row r="20" spans="2:13" ht="18.75" x14ac:dyDescent="0.3">
      <c r="B20" s="48" t="s">
        <v>217</v>
      </c>
      <c r="C20" s="48" t="s">
        <v>215</v>
      </c>
      <c r="D20" s="92" t="s">
        <v>216</v>
      </c>
      <c r="F20" s="14"/>
      <c r="H20" s="27"/>
      <c r="I20" s="55" t="s">
        <v>235</v>
      </c>
      <c r="J20" s="55"/>
    </row>
    <row r="21" spans="2:13" x14ac:dyDescent="0.25">
      <c r="B21" s="7" t="b">
        <v>1</v>
      </c>
      <c r="C21" s="7" t="b">
        <v>1</v>
      </c>
      <c r="D21" s="92" t="b">
        <f>OR(B21=C21)</f>
        <v>1</v>
      </c>
      <c r="F21" s="14"/>
      <c r="H21" s="27"/>
    </row>
    <row r="22" spans="2:13" x14ac:dyDescent="0.25">
      <c r="B22" s="7" t="b">
        <v>1</v>
      </c>
      <c r="C22" s="7" t="b">
        <v>0</v>
      </c>
      <c r="D22" s="92" t="b">
        <f t="shared" ref="D22:D24" si="1">OR(B22=C22)</f>
        <v>0</v>
      </c>
      <c r="F22" s="14"/>
      <c r="H22" s="27"/>
      <c r="I22" s="56" t="s">
        <v>236</v>
      </c>
      <c r="J22" s="56" t="s">
        <v>496</v>
      </c>
      <c r="K22" s="56" t="s">
        <v>497</v>
      </c>
      <c r="L22" s="56" t="s">
        <v>500</v>
      </c>
      <c r="M22" s="56" t="s">
        <v>498</v>
      </c>
    </row>
    <row r="23" spans="2:13" x14ac:dyDescent="0.25">
      <c r="B23" s="7" t="b">
        <v>0</v>
      </c>
      <c r="C23" s="7" t="b">
        <v>1</v>
      </c>
      <c r="D23" s="92" t="b">
        <f t="shared" si="1"/>
        <v>0</v>
      </c>
      <c r="F23" s="14"/>
      <c r="H23" s="27"/>
      <c r="I23" s="56" t="s">
        <v>237</v>
      </c>
      <c r="J23" s="7" t="s">
        <v>238</v>
      </c>
      <c r="K23" s="7">
        <v>2</v>
      </c>
      <c r="L23" s="7" t="e">
        <f>IF(J23/K23,"solved","unsolved")</f>
        <v>#VALUE!</v>
      </c>
      <c r="M23" s="7" t="str">
        <f>IFERROR(J23*K23,"data not valid")</f>
        <v>data not valid</v>
      </c>
    </row>
    <row r="24" spans="2:13" x14ac:dyDescent="0.25">
      <c r="B24" s="7" t="b">
        <v>0</v>
      </c>
      <c r="C24" s="7" t="b">
        <v>0</v>
      </c>
      <c r="D24" s="92" t="b">
        <f t="shared" si="1"/>
        <v>1</v>
      </c>
      <c r="E24" s="16"/>
      <c r="F24" s="17"/>
      <c r="H24" s="27"/>
      <c r="I24" s="56" t="s">
        <v>171</v>
      </c>
      <c r="J24" s="7">
        <v>100</v>
      </c>
      <c r="K24" s="7">
        <v>5</v>
      </c>
      <c r="L24" s="7" t="str">
        <f t="shared" ref="L24:L27" si="2">IF(J24/K24,"solved","unsolved")</f>
        <v>solved</v>
      </c>
      <c r="M24" s="7">
        <f t="shared" ref="M24:M27" si="3">IFERROR(J24*K24,"data not valid")</f>
        <v>500</v>
      </c>
    </row>
    <row r="25" spans="2:13" x14ac:dyDescent="0.25">
      <c r="H25" s="27"/>
      <c r="I25" s="56" t="b">
        <v>1</v>
      </c>
      <c r="J25" s="7" t="b">
        <v>1</v>
      </c>
      <c r="K25" s="7">
        <v>10</v>
      </c>
      <c r="L25" s="7" t="str">
        <f t="shared" si="2"/>
        <v>solved</v>
      </c>
      <c r="M25" s="7">
        <f t="shared" si="3"/>
        <v>10</v>
      </c>
    </row>
    <row r="26" spans="2:13" x14ac:dyDescent="0.25">
      <c r="H26" s="27"/>
      <c r="I26" s="56" t="b">
        <v>0</v>
      </c>
      <c r="J26" s="7" t="b">
        <v>0</v>
      </c>
      <c r="K26" s="7" t="s">
        <v>499</v>
      </c>
      <c r="L26" s="7" t="e">
        <f t="shared" si="2"/>
        <v>#VALUE!</v>
      </c>
      <c r="M26" s="7" t="str">
        <f t="shared" si="3"/>
        <v>data not valid</v>
      </c>
    </row>
    <row r="27" spans="2:13" x14ac:dyDescent="0.25">
      <c r="B27" s="50" t="s">
        <v>210</v>
      </c>
      <c r="C27" s="11"/>
      <c r="D27" s="11"/>
      <c r="E27" s="11"/>
      <c r="F27" s="12"/>
      <c r="H27" s="27"/>
      <c r="I27" s="56" t="s">
        <v>239</v>
      </c>
      <c r="J27" s="7">
        <v>2</v>
      </c>
      <c r="K27" s="7"/>
      <c r="L27" s="7" t="e">
        <f t="shared" si="2"/>
        <v>#DIV/0!</v>
      </c>
      <c r="M27" s="7">
        <f t="shared" si="3"/>
        <v>0</v>
      </c>
    </row>
    <row r="28" spans="2:13" x14ac:dyDescent="0.25">
      <c r="B28" s="13" t="s">
        <v>213</v>
      </c>
      <c r="F28" s="14"/>
      <c r="H28" s="27"/>
    </row>
    <row r="29" spans="2:13" x14ac:dyDescent="0.25">
      <c r="B29" s="13" t="s">
        <v>214</v>
      </c>
      <c r="F29" s="14"/>
      <c r="H29" s="27"/>
    </row>
    <row r="30" spans="2:13" x14ac:dyDescent="0.25">
      <c r="B30" s="13"/>
      <c r="F30" s="14"/>
      <c r="H30" s="27"/>
    </row>
    <row r="31" spans="2:13" x14ac:dyDescent="0.25">
      <c r="B31" s="48" t="s">
        <v>217</v>
      </c>
      <c r="C31" s="48" t="s">
        <v>215</v>
      </c>
      <c r="D31" s="92" t="s">
        <v>216</v>
      </c>
      <c r="F31" s="14"/>
      <c r="H31" s="27"/>
    </row>
    <row r="32" spans="2:13" x14ac:dyDescent="0.25">
      <c r="B32" s="7" t="b">
        <v>1</v>
      </c>
      <c r="C32" s="7" t="b">
        <v>1</v>
      </c>
      <c r="D32" s="92" t="b">
        <f>AND(B32=C32)</f>
        <v>1</v>
      </c>
      <c r="F32" s="14"/>
      <c r="H32" s="27"/>
    </row>
    <row r="33" spans="2:8" x14ac:dyDescent="0.25">
      <c r="B33" s="7" t="b">
        <v>1</v>
      </c>
      <c r="C33" s="7" t="b">
        <v>0</v>
      </c>
      <c r="D33" s="92" t="b">
        <f t="shared" ref="D33:D35" si="4">AND(B33=C33)</f>
        <v>0</v>
      </c>
      <c r="F33" s="14"/>
      <c r="H33" s="27"/>
    </row>
    <row r="34" spans="2:8" x14ac:dyDescent="0.25">
      <c r="B34" s="7" t="b">
        <v>0</v>
      </c>
      <c r="C34" s="7" t="b">
        <v>1</v>
      </c>
      <c r="D34" s="92" t="b">
        <f t="shared" si="4"/>
        <v>0</v>
      </c>
      <c r="F34" s="14"/>
      <c r="H34" s="27"/>
    </row>
    <row r="35" spans="2:8" x14ac:dyDescent="0.25">
      <c r="B35" s="7" t="b">
        <v>0</v>
      </c>
      <c r="C35" s="7" t="b">
        <v>0</v>
      </c>
      <c r="D35" s="92" t="b">
        <f t="shared" si="4"/>
        <v>1</v>
      </c>
      <c r="E35" s="16"/>
      <c r="F35" s="17"/>
      <c r="H35" s="27"/>
    </row>
    <row r="36" spans="2:8" x14ac:dyDescent="0.25">
      <c r="H36" s="27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2B30-E6B1-40FB-BEFA-07312AEB39ED}">
  <sheetPr>
    <tabColor theme="4" tint="-0.249977111117893"/>
  </sheetPr>
  <dimension ref="B3:V15"/>
  <sheetViews>
    <sheetView workbookViewId="0">
      <selection activeCell="K30" sqref="K30"/>
    </sheetView>
  </sheetViews>
  <sheetFormatPr defaultRowHeight="15" x14ac:dyDescent="0.25"/>
  <cols>
    <col min="1" max="1" width="9.140625" style="1"/>
    <col min="2" max="2" width="18" style="1" bestFit="1" customWidth="1"/>
    <col min="3" max="3" width="17.28515625" style="1" bestFit="1" customWidth="1"/>
    <col min="4" max="7" width="9.140625" style="1"/>
    <col min="8" max="8" width="16.5703125" style="1" customWidth="1"/>
    <col min="9" max="9" width="17.42578125" style="1" customWidth="1"/>
    <col min="10" max="13" width="9.140625" style="1"/>
    <col min="14" max="14" width="16.28515625" style="1" customWidth="1"/>
    <col min="15" max="15" width="12.7109375" style="1" customWidth="1"/>
    <col min="16" max="16" width="17.42578125" style="1" customWidth="1"/>
    <col min="17" max="17" width="17.42578125" style="1" bestFit="1" customWidth="1"/>
    <col min="18" max="16384" width="9.140625" style="1"/>
  </cols>
  <sheetData>
    <row r="3" spans="2:22" ht="23.25" x14ac:dyDescent="0.35">
      <c r="B3" s="140" t="s">
        <v>516</v>
      </c>
      <c r="C3" s="140"/>
      <c r="H3" s="139" t="s">
        <v>501</v>
      </c>
      <c r="I3" s="139"/>
      <c r="J3" s="139"/>
      <c r="K3" s="139"/>
      <c r="L3" s="139"/>
      <c r="M3" s="139"/>
      <c r="N3" s="139"/>
      <c r="O3" s="139"/>
      <c r="P3" s="139"/>
    </row>
    <row r="4" spans="2:22" x14ac:dyDescent="0.25">
      <c r="B4" s="48" t="s">
        <v>176</v>
      </c>
      <c r="C4" s="48" t="s">
        <v>177</v>
      </c>
      <c r="E4" s="1" t="s">
        <v>488</v>
      </c>
    </row>
    <row r="5" spans="2:22" x14ac:dyDescent="0.25">
      <c r="B5" s="7">
        <v>85</v>
      </c>
      <c r="C5" s="7">
        <v>45</v>
      </c>
      <c r="E5" s="1" t="s">
        <v>489</v>
      </c>
      <c r="H5"/>
      <c r="I5"/>
      <c r="J5"/>
      <c r="K5"/>
      <c r="L5"/>
      <c r="M5"/>
      <c r="N5" s="7" t="s">
        <v>502</v>
      </c>
      <c r="O5" s="7">
        <v>400</v>
      </c>
      <c r="P5"/>
    </row>
    <row r="6" spans="2:22" x14ac:dyDescent="0.25">
      <c r="I6" s="53" t="s">
        <v>503</v>
      </c>
      <c r="J6" s="53"/>
    </row>
    <row r="7" spans="2:22" x14ac:dyDescent="0.25">
      <c r="B7" s="48" t="s">
        <v>178</v>
      </c>
      <c r="C7" s="48" t="s">
        <v>8</v>
      </c>
      <c r="H7" s="48" t="s">
        <v>504</v>
      </c>
      <c r="I7" s="48" t="s">
        <v>104</v>
      </c>
      <c r="J7" s="48" t="s">
        <v>505</v>
      </c>
      <c r="K7" s="48" t="s">
        <v>506</v>
      </c>
      <c r="L7" s="48" t="s">
        <v>507</v>
      </c>
      <c r="M7" s="48" t="s">
        <v>508</v>
      </c>
      <c r="N7" s="48" t="s">
        <v>509</v>
      </c>
      <c r="O7" s="104" t="s">
        <v>167</v>
      </c>
      <c r="P7" s="48" t="s">
        <v>517</v>
      </c>
      <c r="Q7" s="48" t="s">
        <v>518</v>
      </c>
    </row>
    <row r="8" spans="2:22" x14ac:dyDescent="0.25">
      <c r="B8" s="7" t="s">
        <v>179</v>
      </c>
      <c r="C8" s="7" t="s">
        <v>520</v>
      </c>
      <c r="H8" s="91">
        <v>45261</v>
      </c>
      <c r="I8" s="7" t="s">
        <v>510</v>
      </c>
      <c r="J8" s="7">
        <v>60</v>
      </c>
      <c r="K8" s="7">
        <v>50</v>
      </c>
      <c r="L8" s="7">
        <v>62</v>
      </c>
      <c r="M8" s="7">
        <v>48</v>
      </c>
      <c r="N8" s="7">
        <f>J8+K8+L8+M8</f>
        <v>220</v>
      </c>
      <c r="O8" s="61">
        <f>($N8/$O$5)*100</f>
        <v>55.000000000000007</v>
      </c>
      <c r="P8" s="7" t="str">
        <f t="shared" ref="P8:P15" si="0">IF($O8&lt;33,"Fail","Pass")</f>
        <v>Pass</v>
      </c>
      <c r="Q8" s="70" t="s">
        <v>519</v>
      </c>
      <c r="R8" s="21"/>
      <c r="S8" s="21"/>
      <c r="T8" s="21"/>
      <c r="U8" s="21"/>
      <c r="V8" s="21"/>
    </row>
    <row r="9" spans="2:22" x14ac:dyDescent="0.25">
      <c r="B9" s="7" t="s">
        <v>180</v>
      </c>
      <c r="C9" s="7">
        <f>IF(B5&gt;C5,1,0)</f>
        <v>1</v>
      </c>
      <c r="H9" s="91">
        <v>45262</v>
      </c>
      <c r="I9" s="7" t="s">
        <v>107</v>
      </c>
      <c r="J9" s="7">
        <v>20</v>
      </c>
      <c r="K9" s="7">
        <v>20</v>
      </c>
      <c r="L9" s="7">
        <v>33</v>
      </c>
      <c r="M9" s="7">
        <v>45</v>
      </c>
      <c r="N9" s="7">
        <f t="shared" ref="N9:N15" si="1">J9+K9+L9+M9</f>
        <v>118</v>
      </c>
      <c r="O9" s="61">
        <f t="shared" ref="O9:O15" si="2">($N9/$O$5)*100</f>
        <v>29.5</v>
      </c>
      <c r="P9" s="7" t="str">
        <f t="shared" si="0"/>
        <v>Fail</v>
      </c>
      <c r="Q9" s="7" t="str">
        <f t="shared" ref="Q9:Q15" si="3">IF($O9&lt;33,"Fail",IF($O9&lt;50,"3rd",IF($O9&lt;75,"2nd",IF($O9&gt;75,"1st"))))</f>
        <v>Fail</v>
      </c>
    </row>
    <row r="10" spans="2:22" x14ac:dyDescent="0.25">
      <c r="B10" s="7" t="s">
        <v>181</v>
      </c>
      <c r="C10" s="7" t="s">
        <v>521</v>
      </c>
      <c r="H10" s="91">
        <v>45263</v>
      </c>
      <c r="I10" s="7" t="s">
        <v>510</v>
      </c>
      <c r="J10" s="7">
        <v>90</v>
      </c>
      <c r="K10" s="7">
        <v>60</v>
      </c>
      <c r="L10" s="7">
        <v>85</v>
      </c>
      <c r="M10" s="7">
        <v>75</v>
      </c>
      <c r="N10" s="7">
        <f t="shared" si="1"/>
        <v>310</v>
      </c>
      <c r="O10" s="61">
        <f t="shared" si="2"/>
        <v>77.5</v>
      </c>
      <c r="P10" s="7" t="str">
        <f t="shared" si="0"/>
        <v>Pass</v>
      </c>
      <c r="Q10" s="7" t="str">
        <f t="shared" si="3"/>
        <v>1st</v>
      </c>
    </row>
    <row r="11" spans="2:22" x14ac:dyDescent="0.25">
      <c r="B11" s="7" t="s">
        <v>182</v>
      </c>
      <c r="C11" s="7" t="s">
        <v>522</v>
      </c>
      <c r="H11" s="91">
        <v>45264</v>
      </c>
      <c r="I11" s="7" t="s">
        <v>511</v>
      </c>
      <c r="J11" s="7">
        <v>70</v>
      </c>
      <c r="K11" s="7">
        <v>99</v>
      </c>
      <c r="L11" s="7">
        <v>50</v>
      </c>
      <c r="M11" s="7">
        <v>80</v>
      </c>
      <c r="N11" s="7">
        <f t="shared" si="1"/>
        <v>299</v>
      </c>
      <c r="O11" s="61">
        <f t="shared" si="2"/>
        <v>74.75</v>
      </c>
      <c r="P11" s="7" t="str">
        <f t="shared" si="0"/>
        <v>Pass</v>
      </c>
      <c r="Q11" s="7" t="str">
        <f t="shared" si="3"/>
        <v>2nd</v>
      </c>
    </row>
    <row r="12" spans="2:22" x14ac:dyDescent="0.25">
      <c r="B12" s="7" t="s">
        <v>183</v>
      </c>
      <c r="C12" s="7" t="s">
        <v>523</v>
      </c>
      <c r="H12" s="91">
        <v>45265</v>
      </c>
      <c r="I12" s="7" t="s">
        <v>512</v>
      </c>
      <c r="J12" s="7">
        <v>80</v>
      </c>
      <c r="K12" s="7">
        <v>10</v>
      </c>
      <c r="L12" s="7">
        <v>70</v>
      </c>
      <c r="M12" s="7">
        <v>90</v>
      </c>
      <c r="N12" s="7">
        <f t="shared" si="1"/>
        <v>250</v>
      </c>
      <c r="O12" s="61">
        <f t="shared" si="2"/>
        <v>62.5</v>
      </c>
      <c r="P12" s="7" t="str">
        <f t="shared" si="0"/>
        <v>Pass</v>
      </c>
      <c r="Q12" s="7" t="str">
        <f t="shared" si="3"/>
        <v>2nd</v>
      </c>
    </row>
    <row r="13" spans="2:22" x14ac:dyDescent="0.25">
      <c r="B13" s="7" t="s">
        <v>184</v>
      </c>
      <c r="C13" s="7" t="s">
        <v>524</v>
      </c>
      <c r="H13" s="91">
        <v>45266</v>
      </c>
      <c r="I13" s="7" t="s">
        <v>513</v>
      </c>
      <c r="J13" s="7">
        <v>5</v>
      </c>
      <c r="K13" s="7">
        <v>50</v>
      </c>
      <c r="L13" s="7">
        <v>50</v>
      </c>
      <c r="M13" s="7">
        <v>56</v>
      </c>
      <c r="N13" s="7">
        <f t="shared" si="1"/>
        <v>161</v>
      </c>
      <c r="O13" s="61">
        <f t="shared" si="2"/>
        <v>40.25</v>
      </c>
      <c r="P13" s="7" t="str">
        <f t="shared" si="0"/>
        <v>Pass</v>
      </c>
      <c r="Q13" s="7" t="str">
        <f t="shared" si="3"/>
        <v>3rd</v>
      </c>
    </row>
    <row r="14" spans="2:22" x14ac:dyDescent="0.25">
      <c r="B14" s="7" t="s">
        <v>185</v>
      </c>
      <c r="C14" s="49" t="s">
        <v>525</v>
      </c>
      <c r="H14" s="91">
        <v>45267</v>
      </c>
      <c r="I14" s="7" t="s">
        <v>514</v>
      </c>
      <c r="J14" s="7">
        <v>5</v>
      </c>
      <c r="K14" s="7">
        <v>60</v>
      </c>
      <c r="L14" s="7">
        <v>60</v>
      </c>
      <c r="M14" s="7">
        <v>5</v>
      </c>
      <c r="N14" s="7">
        <f t="shared" si="1"/>
        <v>130</v>
      </c>
      <c r="O14" s="61">
        <f t="shared" si="2"/>
        <v>32.5</v>
      </c>
      <c r="P14" s="7" t="str">
        <f t="shared" si="0"/>
        <v>Fail</v>
      </c>
      <c r="Q14" s="7" t="str">
        <f t="shared" si="3"/>
        <v>Fail</v>
      </c>
    </row>
    <row r="15" spans="2:22" x14ac:dyDescent="0.25">
      <c r="H15" s="91">
        <v>45268</v>
      </c>
      <c r="I15" s="7" t="s">
        <v>515</v>
      </c>
      <c r="J15" s="7">
        <v>6</v>
      </c>
      <c r="K15" s="7">
        <v>70</v>
      </c>
      <c r="L15" s="7">
        <v>80</v>
      </c>
      <c r="M15" s="7">
        <v>90</v>
      </c>
      <c r="N15" s="7">
        <f t="shared" si="1"/>
        <v>246</v>
      </c>
      <c r="O15" s="61">
        <f t="shared" si="2"/>
        <v>61.5</v>
      </c>
      <c r="P15" s="7" t="str">
        <f t="shared" si="0"/>
        <v>Pass</v>
      </c>
      <c r="Q15" s="7" t="str">
        <f t="shared" si="3"/>
        <v>2nd</v>
      </c>
    </row>
  </sheetData>
  <mergeCells count="2">
    <mergeCell ref="H3:P3"/>
    <mergeCell ref="B3:C3"/>
  </mergeCells>
  <conditionalFormatting sqref="P8:Q15">
    <cfRule type="containsText" dxfId="5" priority="1" operator="containsText" text="fail">
      <formula>NOT(ISERROR(SEARCH("fail",P8)))</formula>
    </cfRule>
    <cfRule type="containsText" dxfId="4" priority="2" operator="containsText" text="pass">
      <formula>NOT(ISERROR(SEARCH("pass",P8)))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E0F0-0AD9-433F-8BD0-BBC6F6DBE26E}">
  <sheetPr>
    <tabColor theme="7" tint="-0.249977111117893"/>
  </sheetPr>
  <dimension ref="A2:AO23"/>
  <sheetViews>
    <sheetView zoomScaleNormal="100" workbookViewId="0">
      <selection activeCell="B19" sqref="B19"/>
    </sheetView>
  </sheetViews>
  <sheetFormatPr defaultRowHeight="15" x14ac:dyDescent="0.25"/>
  <cols>
    <col min="1" max="1" width="9.140625" style="1"/>
    <col min="2" max="2" width="24.28515625" style="1" customWidth="1"/>
    <col min="3" max="4" width="9.140625" style="1"/>
    <col min="5" max="5" width="22.85546875" style="1" bestFit="1" customWidth="1"/>
    <col min="6" max="8" width="9.140625" style="1"/>
    <col min="9" max="9" width="10.42578125" style="1" bestFit="1" customWidth="1"/>
    <col min="10" max="10" width="11" style="1" customWidth="1"/>
    <col min="11" max="11" width="9.5703125" style="1" customWidth="1"/>
    <col min="12" max="12" width="10.28515625" style="1" bestFit="1" customWidth="1"/>
    <col min="13" max="14" width="9.140625" style="1"/>
    <col min="15" max="15" width="21.85546875" style="1" bestFit="1" customWidth="1"/>
    <col min="16" max="17" width="9.140625" style="1"/>
    <col min="18" max="18" width="10.42578125" style="1" bestFit="1" customWidth="1"/>
    <col min="19" max="20" width="9.140625" style="1"/>
    <col min="21" max="21" width="10" style="1" customWidth="1"/>
    <col min="22" max="22" width="9.140625" style="1"/>
    <col min="23" max="23" width="14" style="1" bestFit="1" customWidth="1"/>
    <col min="24" max="24" width="11" style="1" customWidth="1"/>
    <col min="25" max="16384" width="9.140625" style="1"/>
  </cols>
  <sheetData>
    <row r="2" spans="1:41" ht="18.75" x14ac:dyDescent="0.3">
      <c r="A2" s="90" t="s">
        <v>399</v>
      </c>
      <c r="B2" s="88"/>
      <c r="C2" s="88"/>
      <c r="D2" s="88"/>
      <c r="E2" s="88"/>
      <c r="F2" s="88"/>
      <c r="G2" s="88"/>
      <c r="H2" s="4"/>
      <c r="I2" s="4"/>
      <c r="R2" s="48" t="s">
        <v>429</v>
      </c>
      <c r="S2" s="48" t="s">
        <v>430</v>
      </c>
      <c r="T2" s="48" t="s">
        <v>287</v>
      </c>
      <c r="U2" s="48" t="s">
        <v>322</v>
      </c>
    </row>
    <row r="3" spans="1:41" ht="18.75" x14ac:dyDescent="0.3">
      <c r="A3" s="90" t="s">
        <v>401</v>
      </c>
      <c r="B3" s="88"/>
      <c r="C3" s="88"/>
      <c r="D3" s="88"/>
      <c r="E3" s="88"/>
      <c r="F3" s="88"/>
      <c r="G3" s="88"/>
      <c r="H3" s="4"/>
      <c r="I3" s="4"/>
      <c r="K3" s="1" t="s">
        <v>432</v>
      </c>
      <c r="R3" s="91">
        <v>43575</v>
      </c>
      <c r="S3" s="7" t="s">
        <v>412</v>
      </c>
      <c r="T3" s="7">
        <v>113</v>
      </c>
      <c r="U3" s="7" t="s">
        <v>452</v>
      </c>
      <c r="W3" s="1" t="s">
        <v>446</v>
      </c>
      <c r="Z3" s="141" t="s">
        <v>442</v>
      </c>
      <c r="AA3" s="141"/>
      <c r="AB3" s="141"/>
      <c r="AC3" s="141"/>
      <c r="AD3" s="141"/>
    </row>
    <row r="4" spans="1:41" x14ac:dyDescent="0.25">
      <c r="R4" s="91">
        <v>43961</v>
      </c>
      <c r="S4" s="7" t="s">
        <v>413</v>
      </c>
      <c r="T4" s="7">
        <v>167</v>
      </c>
      <c r="U4" s="7" t="s">
        <v>309</v>
      </c>
      <c r="W4" s="141" t="s">
        <v>439</v>
      </c>
      <c r="X4" s="141"/>
      <c r="Z4" s="7" t="s">
        <v>308</v>
      </c>
      <c r="AA4" s="7" t="s">
        <v>309</v>
      </c>
      <c r="AB4" s="7" t="s">
        <v>311</v>
      </c>
      <c r="AC4" s="7" t="s">
        <v>312</v>
      </c>
      <c r="AD4" s="7" t="s">
        <v>310</v>
      </c>
    </row>
    <row r="5" spans="1:41" x14ac:dyDescent="0.25">
      <c r="H5" s="27"/>
      <c r="I5" s="48" t="s">
        <v>429</v>
      </c>
      <c r="J5" s="48" t="s">
        <v>393</v>
      </c>
      <c r="K5" s="48" t="s">
        <v>430</v>
      </c>
      <c r="L5" s="48" t="s">
        <v>431</v>
      </c>
      <c r="M5" s="48" t="s">
        <v>287</v>
      </c>
      <c r="R5" s="91">
        <v>43923</v>
      </c>
      <c r="S5" s="7" t="s">
        <v>414</v>
      </c>
      <c r="T5" s="7">
        <v>106</v>
      </c>
      <c r="U5" s="7" t="s">
        <v>421</v>
      </c>
      <c r="W5" s="7" t="s">
        <v>440</v>
      </c>
      <c r="X5" s="7">
        <v>2019</v>
      </c>
      <c r="Z5" s="95">
        <f>SUMIFS($T$3:$T$18,$U$3:$U$18,Z$4,$R$3:$R$18,"&gt;=1"&amp;$W5&amp;$X5,$R$3:$R$18,"&lt;="&amp;EOMONTH("1"&amp;$W5&amp;$X5,0))</f>
        <v>0</v>
      </c>
      <c r="AA5" s="95">
        <f t="shared" ref="AA5:AD8" si="0">SUMIFS($T$3:$T$18,$U$3:$U$18,AA$4,$R$3:$R$18,"&gt;=1"&amp;$W5&amp;$X5,$R$3:$R$18,"&lt;="&amp;EOMONTH("1"&amp;$W5&amp;$X5,0))</f>
        <v>113</v>
      </c>
      <c r="AB5" s="95">
        <f t="shared" si="0"/>
        <v>0</v>
      </c>
      <c r="AC5" s="95">
        <f t="shared" si="0"/>
        <v>0</v>
      </c>
      <c r="AD5" s="70" t="s">
        <v>526</v>
      </c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</row>
    <row r="6" spans="1:41" x14ac:dyDescent="0.25">
      <c r="A6" s="48" t="s">
        <v>392</v>
      </c>
      <c r="B6" s="48" t="s">
        <v>393</v>
      </c>
      <c r="C6" s="48" t="s">
        <v>394</v>
      </c>
      <c r="H6" s="27"/>
      <c r="I6" s="91">
        <v>44128</v>
      </c>
      <c r="J6" s="7" t="s">
        <v>406</v>
      </c>
      <c r="K6" s="7" t="s">
        <v>412</v>
      </c>
      <c r="L6" s="7" t="s">
        <v>420</v>
      </c>
      <c r="M6" s="7">
        <v>851</v>
      </c>
      <c r="O6" s="143" t="s">
        <v>433</v>
      </c>
      <c r="P6" s="144"/>
      <c r="R6" s="91">
        <v>43916</v>
      </c>
      <c r="S6" s="7" t="s">
        <v>415</v>
      </c>
      <c r="T6" s="7">
        <v>157</v>
      </c>
      <c r="U6" s="7" t="s">
        <v>422</v>
      </c>
      <c r="W6" s="7" t="s">
        <v>441</v>
      </c>
      <c r="X6" s="7">
        <v>2019</v>
      </c>
      <c r="Z6" s="95">
        <f t="shared" ref="Z6:Z8" si="1">SUMIFS($T$3:$T$18,$U$3:$U$18,Z$4,$R$3:$R$18,"&gt;=1"&amp;$W6&amp;$X6,$R$3:$R$18,"&lt;="&amp;EOMONTH("1"&amp;$W6&amp;$X6,0))</f>
        <v>0</v>
      </c>
      <c r="AA6" s="95">
        <f t="shared" si="0"/>
        <v>0</v>
      </c>
      <c r="AB6" s="95">
        <f t="shared" si="0"/>
        <v>0</v>
      </c>
      <c r="AC6" s="95">
        <f t="shared" si="0"/>
        <v>0</v>
      </c>
      <c r="AD6" s="95">
        <f t="shared" si="0"/>
        <v>0</v>
      </c>
      <c r="AF6" s="39" t="s">
        <v>453</v>
      </c>
    </row>
    <row r="7" spans="1:41" x14ac:dyDescent="0.25">
      <c r="A7" s="7" t="s">
        <v>395</v>
      </c>
      <c r="B7" s="7" t="s">
        <v>397</v>
      </c>
      <c r="C7" s="7">
        <v>20</v>
      </c>
      <c r="H7" s="27"/>
      <c r="I7" s="91">
        <v>43955</v>
      </c>
      <c r="J7" s="7" t="s">
        <v>397</v>
      </c>
      <c r="K7" s="7" t="s">
        <v>413</v>
      </c>
      <c r="L7" s="7" t="s">
        <v>421</v>
      </c>
      <c r="M7" s="7">
        <v>760</v>
      </c>
      <c r="O7" s="56" t="s">
        <v>434</v>
      </c>
      <c r="P7" s="92" t="s">
        <v>435</v>
      </c>
      <c r="R7" s="91">
        <v>43746</v>
      </c>
      <c r="S7" s="7" t="s">
        <v>56</v>
      </c>
      <c r="T7" s="7">
        <v>147</v>
      </c>
      <c r="U7" s="7" t="s">
        <v>443</v>
      </c>
      <c r="W7" s="7" t="s">
        <v>440</v>
      </c>
      <c r="X7" s="7">
        <v>2020</v>
      </c>
      <c r="Z7" s="95">
        <f t="shared" si="1"/>
        <v>125</v>
      </c>
      <c r="AA7" s="95">
        <f t="shared" si="0"/>
        <v>0</v>
      </c>
      <c r="AB7" s="95">
        <f t="shared" si="0"/>
        <v>0</v>
      </c>
      <c r="AC7" s="95">
        <f t="shared" si="0"/>
        <v>0</v>
      </c>
      <c r="AD7" s="95">
        <f t="shared" si="0"/>
        <v>0</v>
      </c>
      <c r="AF7" s="1" t="s">
        <v>454</v>
      </c>
    </row>
    <row r="8" spans="1:41" x14ac:dyDescent="0.25">
      <c r="A8" s="7" t="s">
        <v>396</v>
      </c>
      <c r="B8" s="7" t="s">
        <v>398</v>
      </c>
      <c r="C8" s="7">
        <v>30</v>
      </c>
      <c r="H8" s="27"/>
      <c r="I8" s="91">
        <v>43872</v>
      </c>
      <c r="J8" s="7" t="s">
        <v>407</v>
      </c>
      <c r="K8" s="7" t="s">
        <v>414</v>
      </c>
      <c r="L8" s="7" t="s">
        <v>421</v>
      </c>
      <c r="M8" s="7">
        <v>990</v>
      </c>
      <c r="O8" s="7" t="s">
        <v>420</v>
      </c>
      <c r="P8" s="7">
        <f>SUMIF($L$6:$L$16,O8,$M$6:$M$16)</f>
        <v>1681</v>
      </c>
      <c r="R8" s="91">
        <v>43772</v>
      </c>
      <c r="S8" s="7" t="s">
        <v>416</v>
      </c>
      <c r="T8" s="7">
        <v>177</v>
      </c>
      <c r="U8" s="7" t="s">
        <v>443</v>
      </c>
      <c r="W8" s="7" t="s">
        <v>441</v>
      </c>
      <c r="X8" s="7">
        <v>2020</v>
      </c>
      <c r="Z8" s="95">
        <f t="shared" si="1"/>
        <v>0</v>
      </c>
      <c r="AA8" s="95">
        <f t="shared" si="0"/>
        <v>167</v>
      </c>
      <c r="AB8" s="95">
        <f t="shared" si="0"/>
        <v>0</v>
      </c>
      <c r="AC8" s="95">
        <f t="shared" si="0"/>
        <v>0</v>
      </c>
      <c r="AD8" s="95">
        <f t="shared" si="0"/>
        <v>0</v>
      </c>
    </row>
    <row r="9" spans="1:41" x14ac:dyDescent="0.25">
      <c r="A9" s="7" t="s">
        <v>395</v>
      </c>
      <c r="B9" s="7" t="s">
        <v>397</v>
      </c>
      <c r="C9" s="7">
        <v>10</v>
      </c>
      <c r="H9" s="27"/>
      <c r="I9" s="91">
        <v>44032</v>
      </c>
      <c r="J9" s="7" t="s">
        <v>408</v>
      </c>
      <c r="K9" s="7" t="s">
        <v>415</v>
      </c>
      <c r="L9" s="7" t="s">
        <v>422</v>
      </c>
      <c r="M9" s="7">
        <v>646</v>
      </c>
      <c r="R9" s="91">
        <v>43807</v>
      </c>
      <c r="S9" s="7" t="s">
        <v>437</v>
      </c>
      <c r="T9" s="7">
        <v>145</v>
      </c>
      <c r="U9" s="7" t="s">
        <v>444</v>
      </c>
    </row>
    <row r="10" spans="1:41" x14ac:dyDescent="0.25">
      <c r="A10" s="7" t="s">
        <v>395</v>
      </c>
      <c r="B10" s="7" t="s">
        <v>397</v>
      </c>
      <c r="C10" s="7">
        <v>10</v>
      </c>
      <c r="H10" s="27"/>
      <c r="I10" s="91">
        <v>43992</v>
      </c>
      <c r="J10" s="7" t="s">
        <v>397</v>
      </c>
      <c r="K10" s="7" t="s">
        <v>56</v>
      </c>
      <c r="L10" s="7" t="s">
        <v>423</v>
      </c>
      <c r="M10" s="7">
        <v>144</v>
      </c>
      <c r="R10" s="91">
        <v>43740</v>
      </c>
      <c r="S10" s="7" t="s">
        <v>51</v>
      </c>
      <c r="T10" s="7">
        <v>143</v>
      </c>
      <c r="U10" s="7" t="s">
        <v>451</v>
      </c>
      <c r="W10" s="1" t="s">
        <v>447</v>
      </c>
      <c r="Z10" s="141" t="s">
        <v>442</v>
      </c>
      <c r="AA10" s="141"/>
      <c r="AB10" s="141"/>
      <c r="AC10" s="141"/>
      <c r="AD10" s="141"/>
    </row>
    <row r="11" spans="1:41" x14ac:dyDescent="0.25">
      <c r="A11" s="7" t="s">
        <v>396</v>
      </c>
      <c r="B11" s="7" t="s">
        <v>398</v>
      </c>
      <c r="C11" s="7">
        <v>30</v>
      </c>
      <c r="H11" s="27"/>
      <c r="I11" s="91">
        <v>43923</v>
      </c>
      <c r="J11" s="7" t="s">
        <v>409</v>
      </c>
      <c r="K11" s="7" t="s">
        <v>416</v>
      </c>
      <c r="L11" s="7" t="s">
        <v>424</v>
      </c>
      <c r="M11" s="7">
        <v>990</v>
      </c>
      <c r="O11" s="143" t="s">
        <v>436</v>
      </c>
      <c r="P11" s="144"/>
      <c r="R11" s="91">
        <v>43560</v>
      </c>
      <c r="S11" s="7" t="s">
        <v>417</v>
      </c>
      <c r="T11" s="7">
        <v>170</v>
      </c>
      <c r="U11" s="7" t="s">
        <v>445</v>
      </c>
      <c r="W11" s="141" t="s">
        <v>439</v>
      </c>
      <c r="X11" s="141"/>
      <c r="Z11" s="7" t="s">
        <v>308</v>
      </c>
      <c r="AA11" s="7" t="s">
        <v>309</v>
      </c>
      <c r="AB11" s="7" t="s">
        <v>311</v>
      </c>
      <c r="AC11" s="7" t="s">
        <v>312</v>
      </c>
      <c r="AD11" s="7" t="s">
        <v>310</v>
      </c>
    </row>
    <row r="12" spans="1:41" x14ac:dyDescent="0.25">
      <c r="A12" s="7" t="s">
        <v>264</v>
      </c>
      <c r="B12" s="7" t="s">
        <v>397</v>
      </c>
      <c r="C12" s="7">
        <v>20</v>
      </c>
      <c r="H12" s="27"/>
      <c r="I12" s="91">
        <v>43929</v>
      </c>
      <c r="J12" s="7" t="s">
        <v>406</v>
      </c>
      <c r="K12" s="7" t="s">
        <v>437</v>
      </c>
      <c r="L12" s="7" t="s">
        <v>420</v>
      </c>
      <c r="M12" s="7">
        <v>830</v>
      </c>
      <c r="O12" s="56" t="s">
        <v>434</v>
      </c>
      <c r="P12" s="92" t="s">
        <v>435</v>
      </c>
      <c r="Q12" s="94" t="s">
        <v>430</v>
      </c>
      <c r="R12" s="91">
        <v>43657</v>
      </c>
      <c r="S12" s="7" t="s">
        <v>418</v>
      </c>
      <c r="T12" s="7">
        <v>100</v>
      </c>
      <c r="U12" s="7" t="s">
        <v>445</v>
      </c>
      <c r="W12" s="7" t="s">
        <v>440</v>
      </c>
      <c r="X12" s="7">
        <v>2019</v>
      </c>
      <c r="Z12" s="95"/>
      <c r="AA12" s="95"/>
      <c r="AB12" s="95"/>
      <c r="AC12" s="95"/>
      <c r="AD12" s="95"/>
    </row>
    <row r="13" spans="1:41" x14ac:dyDescent="0.25">
      <c r="A13" s="7" t="s">
        <v>264</v>
      </c>
      <c r="B13" s="7" t="s">
        <v>397</v>
      </c>
      <c r="C13" s="7">
        <v>23</v>
      </c>
      <c r="H13" s="27"/>
      <c r="I13" s="91">
        <v>43893</v>
      </c>
      <c r="J13" s="7" t="s">
        <v>410</v>
      </c>
      <c r="K13" s="7" t="s">
        <v>51</v>
      </c>
      <c r="L13" s="7" t="s">
        <v>425</v>
      </c>
      <c r="M13" s="7">
        <v>364</v>
      </c>
      <c r="O13" s="7" t="s">
        <v>420</v>
      </c>
      <c r="P13" s="7">
        <f>SUMIFS($M$6:$M$16,$L$6:$L$16,O13,$K$6:$K$16,Q13)</f>
        <v>1681</v>
      </c>
      <c r="Q13" s="19" t="s">
        <v>437</v>
      </c>
      <c r="R13" s="91">
        <v>43665</v>
      </c>
      <c r="S13" s="7" t="s">
        <v>419</v>
      </c>
      <c r="T13" s="7">
        <v>110</v>
      </c>
      <c r="U13" s="7" t="s">
        <v>308</v>
      </c>
      <c r="W13" s="7" t="s">
        <v>441</v>
      </c>
      <c r="X13" s="7"/>
      <c r="Z13" s="95"/>
      <c r="AA13" s="95"/>
      <c r="AB13" s="95"/>
      <c r="AC13" s="95"/>
      <c r="AD13" s="95"/>
    </row>
    <row r="14" spans="1:41" x14ac:dyDescent="0.25">
      <c r="H14" s="27"/>
      <c r="I14" s="91">
        <v>44044</v>
      </c>
      <c r="J14" s="7" t="s">
        <v>408</v>
      </c>
      <c r="K14" s="7" t="s">
        <v>417</v>
      </c>
      <c r="L14" s="7" t="s">
        <v>426</v>
      </c>
      <c r="M14" s="7">
        <v>232</v>
      </c>
      <c r="R14" s="91">
        <v>43728</v>
      </c>
      <c r="S14" s="7" t="s">
        <v>52</v>
      </c>
      <c r="T14" s="7">
        <v>124</v>
      </c>
      <c r="U14" s="7" t="s">
        <v>312</v>
      </c>
      <c r="W14" s="7" t="s">
        <v>440</v>
      </c>
      <c r="X14" s="7"/>
      <c r="Z14" s="95"/>
      <c r="AA14" s="95"/>
      <c r="AB14" s="95"/>
      <c r="AC14" s="95"/>
      <c r="AD14" s="95"/>
    </row>
    <row r="15" spans="1:41" x14ac:dyDescent="0.25">
      <c r="H15" s="27"/>
      <c r="I15" s="91">
        <v>44075</v>
      </c>
      <c r="J15" s="7" t="s">
        <v>409</v>
      </c>
      <c r="K15" s="7" t="s">
        <v>418</v>
      </c>
      <c r="L15" s="7" t="s">
        <v>427</v>
      </c>
      <c r="M15" s="7">
        <v>811</v>
      </c>
      <c r="R15" s="91">
        <v>43930</v>
      </c>
      <c r="S15" s="7" t="s">
        <v>412</v>
      </c>
      <c r="T15" s="7">
        <v>125</v>
      </c>
      <c r="U15" s="7" t="s">
        <v>451</v>
      </c>
      <c r="W15" s="7" t="s">
        <v>441</v>
      </c>
      <c r="X15" s="7"/>
      <c r="Z15" s="95"/>
      <c r="AA15" s="95"/>
      <c r="AB15" s="95"/>
      <c r="AC15" s="95"/>
      <c r="AD15" s="95"/>
    </row>
    <row r="16" spans="1:41" x14ac:dyDescent="0.25">
      <c r="H16" s="27"/>
      <c r="I16" s="91">
        <v>43860</v>
      </c>
      <c r="J16" s="7" t="s">
        <v>411</v>
      </c>
      <c r="K16" s="7" t="s">
        <v>419</v>
      </c>
      <c r="L16" s="7" t="s">
        <v>428</v>
      </c>
      <c r="M16" s="7">
        <v>416</v>
      </c>
      <c r="R16" s="91">
        <v>43579</v>
      </c>
      <c r="S16" s="7" t="s">
        <v>413</v>
      </c>
      <c r="T16" s="7">
        <v>121</v>
      </c>
      <c r="U16" s="7" t="s">
        <v>310</v>
      </c>
    </row>
    <row r="17" spans="1:30" ht="33.75" x14ac:dyDescent="0.5">
      <c r="A17" s="48" t="s">
        <v>104</v>
      </c>
      <c r="B17" s="89" t="s">
        <v>402</v>
      </c>
      <c r="D17" s="48" t="s">
        <v>104</v>
      </c>
      <c r="E17" s="89" t="s">
        <v>405</v>
      </c>
      <c r="H17" s="27"/>
      <c r="I17" s="93" t="s">
        <v>438</v>
      </c>
      <c r="R17" s="91">
        <v>43648</v>
      </c>
      <c r="S17" s="7" t="s">
        <v>414</v>
      </c>
      <c r="T17" s="7">
        <v>200</v>
      </c>
      <c r="U17" s="7" t="s">
        <v>311</v>
      </c>
    </row>
    <row r="18" spans="1:30" x14ac:dyDescent="0.25">
      <c r="A18" s="7" t="s">
        <v>400</v>
      </c>
      <c r="B18" s="7">
        <f>SUMIF($A$7:$A$13,A18,$C$7:$C$13)</f>
        <v>40</v>
      </c>
      <c r="D18" s="7" t="s">
        <v>264</v>
      </c>
      <c r="E18" s="7"/>
      <c r="H18" s="27"/>
      <c r="R18" s="91">
        <v>43755</v>
      </c>
      <c r="S18" s="7" t="s">
        <v>415</v>
      </c>
      <c r="T18" s="7">
        <v>121</v>
      </c>
      <c r="U18" s="7" t="s">
        <v>444</v>
      </c>
      <c r="W18" s="1" t="s">
        <v>446</v>
      </c>
      <c r="Z18" s="141" t="s">
        <v>442</v>
      </c>
      <c r="AA18" s="141"/>
      <c r="AB18" s="141"/>
      <c r="AC18" s="141"/>
      <c r="AD18" s="141"/>
    </row>
    <row r="19" spans="1:30" x14ac:dyDescent="0.25">
      <c r="A19" s="21" t="s">
        <v>403</v>
      </c>
      <c r="B19" s="21"/>
      <c r="D19" s="48" t="s">
        <v>393</v>
      </c>
      <c r="E19" s="7">
        <f>SUMIFS($C$7:$C$13,$A$7:$A$13,D18,$B$7:$B$13,D20)</f>
        <v>43</v>
      </c>
      <c r="H19" s="27"/>
      <c r="W19" s="141" t="s">
        <v>439</v>
      </c>
      <c r="X19" s="142"/>
      <c r="Z19" s="7" t="s">
        <v>308</v>
      </c>
      <c r="AA19" s="7" t="s">
        <v>309</v>
      </c>
      <c r="AB19" s="7" t="s">
        <v>311</v>
      </c>
      <c r="AC19" s="7" t="s">
        <v>312</v>
      </c>
      <c r="AD19" s="7" t="s">
        <v>310</v>
      </c>
    </row>
    <row r="20" spans="1:30" x14ac:dyDescent="0.25">
      <c r="D20" s="7" t="s">
        <v>397</v>
      </c>
      <c r="E20" s="7"/>
      <c r="H20" s="27"/>
      <c r="W20" s="7" t="s">
        <v>448</v>
      </c>
      <c r="Z20" s="95">
        <f>SUMIFS($T$3:$T$18,$S$3:$S$18,$W20,$U$3:$U$18,Z$19)</f>
        <v>125</v>
      </c>
      <c r="AA20" s="95">
        <f t="shared" ref="AA20:AD23" si="2">SUMIFS($T$3:$T$18,$S$3:$S$18,$W20,$U$3:$U$18,AA$19)</f>
        <v>113</v>
      </c>
      <c r="AB20" s="95">
        <f t="shared" si="2"/>
        <v>0</v>
      </c>
      <c r="AC20" s="95">
        <f t="shared" si="2"/>
        <v>0</v>
      </c>
      <c r="AD20" s="95">
        <f t="shared" si="2"/>
        <v>0</v>
      </c>
    </row>
    <row r="21" spans="1:30" x14ac:dyDescent="0.25">
      <c r="D21" s="21" t="s">
        <v>404</v>
      </c>
      <c r="E21" s="21"/>
      <c r="F21" s="21"/>
      <c r="G21" s="21"/>
      <c r="H21" s="27"/>
      <c r="W21" s="7" t="s">
        <v>449</v>
      </c>
      <c r="Z21" s="95">
        <f t="shared" ref="Z21:Z23" si="3">SUMIFS($T$3:$T$18,$S$3:$S$18,$W21,$U$3:$U$18,Z$19)</f>
        <v>0</v>
      </c>
      <c r="AA21" s="95">
        <f t="shared" si="2"/>
        <v>0</v>
      </c>
      <c r="AB21" s="95">
        <f t="shared" si="2"/>
        <v>200</v>
      </c>
      <c r="AC21" s="95">
        <f t="shared" si="2"/>
        <v>0</v>
      </c>
      <c r="AD21" s="95">
        <f t="shared" si="2"/>
        <v>0</v>
      </c>
    </row>
    <row r="22" spans="1:30" x14ac:dyDescent="0.25">
      <c r="H22" s="27"/>
      <c r="W22" s="7" t="s">
        <v>17</v>
      </c>
      <c r="Z22" s="95">
        <f t="shared" si="3"/>
        <v>143</v>
      </c>
      <c r="AA22" s="95">
        <f t="shared" si="2"/>
        <v>0</v>
      </c>
      <c r="AB22" s="95">
        <f t="shared" si="2"/>
        <v>0</v>
      </c>
      <c r="AC22" s="95">
        <f t="shared" si="2"/>
        <v>0</v>
      </c>
      <c r="AD22" s="95">
        <f t="shared" si="2"/>
        <v>0</v>
      </c>
    </row>
    <row r="23" spans="1:30" x14ac:dyDescent="0.25">
      <c r="H23" s="27"/>
      <c r="W23" s="7" t="s">
        <v>450</v>
      </c>
      <c r="Z23" s="95">
        <f t="shared" si="3"/>
        <v>0</v>
      </c>
      <c r="AA23" s="95">
        <f t="shared" si="2"/>
        <v>0</v>
      </c>
      <c r="AB23" s="95">
        <f t="shared" si="2"/>
        <v>0</v>
      </c>
      <c r="AC23" s="95">
        <f t="shared" si="2"/>
        <v>0</v>
      </c>
      <c r="AD23" s="95">
        <f t="shared" si="2"/>
        <v>0</v>
      </c>
    </row>
  </sheetData>
  <mergeCells count="8">
    <mergeCell ref="W19:X19"/>
    <mergeCell ref="Z3:AD3"/>
    <mergeCell ref="Z10:AD10"/>
    <mergeCell ref="Z18:AD18"/>
    <mergeCell ref="O6:P6"/>
    <mergeCell ref="O11:P11"/>
    <mergeCell ref="W4:X4"/>
    <mergeCell ref="W11:X11"/>
  </mergeCells>
  <phoneticPr fontId="7" type="noConversion"/>
  <hyperlinks>
    <hyperlink ref="AF6" r:id="rId1" xr:uid="{7AFDAC1C-7039-4791-BC95-DEE058BD88D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7DA73-9B91-4B51-973B-9F5FAB7699A2}">
  <sheetPr>
    <tabColor theme="4" tint="0.59999389629810485"/>
  </sheetPr>
  <dimension ref="B2:M45"/>
  <sheetViews>
    <sheetView workbookViewId="0">
      <selection activeCell="I52" sqref="I52"/>
    </sheetView>
  </sheetViews>
  <sheetFormatPr defaultRowHeight="15" x14ac:dyDescent="0.25"/>
  <cols>
    <col min="1" max="1" width="9.140625" style="1"/>
    <col min="2" max="2" width="10.28515625" style="1" bestFit="1" customWidth="1"/>
    <col min="3" max="3" width="9.140625" style="1"/>
    <col min="4" max="4" width="22.42578125" style="1" customWidth="1"/>
    <col min="5" max="7" width="9.140625" style="1"/>
    <col min="8" max="8" width="23.85546875" style="1" customWidth="1"/>
    <col min="9" max="16384" width="9.140625" style="1"/>
  </cols>
  <sheetData>
    <row r="2" spans="2:13" ht="21" x14ac:dyDescent="0.35">
      <c r="B2" s="96" t="s">
        <v>455</v>
      </c>
    </row>
    <row r="3" spans="2:13" ht="21" x14ac:dyDescent="0.35">
      <c r="B3" s="96" t="s">
        <v>458</v>
      </c>
    </row>
    <row r="4" spans="2:13" x14ac:dyDescent="0.25">
      <c r="B4" s="7">
        <v>1</v>
      </c>
    </row>
    <row r="5" spans="2:13" x14ac:dyDescent="0.25">
      <c r="B5" s="7">
        <v>2</v>
      </c>
    </row>
    <row r="6" spans="2:13" x14ac:dyDescent="0.25">
      <c r="B6" s="7" t="s">
        <v>456</v>
      </c>
      <c r="D6" s="98" t="s">
        <v>241</v>
      </c>
      <c r="E6" s="11"/>
      <c r="F6" s="11"/>
      <c r="G6" s="11"/>
      <c r="H6" s="12"/>
    </row>
    <row r="7" spans="2:13" x14ac:dyDescent="0.25">
      <c r="B7" s="7">
        <v>5</v>
      </c>
      <c r="D7" s="13">
        <f>COUNT(B4:B15)</f>
        <v>7</v>
      </c>
      <c r="H7" s="14"/>
    </row>
    <row r="8" spans="2:13" x14ac:dyDescent="0.25">
      <c r="B8" s="7" t="s">
        <v>457</v>
      </c>
      <c r="D8" s="15" t="s">
        <v>460</v>
      </c>
      <c r="E8" s="16"/>
      <c r="F8" s="16"/>
      <c r="G8" s="16"/>
      <c r="H8" s="17"/>
    </row>
    <row r="9" spans="2:13" x14ac:dyDescent="0.25">
      <c r="B9" s="7">
        <v>52</v>
      </c>
    </row>
    <row r="10" spans="2:13" x14ac:dyDescent="0.25">
      <c r="B10" s="7" t="b">
        <v>0</v>
      </c>
    </row>
    <row r="11" spans="2:13" x14ac:dyDescent="0.25">
      <c r="B11" s="7">
        <v>5</v>
      </c>
      <c r="D11" s="98" t="s">
        <v>459</v>
      </c>
      <c r="E11" s="11"/>
      <c r="F11" s="11"/>
      <c r="G11" s="11"/>
      <c r="H11" s="11"/>
      <c r="I11" s="11"/>
      <c r="J11" s="11"/>
      <c r="K11" s="11"/>
      <c r="L11" s="11"/>
      <c r="M11" s="12"/>
    </row>
    <row r="12" spans="2:13" x14ac:dyDescent="0.25">
      <c r="B12" s="7">
        <v>6</v>
      </c>
      <c r="D12" s="13">
        <f>COUNTA(B4:B15)</f>
        <v>11</v>
      </c>
      <c r="M12" s="14"/>
    </row>
    <row r="13" spans="2:13" x14ac:dyDescent="0.25">
      <c r="B13" s="7">
        <v>7</v>
      </c>
      <c r="D13" s="15" t="s">
        <v>461</v>
      </c>
      <c r="E13" s="16"/>
      <c r="F13" s="16"/>
      <c r="G13" s="16"/>
      <c r="H13" s="16"/>
      <c r="I13" s="16"/>
      <c r="J13" s="16"/>
      <c r="K13" s="16"/>
      <c r="L13" s="16"/>
      <c r="M13" s="17"/>
    </row>
    <row r="14" spans="2:13" x14ac:dyDescent="0.25">
      <c r="B14" s="7" t="s">
        <v>658</v>
      </c>
    </row>
    <row r="15" spans="2:13" x14ac:dyDescent="0.25">
      <c r="B15" s="7"/>
      <c r="D15" s="98" t="s">
        <v>462</v>
      </c>
      <c r="E15" s="11"/>
      <c r="F15" s="12"/>
    </row>
    <row r="16" spans="2:13" x14ac:dyDescent="0.25">
      <c r="D16" s="13">
        <f>COUNTBLANK(B4:B15)</f>
        <v>1</v>
      </c>
      <c r="F16" s="14"/>
    </row>
    <row r="17" spans="2:8" x14ac:dyDescent="0.25">
      <c r="D17" s="15" t="s">
        <v>463</v>
      </c>
      <c r="E17" s="16"/>
      <c r="F17" s="17"/>
    </row>
    <row r="19" spans="2:8" x14ac:dyDescent="0.25">
      <c r="B19" s="9" t="s">
        <v>464</v>
      </c>
    </row>
    <row r="20" spans="2:8" x14ac:dyDescent="0.25">
      <c r="B20" s="7" t="s">
        <v>51</v>
      </c>
      <c r="D20" s="9" t="s">
        <v>467</v>
      </c>
    </row>
    <row r="21" spans="2:8" x14ac:dyDescent="0.25">
      <c r="B21" s="7" t="s">
        <v>465</v>
      </c>
      <c r="C21" s="69" t="s">
        <v>476</v>
      </c>
      <c r="D21" s="7" t="s">
        <v>51</v>
      </c>
    </row>
    <row r="22" spans="2:8" x14ac:dyDescent="0.25">
      <c r="B22" s="7" t="s">
        <v>466</v>
      </c>
      <c r="D22" s="7">
        <f>COUNTIF(B20:B24,D21)</f>
        <v>2</v>
      </c>
    </row>
    <row r="23" spans="2:8" x14ac:dyDescent="0.25">
      <c r="B23" s="7" t="s">
        <v>51</v>
      </c>
      <c r="D23" s="7" t="s">
        <v>468</v>
      </c>
    </row>
    <row r="24" spans="2:8" x14ac:dyDescent="0.25">
      <c r="B24" s="7" t="s">
        <v>302</v>
      </c>
    </row>
    <row r="27" spans="2:8" x14ac:dyDescent="0.25">
      <c r="B27" s="9" t="s">
        <v>469</v>
      </c>
      <c r="C27" s="9" t="s">
        <v>470</v>
      </c>
      <c r="D27" s="9" t="s">
        <v>464</v>
      </c>
    </row>
    <row r="28" spans="2:8" x14ac:dyDescent="0.25">
      <c r="B28" s="97">
        <v>42724</v>
      </c>
      <c r="C28" s="7" t="s">
        <v>471</v>
      </c>
      <c r="D28" s="7" t="s">
        <v>474</v>
      </c>
      <c r="F28" s="9" t="s">
        <v>470</v>
      </c>
      <c r="G28" s="9" t="s">
        <v>464</v>
      </c>
      <c r="H28" s="9" t="s">
        <v>478</v>
      </c>
    </row>
    <row r="29" spans="2:8" x14ac:dyDescent="0.25">
      <c r="B29" s="97">
        <v>42749</v>
      </c>
      <c r="C29" s="7" t="s">
        <v>407</v>
      </c>
      <c r="D29" s="7" t="s">
        <v>416</v>
      </c>
      <c r="E29" s="69" t="s">
        <v>477</v>
      </c>
      <c r="F29" s="7" t="s">
        <v>471</v>
      </c>
      <c r="G29" s="7" t="s">
        <v>474</v>
      </c>
      <c r="H29" s="7">
        <f>COUNTIFS($C$28:$C$32,F29,$D$28:$D$32,G29)</f>
        <v>2</v>
      </c>
    </row>
    <row r="30" spans="2:8" x14ac:dyDescent="0.25">
      <c r="B30" s="97">
        <v>42878</v>
      </c>
      <c r="C30" s="7" t="s">
        <v>471</v>
      </c>
      <c r="D30" s="7" t="s">
        <v>474</v>
      </c>
    </row>
    <row r="31" spans="2:8" x14ac:dyDescent="0.25">
      <c r="B31" s="97">
        <v>42910</v>
      </c>
      <c r="C31" s="7" t="s">
        <v>397</v>
      </c>
      <c r="D31" s="7" t="s">
        <v>473</v>
      </c>
    </row>
    <row r="32" spans="2:8" x14ac:dyDescent="0.25">
      <c r="B32" s="97">
        <v>42943</v>
      </c>
      <c r="C32" s="7" t="s">
        <v>472</v>
      </c>
      <c r="D32" s="7" t="s">
        <v>475</v>
      </c>
    </row>
    <row r="35" spans="2:4" x14ac:dyDescent="0.25">
      <c r="B35" s="1" t="s">
        <v>479</v>
      </c>
    </row>
    <row r="37" spans="2:4" x14ac:dyDescent="0.25">
      <c r="B37" s="9" t="s">
        <v>480</v>
      </c>
      <c r="C37" s="9" t="s">
        <v>478</v>
      </c>
    </row>
    <row r="38" spans="2:4" x14ac:dyDescent="0.25">
      <c r="B38" s="99" t="s">
        <v>481</v>
      </c>
      <c r="C38" s="99">
        <f>COUNTIF($B$38:B38,B38)</f>
        <v>1</v>
      </c>
      <c r="D38" s="1" t="s">
        <v>485</v>
      </c>
    </row>
    <row r="39" spans="2:4" x14ac:dyDescent="0.25">
      <c r="B39" s="7" t="s">
        <v>482</v>
      </c>
      <c r="C39" s="7">
        <f>COUNTIF($B$38:B39,B39)</f>
        <v>1</v>
      </c>
    </row>
    <row r="40" spans="2:4" x14ac:dyDescent="0.25">
      <c r="B40" s="7" t="s">
        <v>483</v>
      </c>
      <c r="C40" s="7">
        <f>COUNTIF($B$38:B40,B40)</f>
        <v>1</v>
      </c>
    </row>
    <row r="41" spans="2:4" x14ac:dyDescent="0.25">
      <c r="B41" s="56" t="s">
        <v>481</v>
      </c>
      <c r="C41" s="56">
        <f>COUNTIF($B$38:B41,B41)</f>
        <v>2</v>
      </c>
      <c r="D41" s="1" t="s">
        <v>486</v>
      </c>
    </row>
    <row r="42" spans="2:4" x14ac:dyDescent="0.25">
      <c r="B42" s="7" t="s">
        <v>484</v>
      </c>
      <c r="C42" s="7">
        <f>COUNTIF($B$38:B42,B42)</f>
        <v>1</v>
      </c>
    </row>
    <row r="43" spans="2:4" x14ac:dyDescent="0.25">
      <c r="B43" s="7" t="s">
        <v>482</v>
      </c>
      <c r="C43" s="7">
        <f>COUNTIF($B$38:B43,B43)</f>
        <v>2</v>
      </c>
    </row>
    <row r="44" spans="2:4" x14ac:dyDescent="0.25">
      <c r="B44" s="7" t="s">
        <v>484</v>
      </c>
      <c r="C44" s="7">
        <f>COUNTIF($B$38:B44,B44)</f>
        <v>2</v>
      </c>
    </row>
    <row r="45" spans="2:4" x14ac:dyDescent="0.25">
      <c r="B45" s="100" t="s">
        <v>481</v>
      </c>
      <c r="C45" s="100">
        <f>COUNTIF($B$38:B45,B45)</f>
        <v>3</v>
      </c>
      <c r="D45" s="1" t="s">
        <v>487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913D1-DA58-482B-AB4D-246FFBBC231A}">
  <sheetPr>
    <tabColor theme="6"/>
  </sheetPr>
  <dimension ref="A1:J19"/>
  <sheetViews>
    <sheetView workbookViewId="0">
      <selection activeCell="E18" sqref="E18"/>
    </sheetView>
  </sheetViews>
  <sheetFormatPr defaultRowHeight="15" x14ac:dyDescent="0.25"/>
  <cols>
    <col min="1" max="1" width="10.7109375" bestFit="1" customWidth="1"/>
    <col min="2" max="2" width="11.42578125" bestFit="1" customWidth="1"/>
    <col min="3" max="3" width="9.5703125" bestFit="1" customWidth="1"/>
    <col min="4" max="4" width="14.85546875" customWidth="1"/>
    <col min="5" max="5" width="11.140625" bestFit="1" customWidth="1"/>
    <col min="6" max="6" width="14.5703125" customWidth="1"/>
    <col min="7" max="7" width="12.140625" bestFit="1" customWidth="1"/>
    <col min="8" max="8" width="15.85546875" bestFit="1" customWidth="1"/>
    <col min="9" max="9" width="12.140625" bestFit="1" customWidth="1"/>
    <col min="10" max="10" width="33.5703125" customWidth="1"/>
  </cols>
  <sheetData>
    <row r="1" spans="1:10" ht="30" x14ac:dyDescent="0.25">
      <c r="A1" s="145" t="s">
        <v>551</v>
      </c>
      <c r="B1" s="145"/>
      <c r="C1" s="145"/>
      <c r="D1" s="145"/>
      <c r="E1" s="145"/>
      <c r="F1" s="147" t="s">
        <v>550</v>
      </c>
      <c r="G1" s="148"/>
      <c r="H1" s="147" t="s">
        <v>550</v>
      </c>
      <c r="I1" s="148"/>
      <c r="J1" s="108" t="s">
        <v>549</v>
      </c>
    </row>
    <row r="2" spans="1:10" x14ac:dyDescent="0.25">
      <c r="A2" s="107" t="s">
        <v>548</v>
      </c>
      <c r="B2" s="107" t="s">
        <v>547</v>
      </c>
      <c r="C2" s="107" t="s">
        <v>546</v>
      </c>
      <c r="D2" s="107" t="s">
        <v>545</v>
      </c>
      <c r="E2" s="107" t="s">
        <v>544</v>
      </c>
      <c r="F2" s="107" t="s">
        <v>543</v>
      </c>
      <c r="G2" s="107" t="s">
        <v>541</v>
      </c>
      <c r="H2" s="107" t="s">
        <v>542</v>
      </c>
      <c r="I2" s="107" t="s">
        <v>541</v>
      </c>
      <c r="J2" s="107" t="s">
        <v>540</v>
      </c>
    </row>
    <row r="3" spans="1:10" x14ac:dyDescent="0.25">
      <c r="A3" s="106" t="s">
        <v>539</v>
      </c>
      <c r="B3" s="106" t="s">
        <v>536</v>
      </c>
      <c r="C3" s="106">
        <v>7</v>
      </c>
      <c r="D3" s="106">
        <v>550</v>
      </c>
      <c r="E3" s="106">
        <f t="shared" ref="E3:E17" si="0">C3*D3</f>
        <v>3850</v>
      </c>
      <c r="F3" s="106" t="s">
        <v>536</v>
      </c>
      <c r="G3" s="106">
        <f>SUMPRODUCT(($C$3:$C$17*$D$3:$D$17)*($B$3:$B$17=F3))</f>
        <v>11950</v>
      </c>
      <c r="H3" s="106" t="s">
        <v>539</v>
      </c>
      <c r="I3" s="106">
        <f>SUMPRODUCT(($C$3:$C$17*$D$3:$D$17)*($A$3:$A$17=H3))</f>
        <v>34250</v>
      </c>
      <c r="J3" s="106">
        <f>SUMPRODUCT(($C$3:$C$17*$D$3:$D$17)*($A$3:$A$17=H3)*($B$3:$B$17=F3))</f>
        <v>3850</v>
      </c>
    </row>
    <row r="4" spans="1:10" x14ac:dyDescent="0.25">
      <c r="A4" s="106" t="s">
        <v>533</v>
      </c>
      <c r="B4" s="106" t="s">
        <v>534</v>
      </c>
      <c r="C4" s="106">
        <v>5</v>
      </c>
      <c r="D4" s="106">
        <v>250</v>
      </c>
      <c r="E4" s="106">
        <f t="shared" si="0"/>
        <v>1250</v>
      </c>
      <c r="F4" s="106" t="s">
        <v>534</v>
      </c>
      <c r="G4" s="106">
        <f t="shared" ref="G4:G6" si="1">SUMPRODUCT(($C$3:$C$17*$D$3:$D$17)*($B$3:$B$17=F4))</f>
        <v>9070</v>
      </c>
      <c r="H4" s="106" t="s">
        <v>533</v>
      </c>
      <c r="I4" s="106">
        <f t="shared" ref="I4:I9" si="2">SUMPRODUCT(($C$3:$C$17*$D$3:$D$17)*($A$3:$A$17=H4))</f>
        <v>28250</v>
      </c>
      <c r="J4" s="106">
        <f t="shared" ref="J4:J9" si="3">SUMPRODUCT(($C$3:$C$17*$D$3:$D$17)*($A$3:$A$17=H4)*($B$3:$B$17=F4))</f>
        <v>1250</v>
      </c>
    </row>
    <row r="5" spans="1:10" x14ac:dyDescent="0.25">
      <c r="A5" s="106" t="s">
        <v>529</v>
      </c>
      <c r="B5" s="106" t="s">
        <v>530</v>
      </c>
      <c r="C5" s="106">
        <v>9</v>
      </c>
      <c r="D5" s="106">
        <v>5500</v>
      </c>
      <c r="E5" s="106">
        <f t="shared" si="0"/>
        <v>49500</v>
      </c>
      <c r="F5" s="106" t="s">
        <v>530</v>
      </c>
      <c r="G5" s="106">
        <f t="shared" si="1"/>
        <v>94300</v>
      </c>
      <c r="H5" s="106" t="s">
        <v>529</v>
      </c>
      <c r="I5" s="106">
        <f t="shared" si="2"/>
        <v>83200</v>
      </c>
      <c r="J5" s="106">
        <f t="shared" si="3"/>
        <v>49500</v>
      </c>
    </row>
    <row r="6" spans="1:10" x14ac:dyDescent="0.25">
      <c r="A6" s="106" t="s">
        <v>538</v>
      </c>
      <c r="B6" s="106" t="s">
        <v>528</v>
      </c>
      <c r="C6" s="106">
        <v>8</v>
      </c>
      <c r="D6" s="106">
        <v>7600</v>
      </c>
      <c r="E6" s="106">
        <f t="shared" si="0"/>
        <v>60800</v>
      </c>
      <c r="F6" s="106" t="s">
        <v>528</v>
      </c>
      <c r="G6" s="106">
        <f t="shared" si="1"/>
        <v>122000</v>
      </c>
      <c r="H6" s="106" t="s">
        <v>538</v>
      </c>
      <c r="I6" s="106">
        <f t="shared" si="2"/>
        <v>63500</v>
      </c>
      <c r="J6" s="106">
        <f t="shared" si="3"/>
        <v>60800</v>
      </c>
    </row>
    <row r="7" spans="1:10" x14ac:dyDescent="0.25">
      <c r="A7" s="106" t="s">
        <v>529</v>
      </c>
      <c r="B7" s="106" t="s">
        <v>536</v>
      </c>
      <c r="C7" s="106">
        <v>5</v>
      </c>
      <c r="D7" s="106">
        <v>580</v>
      </c>
      <c r="E7" s="106">
        <f t="shared" si="0"/>
        <v>2900</v>
      </c>
      <c r="F7" s="106" t="s">
        <v>532</v>
      </c>
      <c r="G7" s="106">
        <f>SUMPRODUCT(($C$3:$C$17*$D$3:$D$17)*($B$3:$B$17=F7))</f>
        <v>52800</v>
      </c>
      <c r="H7" s="106" t="s">
        <v>537</v>
      </c>
      <c r="I7" s="106">
        <f t="shared" si="2"/>
        <v>22200</v>
      </c>
      <c r="J7" s="106">
        <f t="shared" si="3"/>
        <v>17000</v>
      </c>
    </row>
    <row r="8" spans="1:10" x14ac:dyDescent="0.25">
      <c r="A8" s="106" t="s">
        <v>539</v>
      </c>
      <c r="B8" s="106" t="s">
        <v>528</v>
      </c>
      <c r="C8" s="106">
        <v>4</v>
      </c>
      <c r="D8" s="106">
        <v>7600</v>
      </c>
      <c r="E8" s="106">
        <f t="shared" si="0"/>
        <v>30400</v>
      </c>
      <c r="F8" s="106"/>
      <c r="G8" s="106"/>
      <c r="H8" s="106" t="s">
        <v>535</v>
      </c>
      <c r="I8" s="106">
        <f t="shared" si="2"/>
        <v>5120</v>
      </c>
      <c r="J8" s="106">
        <f t="shared" si="3"/>
        <v>0</v>
      </c>
    </row>
    <row r="9" spans="1:10" x14ac:dyDescent="0.25">
      <c r="A9" s="106" t="s">
        <v>538</v>
      </c>
      <c r="B9" s="106" t="s">
        <v>534</v>
      </c>
      <c r="C9" s="106">
        <v>9</v>
      </c>
      <c r="D9" s="106">
        <v>300</v>
      </c>
      <c r="E9" s="106">
        <f t="shared" si="0"/>
        <v>2700</v>
      </c>
      <c r="F9" s="125"/>
      <c r="G9" s="125"/>
      <c r="H9" s="125" t="s">
        <v>531</v>
      </c>
      <c r="I9" s="125">
        <f t="shared" si="2"/>
        <v>53600</v>
      </c>
      <c r="J9" s="125">
        <f t="shared" si="3"/>
        <v>0</v>
      </c>
    </row>
    <row r="10" spans="1:10" x14ac:dyDescent="0.25">
      <c r="A10" s="106" t="s">
        <v>537</v>
      </c>
      <c r="B10" s="106" t="s">
        <v>532</v>
      </c>
      <c r="C10" s="106">
        <v>4</v>
      </c>
      <c r="D10" s="106">
        <v>4250</v>
      </c>
      <c r="E10" s="124">
        <f t="shared" si="0"/>
        <v>17000</v>
      </c>
      <c r="F10" s="127"/>
      <c r="G10" s="126"/>
      <c r="H10" s="126"/>
      <c r="I10" s="126"/>
      <c r="J10" s="126"/>
    </row>
    <row r="11" spans="1:10" x14ac:dyDescent="0.25">
      <c r="A11" s="106" t="s">
        <v>535</v>
      </c>
      <c r="B11" s="106" t="s">
        <v>534</v>
      </c>
      <c r="C11" s="106">
        <v>8</v>
      </c>
      <c r="D11" s="106">
        <v>290</v>
      </c>
      <c r="E11" s="124">
        <f t="shared" si="0"/>
        <v>2320</v>
      </c>
      <c r="F11" s="128"/>
      <c r="G11" s="105"/>
      <c r="H11" s="105"/>
      <c r="I11" s="105"/>
      <c r="J11" s="105"/>
    </row>
    <row r="12" spans="1:10" x14ac:dyDescent="0.25">
      <c r="A12" s="106" t="s">
        <v>531</v>
      </c>
      <c r="B12" s="106" t="s">
        <v>532</v>
      </c>
      <c r="C12" s="106">
        <v>2</v>
      </c>
      <c r="D12" s="106">
        <v>4400</v>
      </c>
      <c r="E12" s="124">
        <f t="shared" si="0"/>
        <v>8800</v>
      </c>
      <c r="F12" s="128"/>
      <c r="G12" s="105"/>
      <c r="H12" s="105"/>
      <c r="I12" s="105"/>
      <c r="J12" s="105"/>
    </row>
    <row r="13" spans="1:10" x14ac:dyDescent="0.25">
      <c r="A13" s="106" t="s">
        <v>537</v>
      </c>
      <c r="B13" s="106" t="s">
        <v>536</v>
      </c>
      <c r="C13" s="106">
        <v>8</v>
      </c>
      <c r="D13" s="106">
        <v>650</v>
      </c>
      <c r="E13" s="124">
        <f t="shared" si="0"/>
        <v>5200</v>
      </c>
      <c r="F13" s="128"/>
      <c r="G13" s="149" t="s">
        <v>630</v>
      </c>
      <c r="H13" s="149"/>
      <c r="I13" s="105"/>
      <c r="J13" s="105"/>
    </row>
    <row r="14" spans="1:10" x14ac:dyDescent="0.25">
      <c r="A14" s="106" t="s">
        <v>535</v>
      </c>
      <c r="B14" s="106" t="s">
        <v>534</v>
      </c>
      <c r="C14" s="106">
        <v>7</v>
      </c>
      <c r="D14" s="106">
        <v>400</v>
      </c>
      <c r="E14" s="124">
        <f t="shared" si="0"/>
        <v>2800</v>
      </c>
      <c r="F14" s="128"/>
      <c r="G14" s="131" t="s">
        <v>104</v>
      </c>
      <c r="H14" s="131" t="s">
        <v>631</v>
      </c>
      <c r="I14" s="105"/>
      <c r="J14" s="105"/>
    </row>
    <row r="15" spans="1:10" x14ac:dyDescent="0.25">
      <c r="A15" s="106" t="s">
        <v>533</v>
      </c>
      <c r="B15" s="106" t="s">
        <v>532</v>
      </c>
      <c r="C15" s="106">
        <v>6</v>
      </c>
      <c r="D15" s="106">
        <v>4500</v>
      </c>
      <c r="E15" s="124">
        <f t="shared" si="0"/>
        <v>27000</v>
      </c>
      <c r="F15" s="128"/>
      <c r="G15" s="130" t="s">
        <v>633</v>
      </c>
      <c r="H15" s="130" t="s">
        <v>632</v>
      </c>
      <c r="I15" s="105"/>
      <c r="J15" s="105"/>
    </row>
    <row r="16" spans="1:10" x14ac:dyDescent="0.25">
      <c r="A16" s="106" t="s">
        <v>531</v>
      </c>
      <c r="B16" s="106" t="s">
        <v>530</v>
      </c>
      <c r="C16" s="106">
        <v>8</v>
      </c>
      <c r="D16" s="106">
        <v>5600</v>
      </c>
      <c r="E16" s="124">
        <f t="shared" si="0"/>
        <v>44800</v>
      </c>
      <c r="F16" s="128"/>
      <c r="G16" s="105"/>
      <c r="H16" s="105"/>
      <c r="I16" s="105"/>
      <c r="J16" s="105"/>
    </row>
    <row r="17" spans="1:10" x14ac:dyDescent="0.25">
      <c r="A17" s="106" t="s">
        <v>529</v>
      </c>
      <c r="B17" s="106" t="s">
        <v>528</v>
      </c>
      <c r="C17" s="106">
        <v>4</v>
      </c>
      <c r="D17" s="106">
        <v>7700</v>
      </c>
      <c r="E17" s="124">
        <f t="shared" si="0"/>
        <v>30800</v>
      </c>
      <c r="F17" s="128"/>
      <c r="G17" s="105"/>
      <c r="H17" s="105"/>
      <c r="I17" s="105"/>
      <c r="J17" s="105"/>
    </row>
    <row r="18" spans="1:10" ht="15.75" x14ac:dyDescent="0.25">
      <c r="A18" s="146" t="s">
        <v>527</v>
      </c>
      <c r="B18" s="146"/>
      <c r="C18" s="146"/>
      <c r="D18" s="146"/>
      <c r="E18" s="106">
        <f>SUM(E3:E17)</f>
        <v>290120</v>
      </c>
      <c r="F18" s="105"/>
      <c r="G18" s="129"/>
      <c r="H18" s="129"/>
      <c r="I18" s="129"/>
      <c r="J18" s="129"/>
    </row>
    <row r="19" spans="1:10" x14ac:dyDescent="0.25">
      <c r="E19" s="105"/>
    </row>
  </sheetData>
  <mergeCells count="5">
    <mergeCell ref="A1:E1"/>
    <mergeCell ref="A18:D18"/>
    <mergeCell ref="F1:G1"/>
    <mergeCell ref="H1:I1"/>
    <mergeCell ref="G13:H13"/>
  </mergeCells>
  <conditionalFormatting sqref="A3:A17">
    <cfRule type="expression" dxfId="3" priority="4">
      <formula>$A3=$G$15</formula>
    </cfRule>
  </conditionalFormatting>
  <conditionalFormatting sqref="B3:B17">
    <cfRule type="expression" dxfId="2" priority="3">
      <formula>$B3=$H$15</formula>
    </cfRule>
  </conditionalFormatting>
  <conditionalFormatting sqref="F3:G9">
    <cfRule type="expression" dxfId="1" priority="1">
      <formula>$F3=$H$15</formula>
    </cfRule>
  </conditionalFormatting>
  <conditionalFormatting sqref="H3:J9">
    <cfRule type="expression" dxfId="0" priority="2">
      <formula>$H3=$G$15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Cell Referencing</vt:lpstr>
      <vt:lpstr>Function vs Formula </vt:lpstr>
      <vt:lpstr>Mathematical Functions</vt:lpstr>
      <vt:lpstr>TEXT Functions</vt:lpstr>
      <vt:lpstr>Logical Functions</vt:lpstr>
      <vt:lpstr>If-Nested if</vt:lpstr>
      <vt:lpstr>Sumif,sumifs</vt:lpstr>
      <vt:lpstr>Countif,count ifs</vt:lpstr>
      <vt:lpstr>Sumproduct</vt:lpstr>
      <vt:lpstr>Vlookup</vt:lpstr>
      <vt:lpstr>vlook. column()</vt:lpstr>
      <vt:lpstr>vlook,row()</vt:lpstr>
      <vt:lpstr>HLOOKUP</vt:lpstr>
      <vt:lpstr>Index function</vt:lpstr>
      <vt:lpstr>Sheet1</vt:lpstr>
      <vt:lpstr>combined vlookup and hlkup</vt:lpstr>
      <vt:lpstr>emptable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Suryavanshi</dc:creator>
  <cp:lastModifiedBy>Himanshu Suryavanshi</cp:lastModifiedBy>
  <dcterms:created xsi:type="dcterms:W3CDTF">2023-12-13T16:27:40Z</dcterms:created>
  <dcterms:modified xsi:type="dcterms:W3CDTF">2024-02-28T17:12:11Z</dcterms:modified>
</cp:coreProperties>
</file>