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viken-hayk/Desktop/"/>
    </mc:Choice>
  </mc:AlternateContent>
  <xr:revisionPtr revIDLastSave="0" documentId="13_ncr:1_{9B424648-BE74-C04F-8940-7CD1410C5396}" xr6:coauthVersionLast="38" xr6:coauthVersionMax="38" xr10:uidLastSave="{00000000-0000-0000-0000-000000000000}"/>
  <bookViews>
    <workbookView xWindow="0" yWindow="440" windowWidth="25600" windowHeight="14660" activeTab="2" xr2:uid="{F1E8A71E-5C23-ED43-90F7-109210CFCE67}"/>
  </bookViews>
  <sheets>
    <sheet name="Q1" sheetId="5" r:id="rId1"/>
    <sheet name="Q2" sheetId="6" r:id="rId2"/>
    <sheet name="Q4" sheetId="4" r:id="rId3"/>
    <sheet name="Q5" sheetId="2" r:id="rId4"/>
    <sheet name="Q7" sheetId="1" r:id="rId5"/>
    <sheet name="Q8" sheetId="3" r:id="rId6"/>
    <sheet name="Q9" sheetId="8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18" i="6"/>
  <c r="C16" i="6"/>
  <c r="C9" i="6"/>
  <c r="C6" i="6"/>
  <c r="C18" i="5"/>
  <c r="C16" i="5"/>
  <c r="C15" i="5"/>
  <c r="C9" i="5"/>
  <c r="C7" i="5"/>
  <c r="C28" i="4"/>
  <c r="C13" i="4"/>
  <c r="C26" i="4"/>
  <c r="C21" i="4"/>
  <c r="C10" i="4"/>
  <c r="C11" i="4"/>
  <c r="I10" i="2" l="1"/>
  <c r="I9" i="2"/>
  <c r="I8" i="2"/>
  <c r="I7" i="2"/>
  <c r="I6" i="2"/>
  <c r="I5" i="2"/>
  <c r="G9" i="2"/>
  <c r="L54" i="3" l="1"/>
  <c r="L51" i="3"/>
  <c r="L48" i="3"/>
  <c r="L49" i="3"/>
  <c r="L50" i="3"/>
  <c r="L47" i="3"/>
  <c r="L46" i="3"/>
  <c r="L45" i="3"/>
  <c r="I52" i="3"/>
  <c r="H51" i="3"/>
  <c r="I45" i="3"/>
  <c r="F46" i="3" s="1"/>
  <c r="K39" i="3"/>
  <c r="K29" i="3"/>
  <c r="H36" i="3"/>
  <c r="F31" i="3"/>
  <c r="K30" i="3"/>
  <c r="I30" i="3"/>
  <c r="K25" i="3"/>
  <c r="K15" i="3"/>
  <c r="K22" i="3"/>
  <c r="K18" i="3"/>
  <c r="K19" i="3"/>
  <c r="K20" i="3"/>
  <c r="K21" i="3"/>
  <c r="K17" i="3"/>
  <c r="K16" i="3"/>
  <c r="I22" i="3"/>
  <c r="F22" i="3"/>
  <c r="G22" i="3" s="1"/>
  <c r="F21" i="3"/>
  <c r="G21" i="3"/>
  <c r="I21" i="3"/>
  <c r="I20" i="3"/>
  <c r="G20" i="3"/>
  <c r="F20" i="3"/>
  <c r="I19" i="3"/>
  <c r="G19" i="3"/>
  <c r="F19" i="3"/>
  <c r="I18" i="3"/>
  <c r="G18" i="3"/>
  <c r="F18" i="3"/>
  <c r="I17" i="3"/>
  <c r="G17" i="3"/>
  <c r="F17" i="3"/>
  <c r="I16" i="3"/>
  <c r="E13" i="3"/>
  <c r="L10" i="3"/>
  <c r="G4" i="3"/>
  <c r="G3" i="3"/>
  <c r="I2" i="3"/>
  <c r="F3" i="3" s="1"/>
  <c r="G46" i="3" l="1"/>
  <c r="I46" i="3" s="1"/>
  <c r="F47" i="3" s="1"/>
  <c r="G31" i="3"/>
  <c r="I31" i="3" s="1"/>
  <c r="I3" i="3"/>
  <c r="L2" i="3"/>
  <c r="G47" i="3" l="1"/>
  <c r="I47" i="3" s="1"/>
  <c r="F48" i="3" s="1"/>
  <c r="K31" i="3"/>
  <c r="F32" i="3"/>
  <c r="F4" i="3"/>
  <c r="L3" i="3"/>
  <c r="B9" i="1"/>
  <c r="B10" i="1" s="1"/>
  <c r="G48" i="3" l="1"/>
  <c r="I48" i="3" s="1"/>
  <c r="F49" i="3" s="1"/>
  <c r="G32" i="3"/>
  <c r="I32" i="3" s="1"/>
  <c r="I4" i="3"/>
  <c r="D10" i="1"/>
  <c r="D12" i="1" s="1"/>
  <c r="D13" i="1" s="1"/>
  <c r="G49" i="3" l="1"/>
  <c r="I49" i="3" s="1"/>
  <c r="F50" i="3" s="1"/>
  <c r="K32" i="3"/>
  <c r="F33" i="3"/>
  <c r="F5" i="3"/>
  <c r="G5" i="3" s="1"/>
  <c r="L4" i="3"/>
  <c r="G50" i="3" l="1"/>
  <c r="I50" i="3"/>
  <c r="F51" i="3" s="1"/>
  <c r="G33" i="3"/>
  <c r="I33" i="3" s="1"/>
  <c r="I5" i="3"/>
  <c r="G51" i="3" l="1"/>
  <c r="I51" i="3"/>
  <c r="F52" i="3" s="1"/>
  <c r="K33" i="3"/>
  <c r="F34" i="3"/>
  <c r="F6" i="3"/>
  <c r="G6" i="3" s="1"/>
  <c r="L5" i="3"/>
  <c r="G52" i="3" l="1"/>
  <c r="G34" i="3"/>
  <c r="I34" i="3"/>
  <c r="I6" i="3"/>
  <c r="K34" i="3" l="1"/>
  <c r="F35" i="3"/>
  <c r="F7" i="3"/>
  <c r="G7" i="3" s="1"/>
  <c r="L6" i="3"/>
  <c r="G35" i="3" l="1"/>
  <c r="I35" i="3" s="1"/>
  <c r="I7" i="3"/>
  <c r="K35" i="3" l="1"/>
  <c r="F36" i="3"/>
  <c r="F8" i="3"/>
  <c r="G8" i="3" s="1"/>
  <c r="L7" i="3"/>
  <c r="G36" i="3" l="1"/>
  <c r="I36" i="3" s="1"/>
  <c r="F37" i="3" s="1"/>
  <c r="I8" i="3"/>
  <c r="F9" i="3" s="1"/>
  <c r="G9" i="3" s="1"/>
  <c r="G37" i="3" l="1"/>
  <c r="I37" i="3" s="1"/>
  <c r="K36" i="3" s="1"/>
  <c r="I9" i="3"/>
  <c r="H8" i="3" s="1"/>
  <c r="L8" i="3" s="1"/>
  <c r="F23" i="3" l="1"/>
  <c r="G23" i="3" s="1"/>
  <c r="I23" i="3" s="1"/>
  <c r="H22" i="3" l="1"/>
</calcChain>
</file>

<file path=xl/sharedStrings.xml><?xml version="1.0" encoding="utf-8"?>
<sst xmlns="http://schemas.openxmlformats.org/spreadsheetml/2006/main" count="114" uniqueCount="65">
  <si>
    <t>Question 7</t>
  </si>
  <si>
    <t>comparable</t>
  </si>
  <si>
    <t>subject</t>
  </si>
  <si>
    <t>sq feet</t>
  </si>
  <si>
    <t>Price</t>
  </si>
  <si>
    <t>Adjusted Price</t>
  </si>
  <si>
    <t>Price/Sq</t>
  </si>
  <si>
    <t>?</t>
  </si>
  <si>
    <t xml:space="preserve">estimated market value </t>
  </si>
  <si>
    <t>adjusted price</t>
  </si>
  <si>
    <t xml:space="preserve"> ----  </t>
  </si>
  <si>
    <t>qualitity and condition adjustment</t>
  </si>
  <si>
    <t>location adjustment</t>
  </si>
  <si>
    <t>Year</t>
  </si>
  <si>
    <t>NOI</t>
  </si>
  <si>
    <t>Growth</t>
  </si>
  <si>
    <t>-</t>
  </si>
  <si>
    <t>a)</t>
  </si>
  <si>
    <t>year</t>
  </si>
  <si>
    <t xml:space="preserve">Sold year 7 </t>
  </si>
  <si>
    <t>Total</t>
  </si>
  <si>
    <t>PV</t>
  </si>
  <si>
    <t>Units</t>
  </si>
  <si>
    <t xml:space="preserve">growth rate </t>
  </si>
  <si>
    <t>sold after 7 years</t>
  </si>
  <si>
    <t>cap rate</t>
  </si>
  <si>
    <t xml:space="preserve">b) </t>
  </si>
  <si>
    <t xml:space="preserve">Max value of property </t>
  </si>
  <si>
    <t>c)</t>
  </si>
  <si>
    <t xml:space="preserve">Sold Year 7 </t>
  </si>
  <si>
    <t xml:space="preserve">Total </t>
  </si>
  <si>
    <t xml:space="preserve">New cap Rate </t>
  </si>
  <si>
    <t>IRR</t>
  </si>
  <si>
    <t>Initial Investment =</t>
  </si>
  <si>
    <t>d)</t>
  </si>
  <si>
    <t>NPV?</t>
  </si>
  <si>
    <t>Cap Rate</t>
  </si>
  <si>
    <t>NPV @10%</t>
  </si>
  <si>
    <t>e)</t>
  </si>
  <si>
    <t xml:space="preserve">Cap Rate </t>
  </si>
  <si>
    <t>PV @10%</t>
  </si>
  <si>
    <t xml:space="preserve">Max Value of Property </t>
  </si>
  <si>
    <t>Discount Rate</t>
  </si>
  <si>
    <t xml:space="preserve">PV </t>
  </si>
  <si>
    <t>Sold @ 3.75%</t>
  </si>
  <si>
    <t>N</t>
  </si>
  <si>
    <t>25 Years</t>
  </si>
  <si>
    <t>EAR</t>
  </si>
  <si>
    <t>NOM %</t>
  </si>
  <si>
    <t>I/Y</t>
  </si>
  <si>
    <t>PMT</t>
  </si>
  <si>
    <t>Market Value of the Loan</t>
  </si>
  <si>
    <t>FV</t>
  </si>
  <si>
    <t>(25 years - 7)*12 = 216</t>
  </si>
  <si>
    <t xml:space="preserve">Interest </t>
  </si>
  <si>
    <t xml:space="preserve">EAR </t>
  </si>
  <si>
    <t xml:space="preserve">PV Compute = </t>
  </si>
  <si>
    <t>I</t>
  </si>
  <si>
    <t>Outstanding Balance</t>
  </si>
  <si>
    <t>Pv</t>
  </si>
  <si>
    <t>6%/12</t>
  </si>
  <si>
    <t>Compute PV when I is 6.5%</t>
  </si>
  <si>
    <t>6.50%/12</t>
  </si>
  <si>
    <t xml:space="preserve">PMT </t>
  </si>
  <si>
    <t>Find Origination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</si>
</sst>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2" fontId="0" fillId="0" borderId="0" xfId="0" applyNumberFormat="1"/>
    <xf numFmtId="44" fontId="0" fillId="0" borderId="0" xfId="1" applyFont="1"/>
    <xf numFmtId="44" fontId="0" fillId="2" borderId="1" xfId="1" applyFont="1" applyFill="1" applyBorder="1"/>
    <xf numFmtId="0" fontId="0" fillId="0" borderId="0" xfId="0" applyAlignment="1">
      <alignment horizontal="center"/>
    </xf>
    <xf numFmtId="10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164" fontId="2" fillId="0" borderId="0" xfId="0" applyNumberFormat="1" applyFont="1"/>
    <xf numFmtId="44" fontId="0" fillId="2" borderId="0" xfId="1" applyFont="1" applyFill="1"/>
    <xf numFmtId="0" fontId="0" fillId="0" borderId="0" xfId="2" applyNumberFormat="1" applyFont="1"/>
    <xf numFmtId="8" fontId="0" fillId="2" borderId="0" xfId="0" applyNumberFormat="1" applyFill="1"/>
    <xf numFmtId="10" fontId="0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89A-14FD-FF42-8F09-92786290EF49}">
  <dimension ref="A4:D18"/>
  <sheetViews>
    <sheetView workbookViewId="0">
      <selection activeCell="D15" sqref="D15"/>
    </sheetView>
  </sheetViews>
  <sheetFormatPr baseColWidth="10" defaultRowHeight="16"/>
  <cols>
    <col min="2" max="2" width="11.5" bestFit="1" customWidth="1"/>
    <col min="3" max="3" width="14" bestFit="1" customWidth="1"/>
    <col min="4" max="4" width="18.33203125" bestFit="1" customWidth="1"/>
  </cols>
  <sheetData>
    <row r="4" spans="1:3">
      <c r="B4" t="s">
        <v>48</v>
      </c>
      <c r="C4" s="8">
        <v>3.7499999999999999E-2</v>
      </c>
    </row>
    <row r="5" spans="1:3">
      <c r="B5" t="s">
        <v>21</v>
      </c>
      <c r="C5" s="1">
        <v>3500000</v>
      </c>
    </row>
    <row r="6" spans="1:3">
      <c r="B6" t="s">
        <v>52</v>
      </c>
      <c r="C6">
        <v>0</v>
      </c>
    </row>
    <row r="7" spans="1:3">
      <c r="B7" t="s">
        <v>45</v>
      </c>
      <c r="C7">
        <f>25*12</f>
        <v>300</v>
      </c>
    </row>
    <row r="9" spans="1:3">
      <c r="A9" t="s">
        <v>17</v>
      </c>
      <c r="B9" t="s">
        <v>50</v>
      </c>
      <c r="C9" s="16">
        <f>PMT(C4/12,C7,C5,C6)</f>
        <v>-17994.591986082436</v>
      </c>
    </row>
    <row r="12" spans="1:3">
      <c r="A12" t="s">
        <v>26</v>
      </c>
    </row>
    <row r="13" spans="1:3">
      <c r="B13" t="s">
        <v>43</v>
      </c>
      <c r="C13" s="1">
        <v>3500000</v>
      </c>
    </row>
    <row r="14" spans="1:3">
      <c r="B14" t="s">
        <v>57</v>
      </c>
      <c r="C14" s="8">
        <v>3.7499999999999999E-2</v>
      </c>
    </row>
    <row r="15" spans="1:3">
      <c r="B15" t="s">
        <v>50</v>
      </c>
      <c r="C15" s="12">
        <f>C9</f>
        <v>-17994.591986082436</v>
      </c>
    </row>
    <row r="16" spans="1:3">
      <c r="B16" t="s">
        <v>45</v>
      </c>
      <c r="C16">
        <f>2*12</f>
        <v>24</v>
      </c>
    </row>
    <row r="18" spans="2:4">
      <c r="B18" t="s">
        <v>52</v>
      </c>
      <c r="C18" s="16">
        <f>FV(C14/12,C16,C15,C13)</f>
        <v>-3324401.2452986892</v>
      </c>
      <c r="D1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BE-717C-1C43-928F-1F4B5A6C568C}">
  <dimension ref="B4:C22"/>
  <sheetViews>
    <sheetView workbookViewId="0">
      <selection activeCell="E10" sqref="E10"/>
    </sheetView>
  </sheetViews>
  <sheetFormatPr baseColWidth="10" defaultRowHeight="16"/>
  <cols>
    <col min="3" max="3" width="11.83203125" bestFit="1" customWidth="1"/>
  </cols>
  <sheetData>
    <row r="4" spans="2:3">
      <c r="B4" t="s">
        <v>59</v>
      </c>
      <c r="C4" s="1">
        <v>325000</v>
      </c>
    </row>
    <row r="5" spans="2:3">
      <c r="B5" t="s">
        <v>49</v>
      </c>
      <c r="C5" s="2" t="s">
        <v>60</v>
      </c>
    </row>
    <row r="6" spans="2:3">
      <c r="B6" t="s">
        <v>45</v>
      </c>
      <c r="C6">
        <f>30*12</f>
        <v>360</v>
      </c>
    </row>
    <row r="7" spans="2:3">
      <c r="B7" t="s">
        <v>52</v>
      </c>
      <c r="C7">
        <v>0</v>
      </c>
    </row>
    <row r="9" spans="2:3">
      <c r="B9" t="s">
        <v>50</v>
      </c>
      <c r="C9" s="12">
        <f>PMT(6%/12,C6,C4,0)</f>
        <v>-1948.539206746445</v>
      </c>
    </row>
    <row r="11" spans="2:3">
      <c r="B11" t="s">
        <v>61</v>
      </c>
    </row>
    <row r="13" spans="2:3">
      <c r="B13" t="s">
        <v>49</v>
      </c>
      <c r="C13" s="8" t="s">
        <v>62</v>
      </c>
    </row>
    <row r="14" spans="2:3">
      <c r="B14" t="s">
        <v>45</v>
      </c>
      <c r="C14">
        <v>360</v>
      </c>
    </row>
    <row r="15" spans="2:3">
      <c r="B15" t="s">
        <v>52</v>
      </c>
      <c r="C15">
        <v>0</v>
      </c>
    </row>
    <row r="16" spans="2:3">
      <c r="B16" t="s">
        <v>63</v>
      </c>
      <c r="C16" s="12">
        <f>C9</f>
        <v>-1948.539206746445</v>
      </c>
    </row>
    <row r="18" spans="2:3">
      <c r="B18" t="s">
        <v>21</v>
      </c>
      <c r="C18" s="12">
        <f>PV(6.5%/12,C14,C16,0)</f>
        <v>308279.98479947296</v>
      </c>
    </row>
    <row r="21" spans="2:3">
      <c r="B21" t="s">
        <v>64</v>
      </c>
    </row>
    <row r="22" spans="2:3">
      <c r="B22" s="17">
        <f>(C4-C18)/C4</f>
        <v>5.1446200617006263E-2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481-7986-9E43-911B-8EC2B2E7F59F}">
  <dimension ref="A4:C28"/>
  <sheetViews>
    <sheetView tabSelected="1" workbookViewId="0">
      <selection activeCell="G24" sqref="G24"/>
    </sheetView>
  </sheetViews>
  <sheetFormatPr baseColWidth="10" defaultRowHeight="16"/>
  <cols>
    <col min="2" max="2" width="22.1640625" bestFit="1" customWidth="1"/>
    <col min="3" max="3" width="20.1640625" bestFit="1" customWidth="1"/>
  </cols>
  <sheetData>
    <row r="4" spans="1:3">
      <c r="B4" t="s">
        <v>45</v>
      </c>
      <c r="C4" t="s">
        <v>46</v>
      </c>
    </row>
    <row r="5" spans="1:3">
      <c r="B5" t="s">
        <v>21</v>
      </c>
      <c r="C5" s="1">
        <v>20000000</v>
      </c>
    </row>
    <row r="6" spans="1:3">
      <c r="C6" s="8">
        <v>5.5E-2</v>
      </c>
    </row>
    <row r="7" spans="1:3">
      <c r="B7" t="s">
        <v>47</v>
      </c>
      <c r="C7" s="8">
        <v>5.5800000000000002E-2</v>
      </c>
    </row>
    <row r="8" spans="1:3">
      <c r="B8" t="s">
        <v>48</v>
      </c>
      <c r="C8" s="8">
        <v>5.4399999999999997E-2</v>
      </c>
    </row>
    <row r="10" spans="1:3">
      <c r="B10" s="12" t="s">
        <v>49</v>
      </c>
      <c r="C10" s="15">
        <f>5.44/12</f>
        <v>0.45333333333333337</v>
      </c>
    </row>
    <row r="11" spans="1:3">
      <c r="B11" t="s">
        <v>45</v>
      </c>
      <c r="C11">
        <f>25*12</f>
        <v>300</v>
      </c>
    </row>
    <row r="13" spans="1:3">
      <c r="A13">
        <v>1</v>
      </c>
      <c r="B13" s="12" t="s">
        <v>50</v>
      </c>
      <c r="C13" s="16">
        <f>PMT(C10%,C11,C5,0)</f>
        <v>-122101.89911962465</v>
      </c>
    </row>
    <row r="16" spans="1:3">
      <c r="B16" t="s">
        <v>51</v>
      </c>
    </row>
    <row r="18" spans="2:3">
      <c r="B18" t="s">
        <v>21</v>
      </c>
      <c r="C18" t="s">
        <v>7</v>
      </c>
    </row>
    <row r="19" spans="2:3">
      <c r="B19" t="s">
        <v>52</v>
      </c>
      <c r="C19">
        <v>0</v>
      </c>
    </row>
    <row r="20" spans="2:3">
      <c r="B20" t="s">
        <v>45</v>
      </c>
      <c r="C20" t="s">
        <v>53</v>
      </c>
    </row>
    <row r="21" spans="2:3">
      <c r="B21" t="s">
        <v>50</v>
      </c>
      <c r="C21" s="12">
        <f>C13</f>
        <v>-122101.89911962465</v>
      </c>
    </row>
    <row r="22" spans="2:3">
      <c r="B22" t="s">
        <v>54</v>
      </c>
      <c r="C22" s="2">
        <v>0.04</v>
      </c>
    </row>
    <row r="23" spans="2:3">
      <c r="B23" t="s">
        <v>55</v>
      </c>
      <c r="C23" s="8">
        <v>4.0399999999999998E-2</v>
      </c>
    </row>
    <row r="24" spans="2:3">
      <c r="B24" t="s">
        <v>48</v>
      </c>
      <c r="C24" s="8">
        <v>3.9699999999999999E-2</v>
      </c>
    </row>
    <row r="26" spans="2:3">
      <c r="B26" t="s">
        <v>49</v>
      </c>
      <c r="C26">
        <f>3.97/12</f>
        <v>0.33083333333333337</v>
      </c>
    </row>
    <row r="28" spans="2:3">
      <c r="B28" t="s">
        <v>56</v>
      </c>
      <c r="C28" s="16">
        <f>PV(C26%,216,C21,0)</f>
        <v>18824038.822453626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6091-F5E2-114E-BB9F-B7369894768B}">
  <dimension ref="B4:I10"/>
  <sheetViews>
    <sheetView workbookViewId="0">
      <selection activeCell="G9" sqref="G9"/>
    </sheetView>
  </sheetViews>
  <sheetFormatPr baseColWidth="10" defaultRowHeight="16"/>
  <cols>
    <col min="2" max="2" width="12.5" bestFit="1" customWidth="1"/>
    <col min="7" max="7" width="12.5" bestFit="1" customWidth="1"/>
    <col min="9" max="9" width="14" bestFit="1" customWidth="1"/>
  </cols>
  <sheetData>
    <row r="4" spans="2:9">
      <c r="E4" t="s">
        <v>13</v>
      </c>
      <c r="F4" t="s">
        <v>14</v>
      </c>
      <c r="G4" t="s">
        <v>44</v>
      </c>
      <c r="I4" t="s">
        <v>43</v>
      </c>
    </row>
    <row r="5" spans="2:9">
      <c r="E5">
        <v>1</v>
      </c>
      <c r="F5">
        <v>62700</v>
      </c>
      <c r="I5">
        <f>F5/(1.05)^E5</f>
        <v>59714.28571428571</v>
      </c>
    </row>
    <row r="6" spans="2:9">
      <c r="B6" t="s">
        <v>36</v>
      </c>
      <c r="C6" s="8">
        <v>3.7499999999999999E-2</v>
      </c>
      <c r="E6">
        <v>2</v>
      </c>
      <c r="F6">
        <v>64800</v>
      </c>
      <c r="I6">
        <f>F6/(1.05)^E6</f>
        <v>58775.510204081627</v>
      </c>
    </row>
    <row r="7" spans="2:9">
      <c r="B7" t="s">
        <v>42</v>
      </c>
      <c r="C7" s="2">
        <v>0.05</v>
      </c>
      <c r="E7">
        <v>3</v>
      </c>
      <c r="F7">
        <v>66900</v>
      </c>
      <c r="I7">
        <f>F7/(1.05)^E7</f>
        <v>57790.735341755746</v>
      </c>
    </row>
    <row r="8" spans="2:9">
      <c r="E8">
        <v>4</v>
      </c>
      <c r="F8">
        <v>69200</v>
      </c>
      <c r="I8">
        <f>F8/(1.05)^E8</f>
        <v>56931.011255598234</v>
      </c>
    </row>
    <row r="9" spans="2:9">
      <c r="E9">
        <v>5</v>
      </c>
      <c r="F9">
        <v>71400</v>
      </c>
      <c r="G9">
        <f>F9/C6</f>
        <v>1904000</v>
      </c>
      <c r="I9">
        <f>SUM(F9:G9)/(1.05)^E9</f>
        <v>1547777.5892417938</v>
      </c>
    </row>
    <row r="10" spans="2:9">
      <c r="I10" s="14">
        <f>SUM(I5:I9)</f>
        <v>1780989.131757515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AB6F-8BF3-AD42-A110-63C6D361266E}">
  <dimension ref="A1:G13"/>
  <sheetViews>
    <sheetView workbookViewId="0">
      <selection activeCell="C21" sqref="C21"/>
    </sheetView>
  </sheetViews>
  <sheetFormatPr baseColWidth="10" defaultRowHeight="16"/>
  <cols>
    <col min="1" max="1" width="29.6640625" bestFit="1" customWidth="1"/>
    <col min="3" max="3" width="21.5" bestFit="1" customWidth="1"/>
    <col min="4" max="4" width="15" bestFit="1" customWidth="1"/>
  </cols>
  <sheetData>
    <row r="1" spans="1:7">
      <c r="A1" t="s">
        <v>0</v>
      </c>
    </row>
    <row r="2" spans="1:7">
      <c r="B2" t="s">
        <v>1</v>
      </c>
      <c r="D2" s="7" t="s">
        <v>2</v>
      </c>
    </row>
    <row r="3" spans="1:7">
      <c r="A3" t="s">
        <v>4</v>
      </c>
      <c r="B3" s="1">
        <v>25850000</v>
      </c>
      <c r="D3" s="7" t="s">
        <v>7</v>
      </c>
    </row>
    <row r="4" spans="1:7">
      <c r="A4" t="s">
        <v>3</v>
      </c>
      <c r="B4" s="1">
        <v>97000</v>
      </c>
      <c r="D4" s="1">
        <v>128000</v>
      </c>
      <c r="G4" s="1"/>
    </row>
    <row r="5" spans="1:7">
      <c r="A5" t="s">
        <v>11</v>
      </c>
      <c r="B5" s="2">
        <v>0.08</v>
      </c>
      <c r="D5" s="2"/>
      <c r="G5" s="2"/>
    </row>
    <row r="6" spans="1:7">
      <c r="A6" t="s">
        <v>12</v>
      </c>
      <c r="B6" s="2">
        <v>-0.05</v>
      </c>
    </row>
    <row r="9" spans="1:7">
      <c r="A9" t="s">
        <v>5</v>
      </c>
      <c r="B9" s="1">
        <f>B3*(1+B6+B5)</f>
        <v>26625500</v>
      </c>
    </row>
    <row r="10" spans="1:7">
      <c r="A10" t="s">
        <v>6</v>
      </c>
      <c r="B10" s="4">
        <f>B9/B4</f>
        <v>274.48969072164948</v>
      </c>
      <c r="C10" s="7" t="s">
        <v>10</v>
      </c>
      <c r="D10" s="3">
        <f>B10</f>
        <v>274.48969072164948</v>
      </c>
    </row>
    <row r="12" spans="1:7" ht="17" thickBot="1">
      <c r="C12" t="s">
        <v>8</v>
      </c>
      <c r="D12" s="5">
        <f>D10*D4</f>
        <v>35134680.412371136</v>
      </c>
    </row>
    <row r="13" spans="1:7" ht="17" thickBot="1">
      <c r="C13" t="s">
        <v>9</v>
      </c>
      <c r="D13" s="6">
        <f>D12*(1+D5)</f>
        <v>35134680.412371136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4EBE-03E3-E845-B9D2-4262B1B0FB92}">
  <dimension ref="A1:M54"/>
  <sheetViews>
    <sheetView topLeftCell="A14" workbookViewId="0">
      <selection activeCell="E31" sqref="E31"/>
    </sheetView>
  </sheetViews>
  <sheetFormatPr baseColWidth="10" defaultRowHeight="16"/>
  <cols>
    <col min="1" max="1" width="15.33203125" bestFit="1" customWidth="1"/>
    <col min="2" max="2" width="13.1640625" bestFit="1" customWidth="1"/>
    <col min="5" max="5" width="15" bestFit="1" customWidth="1"/>
    <col min="7" max="7" width="7.33203125" customWidth="1"/>
    <col min="10" max="10" width="17.1640625" bestFit="1" customWidth="1"/>
    <col min="11" max="11" width="16" bestFit="1" customWidth="1"/>
    <col min="12" max="12" width="15" bestFit="1" customWidth="1"/>
    <col min="13" max="13" width="20" bestFit="1" customWidth="1"/>
  </cols>
  <sheetData>
    <row r="1" spans="1:13">
      <c r="D1" t="s">
        <v>17</v>
      </c>
      <c r="E1" t="s">
        <v>18</v>
      </c>
      <c r="F1" t="s">
        <v>14</v>
      </c>
      <c r="G1" t="s">
        <v>15</v>
      </c>
      <c r="H1" t="s">
        <v>19</v>
      </c>
      <c r="I1" t="s">
        <v>20</v>
      </c>
      <c r="K1" t="s">
        <v>13</v>
      </c>
      <c r="L1" t="s">
        <v>21</v>
      </c>
    </row>
    <row r="2" spans="1:13">
      <c r="A2" t="s">
        <v>22</v>
      </c>
      <c r="B2">
        <v>90</v>
      </c>
      <c r="E2">
        <v>1</v>
      </c>
      <c r="F2" s="1">
        <v>970000</v>
      </c>
      <c r="G2" s="7" t="s">
        <v>16</v>
      </c>
      <c r="I2" s="1">
        <f t="shared" ref="I2:I9" si="0">SUM(F2:G2)</f>
        <v>970000</v>
      </c>
      <c r="K2">
        <v>1</v>
      </c>
      <c r="L2" s="5">
        <f>I2/(1.1)^E2</f>
        <v>881818.18181818177</v>
      </c>
    </row>
    <row r="3" spans="1:13">
      <c r="A3" t="s">
        <v>14</v>
      </c>
      <c r="B3" s="1">
        <v>970000</v>
      </c>
      <c r="E3">
        <v>2</v>
      </c>
      <c r="F3" s="1">
        <f t="shared" ref="F3:F9" si="1">I2</f>
        <v>970000</v>
      </c>
      <c r="G3">
        <f>F3*$B$4</f>
        <v>33950</v>
      </c>
      <c r="I3" s="1">
        <f t="shared" si="0"/>
        <v>1003950</v>
      </c>
      <c r="K3">
        <v>2</v>
      </c>
      <c r="L3" s="5">
        <f>I3/(1.1)^E3</f>
        <v>829710.7438016528</v>
      </c>
    </row>
    <row r="4" spans="1:13">
      <c r="A4" t="s">
        <v>23</v>
      </c>
      <c r="B4" s="8">
        <v>3.5000000000000003E-2</v>
      </c>
      <c r="E4">
        <v>3</v>
      </c>
      <c r="F4" s="1">
        <f t="shared" si="1"/>
        <v>1003950</v>
      </c>
      <c r="G4">
        <f t="shared" ref="G4:G9" si="2">F4*$B$4</f>
        <v>35138.25</v>
      </c>
      <c r="I4" s="1">
        <f t="shared" si="0"/>
        <v>1039088.25</v>
      </c>
      <c r="K4">
        <v>3</v>
      </c>
      <c r="L4" s="5">
        <f>I4/(1.1)^E4</f>
        <v>780682.38166791864</v>
      </c>
    </row>
    <row r="5" spans="1:13">
      <c r="E5">
        <v>4</v>
      </c>
      <c r="F5" s="1">
        <f t="shared" si="1"/>
        <v>1039088.25</v>
      </c>
      <c r="G5">
        <f t="shared" si="2"/>
        <v>36368.088750000003</v>
      </c>
      <c r="I5" s="1">
        <f t="shared" si="0"/>
        <v>1075456.3387500001</v>
      </c>
      <c r="K5">
        <v>4</v>
      </c>
      <c r="L5" s="5">
        <f t="shared" ref="L5:L6" si="3">I5/(1.1)^E5</f>
        <v>734551.15002390533</v>
      </c>
    </row>
    <row r="6" spans="1:13">
      <c r="E6">
        <v>5</v>
      </c>
      <c r="F6" s="1">
        <f t="shared" si="1"/>
        <v>1075456.3387500001</v>
      </c>
      <c r="G6">
        <f t="shared" si="2"/>
        <v>37640.971856250006</v>
      </c>
      <c r="I6" s="1">
        <f t="shared" si="0"/>
        <v>1113097.3106062501</v>
      </c>
      <c r="K6">
        <v>5</v>
      </c>
      <c r="L6" s="5">
        <f t="shared" si="3"/>
        <v>691145.85479521996</v>
      </c>
    </row>
    <row r="7" spans="1:13">
      <c r="A7" t="s">
        <v>24</v>
      </c>
      <c r="E7">
        <v>6</v>
      </c>
      <c r="F7" s="1">
        <f t="shared" si="1"/>
        <v>1113097.3106062501</v>
      </c>
      <c r="G7">
        <f t="shared" si="2"/>
        <v>38958.405871218754</v>
      </c>
      <c r="I7" s="1">
        <f t="shared" si="0"/>
        <v>1152055.7164774688</v>
      </c>
      <c r="K7">
        <v>6</v>
      </c>
      <c r="L7" s="5">
        <f>I7/(1.1)^E7</f>
        <v>650305.41792095685</v>
      </c>
    </row>
    <row r="8" spans="1:13">
      <c r="A8" t="s">
        <v>25</v>
      </c>
      <c r="B8" s="8">
        <v>7.7499999999999999E-2</v>
      </c>
      <c r="E8">
        <v>7</v>
      </c>
      <c r="F8" s="1">
        <f t="shared" si="1"/>
        <v>1152055.7164774688</v>
      </c>
      <c r="G8">
        <f t="shared" si="2"/>
        <v>40321.950076711415</v>
      </c>
      <c r="H8">
        <f>I9/B8</f>
        <v>15924011.417852601</v>
      </c>
      <c r="I8" s="1">
        <f t="shared" si="0"/>
        <v>1192377.6665541802</v>
      </c>
      <c r="K8">
        <v>7</v>
      </c>
      <c r="L8" s="5">
        <f>SUM(H8:I8)/(1.1)^E8</f>
        <v>8783414.0134587884</v>
      </c>
    </row>
    <row r="9" spans="1:13">
      <c r="A9" t="s">
        <v>42</v>
      </c>
      <c r="B9" s="2">
        <v>0.1</v>
      </c>
      <c r="E9">
        <v>8</v>
      </c>
      <c r="F9" s="1">
        <f t="shared" si="1"/>
        <v>1192377.6665541802</v>
      </c>
      <c r="G9">
        <f t="shared" si="2"/>
        <v>41733.21832939631</v>
      </c>
      <c r="I9" s="1">
        <f t="shared" si="0"/>
        <v>1234110.8848835765</v>
      </c>
      <c r="L9" s="5"/>
    </row>
    <row r="10" spans="1:13">
      <c r="K10" t="s">
        <v>26</v>
      </c>
      <c r="L10" s="9">
        <f>SUM(L2:L8)</f>
        <v>13351627.743486624</v>
      </c>
      <c r="M10" t="s">
        <v>27</v>
      </c>
    </row>
    <row r="13" spans="1:13">
      <c r="D13" t="s">
        <v>28</v>
      </c>
      <c r="E13" s="10">
        <f>L10</f>
        <v>13351627.743486624</v>
      </c>
    </row>
    <row r="14" spans="1:13">
      <c r="K14" t="s">
        <v>33</v>
      </c>
    </row>
    <row r="15" spans="1:13">
      <c r="E15" t="s">
        <v>13</v>
      </c>
      <c r="F15" t="s">
        <v>14</v>
      </c>
      <c r="G15" t="s">
        <v>15</v>
      </c>
      <c r="H15" t="s">
        <v>29</v>
      </c>
      <c r="I15" t="s">
        <v>30</v>
      </c>
      <c r="K15" s="13">
        <f>-L10</f>
        <v>-13351627.743486624</v>
      </c>
    </row>
    <row r="16" spans="1:13">
      <c r="E16">
        <v>1</v>
      </c>
      <c r="F16" s="1">
        <v>970000</v>
      </c>
      <c r="G16" t="s">
        <v>16</v>
      </c>
      <c r="I16" s="1">
        <f>F16</f>
        <v>970000</v>
      </c>
      <c r="K16" s="1">
        <f t="shared" ref="K16:K21" si="4">I16</f>
        <v>970000</v>
      </c>
    </row>
    <row r="17" spans="2:12">
      <c r="B17" t="s">
        <v>31</v>
      </c>
      <c r="C17" s="8">
        <v>8.5000000000000006E-2</v>
      </c>
      <c r="E17">
        <v>2</v>
      </c>
      <c r="F17" s="1">
        <f t="shared" ref="F17:F23" si="5">I16</f>
        <v>970000</v>
      </c>
      <c r="G17">
        <f t="shared" ref="G17:G23" si="6">F17*$B$4</f>
        <v>33950</v>
      </c>
      <c r="I17" s="1">
        <f t="shared" ref="I17:I23" si="7">SUM(F17:G17)</f>
        <v>1003950</v>
      </c>
      <c r="K17" s="1">
        <f t="shared" si="4"/>
        <v>1003950</v>
      </c>
    </row>
    <row r="18" spans="2:12">
      <c r="E18">
        <v>3</v>
      </c>
      <c r="F18" s="1">
        <f t="shared" si="5"/>
        <v>1003950</v>
      </c>
      <c r="G18">
        <f t="shared" si="6"/>
        <v>35138.25</v>
      </c>
      <c r="I18" s="1">
        <f t="shared" si="7"/>
        <v>1039088.25</v>
      </c>
      <c r="K18" s="1">
        <f t="shared" si="4"/>
        <v>1039088.25</v>
      </c>
    </row>
    <row r="19" spans="2:12">
      <c r="E19">
        <v>4</v>
      </c>
      <c r="F19" s="1">
        <f t="shared" si="5"/>
        <v>1039088.25</v>
      </c>
      <c r="G19">
        <f t="shared" si="6"/>
        <v>36368.088750000003</v>
      </c>
      <c r="I19" s="1">
        <f t="shared" si="7"/>
        <v>1075456.3387500001</v>
      </c>
      <c r="K19" s="1">
        <f t="shared" si="4"/>
        <v>1075456.3387500001</v>
      </c>
    </row>
    <row r="20" spans="2:12">
      <c r="E20">
        <v>5</v>
      </c>
      <c r="F20" s="1">
        <f t="shared" si="5"/>
        <v>1075456.3387500001</v>
      </c>
      <c r="G20">
        <f t="shared" si="6"/>
        <v>37640.971856250006</v>
      </c>
      <c r="I20" s="1">
        <f t="shared" si="7"/>
        <v>1113097.3106062501</v>
      </c>
      <c r="K20" s="1">
        <f t="shared" si="4"/>
        <v>1113097.3106062501</v>
      </c>
    </row>
    <row r="21" spans="2:12">
      <c r="E21">
        <v>6</v>
      </c>
      <c r="F21" s="1">
        <f t="shared" si="5"/>
        <v>1113097.3106062501</v>
      </c>
      <c r="G21">
        <f t="shared" si="6"/>
        <v>38958.405871218754</v>
      </c>
      <c r="I21" s="1">
        <f t="shared" si="7"/>
        <v>1152055.7164774688</v>
      </c>
      <c r="K21" s="1">
        <f t="shared" si="4"/>
        <v>1152055.7164774688</v>
      </c>
    </row>
    <row r="22" spans="2:12">
      <c r="E22">
        <v>7</v>
      </c>
      <c r="F22" s="1">
        <f t="shared" si="5"/>
        <v>1152055.7164774688</v>
      </c>
      <c r="G22">
        <f t="shared" si="6"/>
        <v>40321.950076711415</v>
      </c>
      <c r="H22">
        <f>I23/C17</f>
        <v>14518951.586865606</v>
      </c>
      <c r="I22" s="1">
        <f t="shared" si="7"/>
        <v>1192377.6665541802</v>
      </c>
      <c r="K22" s="1">
        <f>SUM(H22:I22)</f>
        <v>15711329.253419787</v>
      </c>
    </row>
    <row r="23" spans="2:12">
      <c r="E23">
        <v>8</v>
      </c>
      <c r="F23" s="1">
        <f t="shared" si="5"/>
        <v>1192377.6665541802</v>
      </c>
      <c r="G23">
        <f t="shared" si="6"/>
        <v>41733.21832939631</v>
      </c>
      <c r="I23" s="1">
        <f t="shared" si="7"/>
        <v>1234110.8848835765</v>
      </c>
      <c r="K23" s="1" t="s">
        <v>16</v>
      </c>
      <c r="L23" s="10"/>
    </row>
    <row r="24" spans="2:12">
      <c r="L24" s="2"/>
    </row>
    <row r="25" spans="2:12">
      <c r="J25" t="s">
        <v>32</v>
      </c>
      <c r="K25" s="11">
        <f>IRR(K15:K22)</f>
        <v>8.9320287776835094E-2</v>
      </c>
      <c r="L25" s="2"/>
    </row>
    <row r="28" spans="2:12">
      <c r="D28" t="s">
        <v>34</v>
      </c>
      <c r="E28" t="s">
        <v>35</v>
      </c>
    </row>
    <row r="29" spans="2:12">
      <c r="E29" t="s">
        <v>13</v>
      </c>
      <c r="F29" t="s">
        <v>14</v>
      </c>
      <c r="G29" t="s">
        <v>15</v>
      </c>
      <c r="H29" t="s">
        <v>29</v>
      </c>
      <c r="I29" t="s">
        <v>30</v>
      </c>
      <c r="K29" s="13">
        <f>-L10</f>
        <v>-13351627.743486624</v>
      </c>
    </row>
    <row r="30" spans="2:12">
      <c r="E30">
        <v>1</v>
      </c>
      <c r="F30" s="1">
        <v>970000</v>
      </c>
      <c r="G30" t="s">
        <v>16</v>
      </c>
      <c r="I30" s="1">
        <f>F30</f>
        <v>970000</v>
      </c>
      <c r="K30" s="1">
        <f t="shared" ref="K30:K35" si="8">I30</f>
        <v>970000</v>
      </c>
    </row>
    <row r="31" spans="2:12">
      <c r="E31">
        <v>2</v>
      </c>
      <c r="F31" s="1">
        <f t="shared" ref="F31:F37" si="9">I30</f>
        <v>970000</v>
      </c>
      <c r="G31">
        <f t="shared" ref="G31:G37" si="10">F31*$B$4</f>
        <v>33950</v>
      </c>
      <c r="I31" s="1">
        <f t="shared" ref="I31:I37" si="11">SUM(F31:G31)</f>
        <v>1003950</v>
      </c>
      <c r="K31" s="1">
        <f t="shared" si="8"/>
        <v>1003950</v>
      </c>
    </row>
    <row r="32" spans="2:12">
      <c r="B32" t="s">
        <v>36</v>
      </c>
      <c r="C32" s="8">
        <v>8.5000000000000006E-2</v>
      </c>
      <c r="E32">
        <v>3</v>
      </c>
      <c r="F32" s="1">
        <f t="shared" si="9"/>
        <v>1003950</v>
      </c>
      <c r="G32">
        <f t="shared" si="10"/>
        <v>35138.25</v>
      </c>
      <c r="I32" s="1">
        <f t="shared" si="11"/>
        <v>1039088.25</v>
      </c>
      <c r="K32" s="1">
        <f t="shared" si="8"/>
        <v>1039088.25</v>
      </c>
    </row>
    <row r="33" spans="2:12">
      <c r="E33">
        <v>4</v>
      </c>
      <c r="F33" s="1">
        <f t="shared" si="9"/>
        <v>1039088.25</v>
      </c>
      <c r="G33">
        <f t="shared" si="10"/>
        <v>36368.088750000003</v>
      </c>
      <c r="I33" s="1">
        <f t="shared" si="11"/>
        <v>1075456.3387500001</v>
      </c>
      <c r="K33" s="1">
        <f t="shared" si="8"/>
        <v>1075456.3387500001</v>
      </c>
    </row>
    <row r="34" spans="2:12">
      <c r="E34">
        <v>5</v>
      </c>
      <c r="F34" s="1">
        <f t="shared" si="9"/>
        <v>1075456.3387500001</v>
      </c>
      <c r="G34">
        <f t="shared" si="10"/>
        <v>37640.971856250006</v>
      </c>
      <c r="I34" s="1">
        <f t="shared" si="11"/>
        <v>1113097.3106062501</v>
      </c>
      <c r="K34" s="1">
        <f t="shared" si="8"/>
        <v>1113097.3106062501</v>
      </c>
    </row>
    <row r="35" spans="2:12">
      <c r="E35">
        <v>6</v>
      </c>
      <c r="F35" s="1">
        <f t="shared" si="9"/>
        <v>1113097.3106062501</v>
      </c>
      <c r="G35">
        <f t="shared" si="10"/>
        <v>38958.405871218754</v>
      </c>
      <c r="I35" s="1">
        <f t="shared" si="11"/>
        <v>1152055.7164774688</v>
      </c>
      <c r="K35" s="1">
        <f t="shared" si="8"/>
        <v>1152055.7164774688</v>
      </c>
    </row>
    <row r="36" spans="2:12">
      <c r="E36">
        <v>7</v>
      </c>
      <c r="F36" s="1">
        <f t="shared" si="9"/>
        <v>1152055.7164774688</v>
      </c>
      <c r="G36">
        <f t="shared" si="10"/>
        <v>40321.950076711415</v>
      </c>
      <c r="H36">
        <f>I37/C32</f>
        <v>14518951.586865606</v>
      </c>
      <c r="I36" s="1">
        <f t="shared" si="11"/>
        <v>1192377.6665541802</v>
      </c>
      <c r="K36" s="1">
        <f>SUM(H36:I36)</f>
        <v>15711329.253419787</v>
      </c>
    </row>
    <row r="37" spans="2:12">
      <c r="E37">
        <v>8</v>
      </c>
      <c r="F37" s="1">
        <f t="shared" si="9"/>
        <v>1192377.6665541802</v>
      </c>
      <c r="G37">
        <f t="shared" si="10"/>
        <v>41733.21832939631</v>
      </c>
      <c r="I37" s="1">
        <f t="shared" si="11"/>
        <v>1234110.8848835765</v>
      </c>
      <c r="K37" s="1"/>
    </row>
    <row r="39" spans="2:12">
      <c r="J39" t="s">
        <v>37</v>
      </c>
      <c r="K39" s="16">
        <f>NPV(0.1,K29:K36)</f>
        <v>-655470.78079167404</v>
      </c>
    </row>
    <row r="44" spans="2:12">
      <c r="D44" t="s">
        <v>38</v>
      </c>
      <c r="E44" t="s">
        <v>13</v>
      </c>
      <c r="F44" t="s">
        <v>14</v>
      </c>
      <c r="G44" t="s">
        <v>15</v>
      </c>
      <c r="H44" t="s">
        <v>29</v>
      </c>
      <c r="I44" t="s">
        <v>30</v>
      </c>
      <c r="K44" t="s">
        <v>40</v>
      </c>
    </row>
    <row r="45" spans="2:12">
      <c r="E45">
        <v>1</v>
      </c>
      <c r="F45" s="1">
        <v>970000</v>
      </c>
      <c r="G45" t="s">
        <v>16</v>
      </c>
      <c r="I45" s="1">
        <f>F45</f>
        <v>970000</v>
      </c>
      <c r="K45">
        <v>1</v>
      </c>
      <c r="L45">
        <f>I45/(1.1)^E45</f>
        <v>881818.18181818177</v>
      </c>
    </row>
    <row r="46" spans="2:12">
      <c r="B46" t="s">
        <v>39</v>
      </c>
      <c r="C46" s="8">
        <v>8.5000000000000006E-2</v>
      </c>
      <c r="E46">
        <v>2</v>
      </c>
      <c r="F46" s="1">
        <f t="shared" ref="F46:F52" si="12">I45</f>
        <v>970000</v>
      </c>
      <c r="G46">
        <f t="shared" ref="G46:G52" si="13">F46*$B$4</f>
        <v>33950</v>
      </c>
      <c r="I46" s="1">
        <f t="shared" ref="I46:I52" si="14">SUM(F46:G46)</f>
        <v>1003950</v>
      </c>
      <c r="K46">
        <v>2</v>
      </c>
      <c r="L46">
        <f>I46/(1.1)^E46</f>
        <v>829710.7438016528</v>
      </c>
    </row>
    <row r="47" spans="2:12">
      <c r="E47">
        <v>3</v>
      </c>
      <c r="F47" s="1">
        <f t="shared" si="12"/>
        <v>1003950</v>
      </c>
      <c r="G47">
        <f t="shared" si="13"/>
        <v>35138.25</v>
      </c>
      <c r="I47" s="1">
        <f t="shared" si="14"/>
        <v>1039088.25</v>
      </c>
      <c r="K47">
        <v>3</v>
      </c>
      <c r="L47">
        <f>I47/(1.1)^E47</f>
        <v>780682.38166791864</v>
      </c>
    </row>
    <row r="48" spans="2:12">
      <c r="E48">
        <v>4</v>
      </c>
      <c r="F48" s="1">
        <f t="shared" si="12"/>
        <v>1039088.25</v>
      </c>
      <c r="G48">
        <f t="shared" si="13"/>
        <v>36368.088750000003</v>
      </c>
      <c r="I48" s="1">
        <f t="shared" si="14"/>
        <v>1075456.3387500001</v>
      </c>
      <c r="K48">
        <v>4</v>
      </c>
      <c r="L48">
        <f t="shared" ref="L48:L50" si="15">I48/(1.1)^E48</f>
        <v>734551.15002390533</v>
      </c>
    </row>
    <row r="49" spans="5:13">
      <c r="E49">
        <v>5</v>
      </c>
      <c r="F49" s="1">
        <f t="shared" si="12"/>
        <v>1075456.3387500001</v>
      </c>
      <c r="G49">
        <f t="shared" si="13"/>
        <v>37640.971856250006</v>
      </c>
      <c r="I49" s="1">
        <f t="shared" si="14"/>
        <v>1113097.3106062501</v>
      </c>
      <c r="K49">
        <v>5</v>
      </c>
      <c r="L49">
        <f t="shared" si="15"/>
        <v>691145.85479521996</v>
      </c>
    </row>
    <row r="50" spans="5:13">
      <c r="E50">
        <v>6</v>
      </c>
      <c r="F50" s="1">
        <f t="shared" si="12"/>
        <v>1113097.3106062501</v>
      </c>
      <c r="G50">
        <f t="shared" si="13"/>
        <v>38958.405871218754</v>
      </c>
      <c r="I50" s="1">
        <f t="shared" si="14"/>
        <v>1152055.7164774688</v>
      </c>
      <c r="K50">
        <v>6</v>
      </c>
      <c r="L50">
        <f t="shared" si="15"/>
        <v>650305.41792095685</v>
      </c>
    </row>
    <row r="51" spans="5:13">
      <c r="E51">
        <v>7</v>
      </c>
      <c r="F51" s="1">
        <f t="shared" si="12"/>
        <v>1152055.7164774688</v>
      </c>
      <c r="G51">
        <f t="shared" si="13"/>
        <v>40321.950076711415</v>
      </c>
      <c r="H51">
        <f>I52/C46</f>
        <v>14518951.586865606</v>
      </c>
      <c r="I51" s="1">
        <f t="shared" si="14"/>
        <v>1192377.6665541802</v>
      </c>
      <c r="K51">
        <v>7</v>
      </c>
      <c r="L51">
        <f>SUM(H51:I51)/(1.1)^E51</f>
        <v>8062396.1545879478</v>
      </c>
    </row>
    <row r="52" spans="5:13">
      <c r="E52">
        <v>8</v>
      </c>
      <c r="F52" s="1">
        <f t="shared" si="12"/>
        <v>1192377.6665541802</v>
      </c>
      <c r="G52">
        <f t="shared" si="13"/>
        <v>41733.21832939631</v>
      </c>
      <c r="I52" s="1">
        <f t="shared" si="14"/>
        <v>1234110.8848835765</v>
      </c>
      <c r="K52">
        <v>8</v>
      </c>
    </row>
    <row r="54" spans="5:13">
      <c r="L54" s="14">
        <f>SUM(L45:L51)</f>
        <v>12630609.884615783</v>
      </c>
      <c r="M54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BDC5-FEAD-2A41-95C2-BC4DE0971614}">
  <dimension ref="A1"/>
  <sheetViews>
    <sheetView workbookViewId="0">
      <selection activeCell="L10" sqref="L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Q4</vt:lpstr>
      <vt:lpstr>Q5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Viken-Hayk</dc:creator>
  <cp:lastModifiedBy>Alin Viken-Hayk</cp:lastModifiedBy>
  <dcterms:created xsi:type="dcterms:W3CDTF">2019-09-30T19:17:00Z</dcterms:created>
  <dcterms:modified xsi:type="dcterms:W3CDTF">2019-10-05T18:00:37Z</dcterms:modified>
</cp:coreProperties>
</file>