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d\Desktop\Schulich\Year 3 - Sem 1\FINE3200 - Investments\"/>
    </mc:Choice>
  </mc:AlternateContent>
  <xr:revisionPtr revIDLastSave="0" documentId="10_ncr:0_{610C5A09-15BA-4B7B-AE3F-A728A5BC87D4}" xr6:coauthVersionLast="38" xr6:coauthVersionMax="38" xr10:uidLastSave="{00000000-0000-0000-0000-000000000000}"/>
  <bookViews>
    <workbookView xWindow="0" yWindow="0" windowWidth="8070" windowHeight="12135" activeTab="4" xr2:uid="{FA7E63F0-1437-4CB4-9BD1-D5C1EB13356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CIQWBGuid" hidden="1">"Book1"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5" l="1"/>
  <c r="F7" i="5"/>
  <c r="E7" i="5"/>
  <c r="E8" i="5" s="1"/>
  <c r="H7" i="5"/>
  <c r="F6" i="5"/>
  <c r="D11" i="4"/>
  <c r="E11" i="4"/>
  <c r="F11" i="4"/>
  <c r="G11" i="4"/>
  <c r="H11" i="4"/>
  <c r="C11" i="4"/>
  <c r="H7" i="4"/>
  <c r="G7" i="4"/>
  <c r="F7" i="4"/>
  <c r="E7" i="4"/>
  <c r="D7" i="4"/>
  <c r="C7" i="4"/>
  <c r="H6" i="3"/>
  <c r="E6" i="3"/>
  <c r="M16" i="2"/>
  <c r="L30" i="2"/>
  <c r="L29" i="2"/>
  <c r="J29" i="2"/>
  <c r="K26" i="2"/>
  <c r="K29" i="2" s="1"/>
  <c r="K25" i="2"/>
  <c r="K24" i="2"/>
  <c r="K23" i="2"/>
  <c r="J23" i="2"/>
  <c r="J25" i="2" s="1"/>
  <c r="J26" i="2" s="1"/>
  <c r="E22" i="2"/>
  <c r="D22" i="2"/>
  <c r="J16" i="2"/>
  <c r="I16" i="2"/>
  <c r="H16" i="2"/>
  <c r="K15" i="1"/>
  <c r="K16" i="1"/>
  <c r="K14" i="1"/>
  <c r="J15" i="1"/>
  <c r="J16" i="1"/>
  <c r="J14" i="1"/>
  <c r="I15" i="1"/>
  <c r="I16" i="1"/>
  <c r="I14" i="1"/>
  <c r="H15" i="1"/>
  <c r="H16" i="1"/>
  <c r="H14" i="1"/>
  <c r="D15" i="1"/>
  <c r="D16" i="1"/>
  <c r="D14" i="1"/>
  <c r="G15" i="1"/>
  <c r="G16" i="1"/>
  <c r="G14" i="1"/>
  <c r="F15" i="1"/>
  <c r="F16" i="1"/>
  <c r="F14" i="1"/>
  <c r="C15" i="1"/>
  <c r="C16" i="1"/>
  <c r="C14" i="1"/>
  <c r="J9" i="1"/>
  <c r="J10" i="1"/>
  <c r="J8" i="1"/>
  <c r="G9" i="1"/>
  <c r="G10" i="1"/>
  <c r="I10" i="1" s="1"/>
  <c r="G8" i="1"/>
  <c r="I8" i="1"/>
  <c r="I9" i="1"/>
  <c r="H9" i="1"/>
  <c r="H10" i="1"/>
  <c r="H8" i="1"/>
  <c r="F9" i="1"/>
  <c r="F10" i="1"/>
  <c r="F8" i="1"/>
  <c r="F8" i="5" l="1"/>
  <c r="G6" i="5"/>
  <c r="H6" i="5" s="1"/>
  <c r="I6" i="5" s="1"/>
  <c r="I8" i="5" s="1"/>
  <c r="G8" i="5"/>
  <c r="H8" i="5"/>
  <c r="I11" i="4"/>
  <c r="K16" i="2"/>
  <c r="F22" i="2"/>
  <c r="F24" i="2" s="1"/>
  <c r="D26" i="2" s="1"/>
  <c r="I9" i="5" l="1"/>
  <c r="I11" i="5" s="1"/>
</calcChain>
</file>

<file path=xl/sharedStrings.xml><?xml version="1.0" encoding="utf-8"?>
<sst xmlns="http://schemas.openxmlformats.org/spreadsheetml/2006/main" count="76" uniqueCount="49">
  <si>
    <t>YTM</t>
  </si>
  <si>
    <t>Income Tax</t>
  </si>
  <si>
    <t>CapGain Tax</t>
  </si>
  <si>
    <t>Price of Bond @ year:</t>
  </si>
  <si>
    <t>HPR</t>
  </si>
  <si>
    <t>Dividends</t>
  </si>
  <si>
    <t>CapGains Tax</t>
  </si>
  <si>
    <t>After-Tax Return</t>
  </si>
  <si>
    <t>$</t>
  </si>
  <si>
    <t>%</t>
  </si>
  <si>
    <t>YTM @ 0.08</t>
  </si>
  <si>
    <t>YTM @ 0.07</t>
  </si>
  <si>
    <t>Coupon</t>
  </si>
  <si>
    <t>T</t>
  </si>
  <si>
    <t>Year</t>
  </si>
  <si>
    <t>a</t>
  </si>
  <si>
    <t>b</t>
  </si>
  <si>
    <t>c</t>
  </si>
  <si>
    <t>YTM@0.08</t>
  </si>
  <si>
    <t>YTM@0.07</t>
  </si>
  <si>
    <t>PreTax HPR</t>
  </si>
  <si>
    <t>PostTax HPR</t>
  </si>
  <si>
    <t>d</t>
  </si>
  <si>
    <t>PreTax Realized Y</t>
  </si>
  <si>
    <t>FV</t>
  </si>
  <si>
    <t>II</t>
  </si>
  <si>
    <t>Dividend</t>
  </si>
  <si>
    <t>CF</t>
  </si>
  <si>
    <t>FV of D</t>
  </si>
  <si>
    <t>FV of P0</t>
  </si>
  <si>
    <t>Realized Yield</t>
  </si>
  <si>
    <t>PostTax Realized Y</t>
  </si>
  <si>
    <t>e</t>
  </si>
  <si>
    <t>IncomeTax</t>
  </si>
  <si>
    <t>CapGainTax</t>
  </si>
  <si>
    <t>Total Tax</t>
  </si>
  <si>
    <t>FV @ n=2</t>
  </si>
  <si>
    <t>Capital Gain</t>
  </si>
  <si>
    <t>…</t>
  </si>
  <si>
    <t>P</t>
  </si>
  <si>
    <t>Change(P)</t>
  </si>
  <si>
    <t>N/A</t>
  </si>
  <si>
    <t>iii</t>
  </si>
  <si>
    <t>Reinvested</t>
  </si>
  <si>
    <t>Period</t>
  </si>
  <si>
    <t>Reinvestment Rate</t>
  </si>
  <si>
    <t>Realized Compound Yield</t>
  </si>
  <si>
    <t xml:space="preserve">Compound Interest Factor </t>
  </si>
  <si>
    <t>Compounded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</si>
</sst>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0" fontId="3" fillId="0" borderId="0" xfId="0" applyFont="1" applyAlignment="1">
      <alignment horizontal="center"/>
    </xf>
    <xf numFmtId="9" fontId="0" fillId="0" borderId="0" xfId="1" applyNumberFormat="1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2E26-20A8-4C2C-B197-1A6A22DA0278}">
  <dimension ref="A1:K16"/>
  <sheetViews>
    <sheetView zoomScale="90" zoomScaleNormal="90" workbookViewId="0">
      <selection activeCell="A2" sqref="A2"/>
    </sheetView>
  </sheetViews>
  <sheetFormatPr defaultRowHeight="15" x14ac:dyDescent="0.25"/>
  <cols>
    <col min="2" max="2" width="12.7109375" bestFit="1" customWidth="1"/>
    <col min="3" max="3" width="14.42578125" customWidth="1"/>
    <col min="4" max="4" width="13.28515625" customWidth="1"/>
    <col min="5" max="5" width="11" bestFit="1" customWidth="1"/>
    <col min="6" max="6" width="9.85546875" bestFit="1" customWidth="1"/>
    <col min="7" max="7" width="11" bestFit="1" customWidth="1"/>
    <col min="8" max="8" width="12.5703125" bestFit="1" customWidth="1"/>
    <col min="9" max="9" width="15.85546875" bestFit="1" customWidth="1"/>
  </cols>
  <sheetData>
    <row r="1" spans="1:11" x14ac:dyDescent="0.25">
      <c r="A1">
        <v>7</v>
      </c>
    </row>
    <row r="2" spans="1:11" x14ac:dyDescent="0.25">
      <c r="B2" t="s">
        <v>0</v>
      </c>
      <c r="C2">
        <v>0.08</v>
      </c>
    </row>
    <row r="3" spans="1:11" x14ac:dyDescent="0.25">
      <c r="B3" t="s">
        <v>1</v>
      </c>
      <c r="C3">
        <v>0.3</v>
      </c>
    </row>
    <row r="4" spans="1:11" x14ac:dyDescent="0.25">
      <c r="B4" t="s">
        <v>2</v>
      </c>
      <c r="C4">
        <v>0.2</v>
      </c>
    </row>
    <row r="6" spans="1:11" x14ac:dyDescent="0.25">
      <c r="C6" s="2" t="s">
        <v>3</v>
      </c>
      <c r="D6" s="2"/>
      <c r="I6" s="7" t="s">
        <v>7</v>
      </c>
      <c r="J6" s="7"/>
    </row>
    <row r="7" spans="1:11" x14ac:dyDescent="0.25">
      <c r="C7" s="4">
        <v>1</v>
      </c>
      <c r="D7" s="4">
        <v>2</v>
      </c>
      <c r="E7" s="4" t="s">
        <v>5</v>
      </c>
      <c r="F7" s="4" t="s">
        <v>4</v>
      </c>
      <c r="G7" s="6" t="s">
        <v>1</v>
      </c>
      <c r="H7" s="6" t="s">
        <v>6</v>
      </c>
      <c r="I7" s="4" t="s">
        <v>8</v>
      </c>
      <c r="J7" s="4" t="s">
        <v>9</v>
      </c>
      <c r="K7" s="1"/>
    </row>
    <row r="8" spans="1:11" x14ac:dyDescent="0.25">
      <c r="B8">
        <v>1</v>
      </c>
      <c r="C8">
        <v>463.19</v>
      </c>
      <c r="D8">
        <v>500.25</v>
      </c>
      <c r="E8">
        <v>0</v>
      </c>
      <c r="F8" s="5">
        <f>(E8+(D8-C8))/C8</f>
        <v>8.0010362918025005E-2</v>
      </c>
      <c r="G8">
        <f>((D8-C8)+E8)*$C$3</f>
        <v>11.118</v>
      </c>
      <c r="H8">
        <f>0</f>
        <v>0</v>
      </c>
      <c r="I8">
        <f>((D8-C8)+E8)-SUM(G8:H8)</f>
        <v>25.942</v>
      </c>
      <c r="J8" s="3">
        <f>I8/C8</f>
        <v>5.6007254042617499E-2</v>
      </c>
    </row>
    <row r="9" spans="1:11" x14ac:dyDescent="0.25">
      <c r="B9">
        <v>2</v>
      </c>
      <c r="C9">
        <v>1000</v>
      </c>
      <c r="D9">
        <v>1000</v>
      </c>
      <c r="E9">
        <v>80</v>
      </c>
      <c r="F9" s="5">
        <f>(E9+(D9-C9))/C9</f>
        <v>0.08</v>
      </c>
      <c r="G9">
        <f t="shared" ref="G9:G10" si="0">((D9-C9)+E9)*$C$3</f>
        <v>24</v>
      </c>
      <c r="H9">
        <f>0</f>
        <v>0</v>
      </c>
      <c r="I9">
        <f t="shared" ref="I9:I10" si="1">((D9-C9)+E9)-SUM(G9:H9)</f>
        <v>56</v>
      </c>
      <c r="J9" s="3">
        <f t="shared" ref="J9:J10" si="2">I9/C9</f>
        <v>5.6000000000000001E-2</v>
      </c>
    </row>
    <row r="10" spans="1:11" x14ac:dyDescent="0.25">
      <c r="B10">
        <v>3</v>
      </c>
      <c r="C10">
        <v>1134.2</v>
      </c>
      <c r="D10">
        <v>1124.94</v>
      </c>
      <c r="E10">
        <v>100</v>
      </c>
      <c r="F10" s="5">
        <f>(E10+(D10-C10))/C10</f>
        <v>8.0003526714865103E-2</v>
      </c>
      <c r="G10">
        <f t="shared" si="0"/>
        <v>27.222000000000001</v>
      </c>
      <c r="H10">
        <f>0</f>
        <v>0</v>
      </c>
      <c r="I10">
        <f t="shared" si="1"/>
        <v>63.518000000000008</v>
      </c>
      <c r="J10" s="3">
        <f t="shared" si="2"/>
        <v>5.6002468700405574E-2</v>
      </c>
    </row>
    <row r="12" spans="1:11" x14ac:dyDescent="0.25">
      <c r="C12" s="4">
        <v>1</v>
      </c>
      <c r="D12" s="7">
        <v>2</v>
      </c>
      <c r="E12" s="7"/>
      <c r="J12" s="7" t="s">
        <v>7</v>
      </c>
      <c r="K12" s="7"/>
    </row>
    <row r="13" spans="1:11" x14ac:dyDescent="0.25">
      <c r="D13" t="s">
        <v>10</v>
      </c>
      <c r="E13" t="s">
        <v>11</v>
      </c>
      <c r="F13" s="4" t="s">
        <v>5</v>
      </c>
      <c r="G13" s="4" t="s">
        <v>4</v>
      </c>
      <c r="H13" s="6" t="s">
        <v>1</v>
      </c>
      <c r="I13" s="6" t="s">
        <v>6</v>
      </c>
      <c r="J13" s="4" t="s">
        <v>8</v>
      </c>
      <c r="K13" s="4" t="s">
        <v>9</v>
      </c>
    </row>
    <row r="14" spans="1:11" x14ac:dyDescent="0.25">
      <c r="B14">
        <v>1</v>
      </c>
      <c r="C14">
        <f>C8</f>
        <v>463.19</v>
      </c>
      <c r="D14">
        <f>D8</f>
        <v>500.25</v>
      </c>
      <c r="E14">
        <v>543.92999999999995</v>
      </c>
      <c r="F14">
        <f>E8</f>
        <v>0</v>
      </c>
      <c r="G14" s="3">
        <f>(F14+(E14-C14))/C14</f>
        <v>0.17431291694552981</v>
      </c>
      <c r="H14">
        <f>((D14-C14)+F14)*$C$3</f>
        <v>11.118</v>
      </c>
      <c r="I14">
        <f>(E14-D14)*$C$4</f>
        <v>8.73599999999999</v>
      </c>
      <c r="J14">
        <f>((E14-C14)+F14)-SUM(H14:I14)</f>
        <v>60.88599999999996</v>
      </c>
      <c r="K14" s="3">
        <f>J14/C14</f>
        <v>0.13144929726462135</v>
      </c>
    </row>
    <row r="15" spans="1:11" x14ac:dyDescent="0.25">
      <c r="B15">
        <v>2</v>
      </c>
      <c r="C15">
        <f t="shared" ref="C15:D16" si="3">C9</f>
        <v>1000</v>
      </c>
      <c r="D15">
        <f t="shared" si="3"/>
        <v>1000</v>
      </c>
      <c r="E15">
        <v>1065.1500000000001</v>
      </c>
      <c r="F15">
        <f>E9</f>
        <v>80</v>
      </c>
      <c r="G15" s="3">
        <f>(F15+(E15-C15))/C15</f>
        <v>0.14515000000000008</v>
      </c>
      <c r="H15">
        <f t="shared" ref="H15:H16" si="4">((D15-C15)+F15)*$C$3</f>
        <v>24</v>
      </c>
      <c r="I15">
        <f t="shared" ref="I15:I16" si="5">(E15-D15)*$C$4</f>
        <v>13.030000000000019</v>
      </c>
      <c r="J15">
        <f t="shared" ref="J15:J16" si="6">((E15-C15)+F15)-SUM(H15:I15)</f>
        <v>108.12000000000008</v>
      </c>
      <c r="K15" s="3">
        <f t="shared" ref="K15:K16" si="7">J15/C15</f>
        <v>0.10812000000000008</v>
      </c>
    </row>
    <row r="16" spans="1:11" x14ac:dyDescent="0.25">
      <c r="B16">
        <v>3</v>
      </c>
      <c r="C16">
        <f t="shared" si="3"/>
        <v>1134.2</v>
      </c>
      <c r="D16">
        <f t="shared" si="3"/>
        <v>1124.94</v>
      </c>
      <c r="E16">
        <v>1195.46</v>
      </c>
      <c r="F16">
        <f>E10</f>
        <v>100</v>
      </c>
      <c r="G16" s="3">
        <f>(F16+(E16-C16))/C16</f>
        <v>0.14217950978663374</v>
      </c>
      <c r="H16">
        <f t="shared" si="4"/>
        <v>27.222000000000001</v>
      </c>
      <c r="I16">
        <f t="shared" si="5"/>
        <v>14.103999999999997</v>
      </c>
      <c r="J16">
        <f t="shared" si="6"/>
        <v>119.934</v>
      </c>
      <c r="K16" s="3">
        <f t="shared" si="7"/>
        <v>0.10574325515782049</v>
      </c>
    </row>
  </sheetData>
  <mergeCells count="4">
    <mergeCell ref="C6:D6"/>
    <mergeCell ref="I6:J6"/>
    <mergeCell ref="J12:K12"/>
    <mergeCell ref="D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66F6-0F9B-428B-9C42-F44BB0590688}">
  <dimension ref="A1:M30"/>
  <sheetViews>
    <sheetView workbookViewId="0">
      <selection activeCell="J26" sqref="J26"/>
    </sheetView>
  </sheetViews>
  <sheetFormatPr defaultRowHeight="15" x14ac:dyDescent="0.25"/>
  <cols>
    <col min="3" max="3" width="13.140625" bestFit="1" customWidth="1"/>
    <col min="5" max="6" width="10.140625" bestFit="1" customWidth="1"/>
    <col min="7" max="7" width="9.85546875" bestFit="1" customWidth="1"/>
    <col min="8" max="8" width="11" bestFit="1" customWidth="1"/>
    <col min="9" max="9" width="11.7109375" bestFit="1" customWidth="1"/>
    <col min="11" max="11" width="11.85546875" bestFit="1" customWidth="1"/>
    <col min="12" max="12" width="16.5703125" bestFit="1" customWidth="1"/>
    <col min="13" max="13" width="17.5703125" bestFit="1" customWidth="1"/>
  </cols>
  <sheetData>
    <row r="1" spans="1:13" x14ac:dyDescent="0.25">
      <c r="A1">
        <v>12</v>
      </c>
    </row>
    <row r="3" spans="1:13" x14ac:dyDescent="0.25">
      <c r="C3" t="s">
        <v>12</v>
      </c>
      <c r="D3">
        <v>50</v>
      </c>
    </row>
    <row r="4" spans="1:13" x14ac:dyDescent="0.25">
      <c r="C4" t="s">
        <v>13</v>
      </c>
      <c r="D4">
        <v>20</v>
      </c>
    </row>
    <row r="5" spans="1:13" x14ac:dyDescent="0.25">
      <c r="C5" t="s">
        <v>0</v>
      </c>
      <c r="D5">
        <v>0.08</v>
      </c>
    </row>
    <row r="6" spans="1:13" x14ac:dyDescent="0.25">
      <c r="C6" t="s">
        <v>1</v>
      </c>
      <c r="D6">
        <v>0.4</v>
      </c>
    </row>
    <row r="7" spans="1:13" x14ac:dyDescent="0.25">
      <c r="C7" t="s">
        <v>2</v>
      </c>
      <c r="D7">
        <v>0.3</v>
      </c>
    </row>
    <row r="13" spans="1:13" x14ac:dyDescent="0.25">
      <c r="H13" t="s">
        <v>15</v>
      </c>
      <c r="I13" s="2" t="s">
        <v>16</v>
      </c>
      <c r="J13" s="2"/>
      <c r="K13" t="s">
        <v>17</v>
      </c>
      <c r="L13" t="s">
        <v>22</v>
      </c>
      <c r="M13" t="s">
        <v>32</v>
      </c>
    </row>
    <row r="14" spans="1:13" x14ac:dyDescent="0.25">
      <c r="C14" t="s">
        <v>14</v>
      </c>
      <c r="D14">
        <v>1</v>
      </c>
      <c r="E14" s="2">
        <v>2</v>
      </c>
      <c r="F14" s="2"/>
      <c r="G14" t="s">
        <v>5</v>
      </c>
      <c r="H14" t="s">
        <v>20</v>
      </c>
      <c r="I14" t="s">
        <v>1</v>
      </c>
      <c r="J14" t="s">
        <v>2</v>
      </c>
      <c r="K14" t="s">
        <v>21</v>
      </c>
      <c r="L14" t="s">
        <v>23</v>
      </c>
      <c r="M14" t="s">
        <v>31</v>
      </c>
    </row>
    <row r="15" spans="1:13" x14ac:dyDescent="0.25">
      <c r="E15" t="s">
        <v>18</v>
      </c>
      <c r="F15" t="s">
        <v>19</v>
      </c>
    </row>
    <row r="16" spans="1:13" x14ac:dyDescent="0.25">
      <c r="D16">
        <v>705.46</v>
      </c>
      <c r="E16">
        <v>711.89</v>
      </c>
      <c r="F16">
        <v>793.29</v>
      </c>
      <c r="G16">
        <v>50</v>
      </c>
      <c r="H16" s="3">
        <f>((F16-D16)+G16)/D16</f>
        <v>0.19537606667989668</v>
      </c>
      <c r="I16">
        <f>((E16-D16)+G16)*D6</f>
        <v>22.571999999999981</v>
      </c>
      <c r="J16">
        <f>(F16-E16)*D7</f>
        <v>24.419999999999991</v>
      </c>
      <c r="K16" s="3">
        <f>((F16-D16)+G16-I16-J16)/D16</f>
        <v>0.12876421058600057</v>
      </c>
      <c r="L16" s="3">
        <v>0.12969771906779837</v>
      </c>
      <c r="M16" s="8">
        <f>L30</f>
        <v>8.4661935699934521E-2</v>
      </c>
    </row>
    <row r="18" spans="3:12" x14ac:dyDescent="0.25">
      <c r="C18" t="s">
        <v>22</v>
      </c>
    </row>
    <row r="19" spans="3:12" x14ac:dyDescent="0.25">
      <c r="C19" t="s">
        <v>14</v>
      </c>
      <c r="D19">
        <v>1</v>
      </c>
      <c r="E19">
        <v>2</v>
      </c>
      <c r="F19">
        <v>3</v>
      </c>
      <c r="H19" t="s">
        <v>14</v>
      </c>
      <c r="J19">
        <v>1</v>
      </c>
      <c r="K19">
        <v>2</v>
      </c>
      <c r="L19">
        <v>3</v>
      </c>
    </row>
    <row r="20" spans="3:12" x14ac:dyDescent="0.25">
      <c r="C20" t="s">
        <v>25</v>
      </c>
      <c r="D20">
        <v>705.46</v>
      </c>
      <c r="H20" t="s">
        <v>26</v>
      </c>
      <c r="J20">
        <v>50</v>
      </c>
      <c r="K20">
        <v>50</v>
      </c>
    </row>
    <row r="21" spans="3:12" x14ac:dyDescent="0.25">
      <c r="C21" t="s">
        <v>26</v>
      </c>
      <c r="D21">
        <v>50</v>
      </c>
      <c r="E21">
        <v>50</v>
      </c>
      <c r="H21" t="s">
        <v>37</v>
      </c>
    </row>
    <row r="22" spans="3:12" x14ac:dyDescent="0.25">
      <c r="C22" t="s">
        <v>28</v>
      </c>
      <c r="D22">
        <f>D21*1.03</f>
        <v>51.5</v>
      </c>
      <c r="E22">
        <f>E21</f>
        <v>50</v>
      </c>
      <c r="F22">
        <f>SUM(D22:E22)</f>
        <v>101.5</v>
      </c>
    </row>
    <row r="23" spans="3:12" x14ac:dyDescent="0.25">
      <c r="C23" t="s">
        <v>29</v>
      </c>
      <c r="F23">
        <v>798.82</v>
      </c>
      <c r="H23" t="s">
        <v>33</v>
      </c>
      <c r="J23">
        <f>((E16-D16)+J20)*0.4</f>
        <v>22.571999999999981</v>
      </c>
      <c r="K23">
        <f>(718.84-E16+K20)*D6</f>
        <v>22.780000000000019</v>
      </c>
    </row>
    <row r="24" spans="3:12" x14ac:dyDescent="0.25">
      <c r="C24" t="s">
        <v>24</v>
      </c>
      <c r="F24">
        <f>SUM(F22:F23)</f>
        <v>900.32</v>
      </c>
      <c r="H24" t="s">
        <v>34</v>
      </c>
      <c r="K24">
        <f>(F23-718.84)*D7</f>
        <v>23.994000000000003</v>
      </c>
    </row>
    <row r="25" spans="3:12" x14ac:dyDescent="0.25">
      <c r="H25" t="s">
        <v>35</v>
      </c>
      <c r="J25">
        <f>SUM(J23:J24)</f>
        <v>22.571999999999981</v>
      </c>
      <c r="K25">
        <f>SUM(K23:K24)</f>
        <v>46.774000000000022</v>
      </c>
    </row>
    <row r="26" spans="3:12" x14ac:dyDescent="0.25">
      <c r="C26" t="s">
        <v>30</v>
      </c>
      <c r="D26" s="3">
        <f>(F24/D20)^(1/2)-1</f>
        <v>0.12969771906779837</v>
      </c>
      <c r="H26" t="s">
        <v>27</v>
      </c>
      <c r="J26">
        <f>J20-J25</f>
        <v>27.428000000000019</v>
      </c>
      <c r="K26">
        <f>K20+K21-K25</f>
        <v>3.2259999999999778</v>
      </c>
    </row>
    <row r="28" spans="3:12" x14ac:dyDescent="0.25">
      <c r="H28" t="s">
        <v>25</v>
      </c>
    </row>
    <row r="29" spans="3:12" x14ac:dyDescent="0.25">
      <c r="H29" t="s">
        <v>36</v>
      </c>
      <c r="J29">
        <f>J26*(1.018)</f>
        <v>27.92170400000002</v>
      </c>
      <c r="K29">
        <f>K26</f>
        <v>3.2259999999999778</v>
      </c>
      <c r="L29">
        <f>SUM(J29:K29)+F23</f>
        <v>829.96770400000003</v>
      </c>
    </row>
    <row r="30" spans="3:12" x14ac:dyDescent="0.25">
      <c r="L30" s="3">
        <f>(L29/D16)^(1/2)-1</f>
        <v>8.4661935699934521E-2</v>
      </c>
    </row>
  </sheetData>
  <mergeCells count="2">
    <mergeCell ref="I13:J13"/>
    <mergeCell ref="E14:F1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843A-6398-484B-BAD2-FD06B07D166F}">
  <dimension ref="A1:H6"/>
  <sheetViews>
    <sheetView workbookViewId="0">
      <selection activeCell="C3" sqref="C3:H6"/>
    </sheetView>
  </sheetViews>
  <sheetFormatPr defaultRowHeight="15" x14ac:dyDescent="0.25"/>
  <cols>
    <col min="3" max="3" width="10.140625" bestFit="1" customWidth="1"/>
  </cols>
  <sheetData>
    <row r="1" spans="1:8" x14ac:dyDescent="0.25">
      <c r="A1">
        <v>17</v>
      </c>
    </row>
    <row r="3" spans="1:8" x14ac:dyDescent="0.25">
      <c r="C3" t="s">
        <v>14</v>
      </c>
      <c r="D3">
        <v>1</v>
      </c>
      <c r="E3">
        <v>2</v>
      </c>
      <c r="F3" t="s">
        <v>38</v>
      </c>
      <c r="G3">
        <v>19</v>
      </c>
      <c r="H3">
        <v>20</v>
      </c>
    </row>
    <row r="5" spans="1:8" x14ac:dyDescent="0.25">
      <c r="C5" t="s">
        <v>39</v>
      </c>
      <c r="D5">
        <v>214.55</v>
      </c>
      <c r="E5">
        <v>231.71</v>
      </c>
      <c r="G5">
        <v>925.93</v>
      </c>
      <c r="H5">
        <v>1000</v>
      </c>
    </row>
    <row r="6" spans="1:8" x14ac:dyDescent="0.25">
      <c r="C6" t="s">
        <v>40</v>
      </c>
      <c r="D6" s="9">
        <v>0</v>
      </c>
      <c r="E6" s="9">
        <f>E5-D5</f>
        <v>17.159999999999997</v>
      </c>
      <c r="F6" s="9"/>
      <c r="G6" s="9" t="s">
        <v>41</v>
      </c>
      <c r="H6" s="9">
        <f t="shared" ref="F6:H6" si="0">H5-G5</f>
        <v>74.07000000000005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F804-6DE1-4E80-8917-F4A52E20D970}">
  <dimension ref="A1:I11"/>
  <sheetViews>
    <sheetView workbookViewId="0">
      <selection activeCell="C14" sqref="C14"/>
    </sheetView>
  </sheetViews>
  <sheetFormatPr defaultRowHeight="15" x14ac:dyDescent="0.25"/>
  <cols>
    <col min="2" max="2" width="11" bestFit="1" customWidth="1"/>
  </cols>
  <sheetData>
    <row r="1" spans="1:9" x14ac:dyDescent="0.25">
      <c r="A1">
        <v>30</v>
      </c>
      <c r="B1" t="s">
        <v>42</v>
      </c>
    </row>
    <row r="2" spans="1:9" x14ac:dyDescent="0.25">
      <c r="B2" t="s">
        <v>14</v>
      </c>
      <c r="C2">
        <v>0</v>
      </c>
      <c r="E2">
        <v>1</v>
      </c>
      <c r="G2">
        <v>2</v>
      </c>
      <c r="I2">
        <v>3</v>
      </c>
    </row>
    <row r="3" spans="1:9" x14ac:dyDescent="0.25">
      <c r="B3" t="s">
        <v>44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5" spans="1:9" x14ac:dyDescent="0.25">
      <c r="B5" t="s">
        <v>39</v>
      </c>
      <c r="C5">
        <v>960</v>
      </c>
      <c r="E5">
        <v>966.88</v>
      </c>
      <c r="G5">
        <v>974.23</v>
      </c>
      <c r="I5">
        <v>1000</v>
      </c>
    </row>
    <row r="7" spans="1:9" x14ac:dyDescent="0.25">
      <c r="B7" t="s">
        <v>5</v>
      </c>
      <c r="C7">
        <f>35</f>
        <v>35</v>
      </c>
      <c r="D7">
        <f>35</f>
        <v>35</v>
      </c>
      <c r="E7">
        <f>35</f>
        <v>35</v>
      </c>
      <c r="F7">
        <f>35</f>
        <v>35</v>
      </c>
      <c r="G7">
        <f>35</f>
        <v>35</v>
      </c>
      <c r="H7">
        <f>35</f>
        <v>35</v>
      </c>
    </row>
    <row r="9" spans="1:9" x14ac:dyDescent="0.25">
      <c r="B9" t="s">
        <v>43</v>
      </c>
    </row>
    <row r="11" spans="1:9" x14ac:dyDescent="0.25">
      <c r="B11" t="s">
        <v>24</v>
      </c>
      <c r="C11">
        <f>SUM(C7:C9)*(1.03)^(5-C3)</f>
        <v>40.574592600499997</v>
      </c>
      <c r="D11">
        <f t="shared" ref="D11:H11" si="0">SUM(D7:D9)*(1.03)^(5-D3)</f>
        <v>39.392808349999996</v>
      </c>
      <c r="E11">
        <f t="shared" si="0"/>
        <v>38.245445000000004</v>
      </c>
      <c r="F11">
        <f t="shared" si="0"/>
        <v>37.131499999999996</v>
      </c>
      <c r="G11">
        <f t="shared" si="0"/>
        <v>36.050000000000004</v>
      </c>
      <c r="H11">
        <f t="shared" si="0"/>
        <v>35</v>
      </c>
      <c r="I11">
        <f>SUM(C11:H11)</f>
        <v>226.3943459505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32DD-9CAA-4CA8-AAAA-54655F8357CB}">
  <dimension ref="A1:I11"/>
  <sheetViews>
    <sheetView tabSelected="1" topLeftCell="A3" workbookViewId="0">
      <selection activeCell="I11" sqref="C3:I11"/>
    </sheetView>
  </sheetViews>
  <sheetFormatPr defaultRowHeight="15" x14ac:dyDescent="0.25"/>
  <cols>
    <col min="3" max="3" width="18.140625" bestFit="1" customWidth="1"/>
  </cols>
  <sheetData>
    <row r="1" spans="1:9" x14ac:dyDescent="0.25">
      <c r="A1">
        <v>32</v>
      </c>
    </row>
    <row r="3" spans="1:9" x14ac:dyDescent="0.25">
      <c r="C3" t="s">
        <v>14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</row>
    <row r="4" spans="1:9" x14ac:dyDescent="0.25">
      <c r="C4" t="s">
        <v>25</v>
      </c>
      <c r="D4">
        <v>-1000</v>
      </c>
      <c r="I4">
        <v>1000</v>
      </c>
    </row>
    <row r="5" spans="1:9" x14ac:dyDescent="0.25">
      <c r="C5" t="s">
        <v>45</v>
      </c>
      <c r="E5">
        <v>0.1</v>
      </c>
      <c r="F5">
        <v>0.1</v>
      </c>
      <c r="G5">
        <v>0.08</v>
      </c>
      <c r="H5">
        <v>0.08</v>
      </c>
    </row>
    <row r="6" spans="1:9" x14ac:dyDescent="0.25">
      <c r="C6" t="s">
        <v>5</v>
      </c>
      <c r="E6">
        <v>140</v>
      </c>
      <c r="F6">
        <f>E6</f>
        <v>140</v>
      </c>
      <c r="G6">
        <f t="shared" ref="G6:I6" si="0">F6</f>
        <v>140</v>
      </c>
      <c r="H6">
        <f t="shared" si="0"/>
        <v>140</v>
      </c>
      <c r="I6">
        <f t="shared" si="0"/>
        <v>140</v>
      </c>
    </row>
    <row r="7" spans="1:9" x14ac:dyDescent="0.25">
      <c r="C7" t="s">
        <v>47</v>
      </c>
      <c r="E7">
        <f>1.1^2*1.08^2</f>
        <v>1.4113440000000004</v>
      </c>
      <c r="F7">
        <f>1.1*1.08^2</f>
        <v>1.2830400000000002</v>
      </c>
      <c r="G7">
        <f>1.08^2</f>
        <v>1.1664000000000001</v>
      </c>
      <c r="H7">
        <f>1.08</f>
        <v>1.08</v>
      </c>
      <c r="I7">
        <v>1</v>
      </c>
    </row>
    <row r="8" spans="1:9" x14ac:dyDescent="0.25">
      <c r="C8" t="s">
        <v>48</v>
      </c>
      <c r="E8">
        <f>E6*E7</f>
        <v>197.58816000000004</v>
      </c>
      <c r="F8">
        <f>F6*F7</f>
        <v>179.62560000000002</v>
      </c>
      <c r="G8">
        <f>G6*G7</f>
        <v>163.29600000000002</v>
      </c>
      <c r="H8">
        <f>H6*H7</f>
        <v>151.20000000000002</v>
      </c>
      <c r="I8">
        <f>(I6*I7)+I4</f>
        <v>1140</v>
      </c>
    </row>
    <row r="9" spans="1:9" x14ac:dyDescent="0.25">
      <c r="I9">
        <f>SUM(E8:I8)</f>
        <v>1831.7097600000002</v>
      </c>
    </row>
    <row r="11" spans="1:9" x14ac:dyDescent="0.25">
      <c r="C11" t="s">
        <v>46</v>
      </c>
      <c r="I11" s="3">
        <f>(I9/1000)^(1/5)-1</f>
        <v>0.12868130568996938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Afridi</dc:creator>
  <cp:lastModifiedBy>Haseeb Afridi</cp:lastModifiedBy>
  <cp:lastPrinted>2018-11-27T20:15:35Z</cp:lastPrinted>
  <dcterms:created xsi:type="dcterms:W3CDTF">2018-11-27T18:16:11Z</dcterms:created>
  <dcterms:modified xsi:type="dcterms:W3CDTF">2018-11-28T04:32:25Z</dcterms:modified>
</cp:coreProperties>
</file>