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d\Desktop\Schulich\ACTG 2020\"/>
    </mc:Choice>
  </mc:AlternateContent>
  <xr:revisionPtr revIDLastSave="0" documentId="13_ncr:1_{3800ACCF-4B5D-4311-BC16-AD98A543532B}" xr6:coauthVersionLast="28" xr6:coauthVersionMax="28" xr10:uidLastSave="{00000000-0000-0000-0000-000000000000}"/>
  <bookViews>
    <workbookView xWindow="0" yWindow="0" windowWidth="21570" windowHeight="8415" xr2:uid="{89A6D5CD-CDB3-4790-8024-FA3344503302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1" l="1"/>
  <c r="P19" i="1"/>
  <c r="N19" i="1"/>
  <c r="N27" i="1"/>
  <c r="N25" i="1"/>
  <c r="N26" i="1"/>
  <c r="N24" i="1"/>
  <c r="O21" i="1"/>
  <c r="P21" i="1"/>
  <c r="N21" i="1"/>
  <c r="O10" i="1"/>
  <c r="O13" i="1" s="1"/>
  <c r="P10" i="1"/>
  <c r="P14" i="1" s="1"/>
  <c r="P17" i="1" s="1"/>
  <c r="P18" i="1" s="1"/>
  <c r="N10" i="1"/>
  <c r="P6" i="1"/>
  <c r="O6" i="1"/>
  <c r="N6" i="1"/>
  <c r="C29" i="1"/>
  <c r="E20" i="1"/>
  <c r="G20" i="1" s="1"/>
  <c r="P15" i="1" l="1"/>
  <c r="P13" i="1"/>
  <c r="N15" i="1"/>
  <c r="N28" i="1"/>
  <c r="O14" i="1"/>
  <c r="O17" i="1" s="1"/>
  <c r="O18" i="1" s="1"/>
  <c r="N13" i="1"/>
  <c r="O15" i="1"/>
  <c r="N14" i="1"/>
  <c r="E17" i="1"/>
  <c r="F17" i="1"/>
  <c r="E18" i="1"/>
  <c r="F18" i="1"/>
  <c r="E19" i="1"/>
  <c r="F19" i="1"/>
  <c r="D19" i="1"/>
  <c r="D18" i="1"/>
  <c r="D17" i="1"/>
  <c r="E13" i="1"/>
  <c r="D13" i="1"/>
  <c r="C13" i="1"/>
  <c r="D24" i="1" l="1"/>
  <c r="E24" i="1" s="1"/>
  <c r="D23" i="1"/>
  <c r="E23" i="1" s="1"/>
  <c r="N17" i="1"/>
  <c r="N18" i="1" s="1"/>
  <c r="N29" i="1"/>
  <c r="D22" i="1"/>
  <c r="E22" i="1" s="1"/>
  <c r="E25" i="1" l="1"/>
</calcChain>
</file>

<file path=xl/sharedStrings.xml><?xml version="1.0" encoding="utf-8"?>
<sst xmlns="http://schemas.openxmlformats.org/spreadsheetml/2006/main" count="59" uniqueCount="46">
  <si>
    <t>these are recognized when vehicles leave the plants</t>
  </si>
  <si>
    <t>Wholesale Vehicles Sold to dealerships</t>
  </si>
  <si>
    <t>vehicles sold by dealers</t>
  </si>
  <si>
    <t>industry volume</t>
  </si>
  <si>
    <t>Market Share</t>
  </si>
  <si>
    <t>Retail sales</t>
  </si>
  <si>
    <t>plants in europe</t>
  </si>
  <si>
    <t>16 plants</t>
  </si>
  <si>
    <t>Operating Margin (Europe)</t>
  </si>
  <si>
    <t>down 3.4%</t>
  </si>
  <si>
    <t>Earnings before tax</t>
  </si>
  <si>
    <t>results in millions, down 81%</t>
  </si>
  <si>
    <t>Revenues</t>
  </si>
  <si>
    <t>in millions, for the whole company</t>
  </si>
  <si>
    <t>Cost of Sales (all of it..)</t>
  </si>
  <si>
    <t>Contribution margin?</t>
  </si>
  <si>
    <t>Components of a car</t>
  </si>
  <si>
    <t>Steel</t>
  </si>
  <si>
    <t>plastic</t>
  </si>
  <si>
    <t>pounds</t>
  </si>
  <si>
    <t>focus</t>
  </si>
  <si>
    <t>taurus</t>
  </si>
  <si>
    <t>f250</t>
  </si>
  <si>
    <t>misc. (leather, wiring, etc.)</t>
  </si>
  <si>
    <t>Direct Materials</t>
  </si>
  <si>
    <t>Direct Labour</t>
  </si>
  <si>
    <t>hourly rate</t>
  </si>
  <si>
    <t>time to produce a car</t>
  </si>
  <si>
    <t>hours</t>
  </si>
  <si>
    <t>ratio</t>
  </si>
  <si>
    <t>ASSUMPTION!!!!</t>
  </si>
  <si>
    <t>unit sales by car type</t>
  </si>
  <si>
    <t>Total</t>
  </si>
  <si>
    <t>per car</t>
  </si>
  <si>
    <t>in millions</t>
  </si>
  <si>
    <t>Global Sales</t>
  </si>
  <si>
    <t>Canada Sales</t>
  </si>
  <si>
    <t>% of sales</t>
  </si>
  <si>
    <t>CANADA</t>
  </si>
  <si>
    <t>COGS</t>
  </si>
  <si>
    <t>CM</t>
  </si>
  <si>
    <t>Cost per Car</t>
  </si>
  <si>
    <t>DM</t>
  </si>
  <si>
    <t>DL</t>
  </si>
  <si>
    <t>OH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</si>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</sst>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7" formatCode="_(&quot;$&quot;* #,##0.000_);_(&quot;$&quot;* \(#,##0.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left" vertical="center"/>
    </xf>
    <xf numFmtId="44" fontId="0" fillId="0" borderId="0" xfId="3" applyFont="1"/>
    <xf numFmtId="0" fontId="0" fillId="0" borderId="0" xfId="0" applyNumberFormat="1"/>
    <xf numFmtId="167" fontId="0" fillId="0" borderId="0" xfId="3" applyNumberFormat="1" applyFont="1"/>
    <xf numFmtId="8" fontId="0" fillId="0" borderId="0" xfId="0" applyNumberFormat="1"/>
    <xf numFmtId="44" fontId="0" fillId="0" borderId="0" xfId="0" applyNumberFormat="1"/>
    <xf numFmtId="43" fontId="0" fillId="0" borderId="0" xfId="2" applyFont="1"/>
    <xf numFmtId="2" fontId="0" fillId="0" borderId="0" xfId="0" applyNumberFormat="1"/>
    <xf numFmtId="43" fontId="0" fillId="0" borderId="0" xfId="0" applyNumberFormat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9B5D-8853-4F16-BE60-B2336651B155}">
  <dimension ref="B3:R29"/>
  <sheetViews>
    <sheetView tabSelected="1" workbookViewId="0">
      <selection activeCell="B31" sqref="B31"/>
    </sheetView>
  </sheetViews>
  <sheetFormatPr defaultRowHeight="15" x14ac:dyDescent="0.25"/>
  <cols>
    <col min="2" max="2" width="36.5703125" bestFit="1" customWidth="1"/>
    <col min="5" max="6" width="10.5703125" bestFit="1" customWidth="1"/>
    <col min="13" max="13" width="21.7109375" bestFit="1" customWidth="1"/>
    <col min="14" max="16" width="16.85546875" bestFit="1" customWidth="1"/>
  </cols>
  <sheetData>
    <row r="3" spans="2:18" x14ac:dyDescent="0.25">
      <c r="C3">
        <v>2015</v>
      </c>
      <c r="D3">
        <v>2016</v>
      </c>
      <c r="E3">
        <v>2017</v>
      </c>
      <c r="N3">
        <v>2014</v>
      </c>
      <c r="O3">
        <v>2015</v>
      </c>
      <c r="P3">
        <v>2016</v>
      </c>
    </row>
    <row r="4" spans="2:18" x14ac:dyDescent="0.25">
      <c r="B4" t="s">
        <v>1</v>
      </c>
      <c r="C4">
        <v>447000</v>
      </c>
      <c r="D4">
        <v>428000</v>
      </c>
      <c r="E4">
        <v>418000</v>
      </c>
      <c r="F4" t="s">
        <v>0</v>
      </c>
      <c r="M4" t="s">
        <v>12</v>
      </c>
      <c r="N4">
        <v>135782</v>
      </c>
      <c r="O4">
        <v>140566</v>
      </c>
      <c r="P4">
        <v>141546</v>
      </c>
    </row>
    <row r="5" spans="2:18" x14ac:dyDescent="0.25">
      <c r="B5" t="s">
        <v>2</v>
      </c>
      <c r="C5">
        <v>400000</v>
      </c>
      <c r="D5">
        <v>400000</v>
      </c>
      <c r="E5">
        <v>400000</v>
      </c>
      <c r="F5" s="4" t="s">
        <v>5</v>
      </c>
      <c r="G5" s="4"/>
      <c r="M5" t="s">
        <v>14</v>
      </c>
      <c r="N5">
        <v>125025</v>
      </c>
      <c r="O5">
        <v>124041</v>
      </c>
      <c r="P5">
        <v>126584</v>
      </c>
      <c r="R5" t="s">
        <v>34</v>
      </c>
    </row>
    <row r="6" spans="2:18" x14ac:dyDescent="0.25">
      <c r="B6" t="s">
        <v>3</v>
      </c>
      <c r="C6">
        <v>310000</v>
      </c>
      <c r="D6">
        <v>313000</v>
      </c>
      <c r="E6">
        <v>300000</v>
      </c>
      <c r="F6" s="4"/>
      <c r="G6" s="4"/>
      <c r="M6" t="s">
        <v>15</v>
      </c>
      <c r="N6">
        <f>N4-N5</f>
        <v>10757</v>
      </c>
      <c r="O6">
        <f>O4-O5</f>
        <v>16525</v>
      </c>
      <c r="P6">
        <f>P4-P5</f>
        <v>14962</v>
      </c>
    </row>
    <row r="7" spans="2:18" x14ac:dyDescent="0.25">
      <c r="B7" t="s">
        <v>4</v>
      </c>
      <c r="C7" s="1">
        <v>0.14299999999999999</v>
      </c>
      <c r="D7" s="1">
        <v>0.14000000000000001</v>
      </c>
      <c r="E7" s="1">
        <v>0.13800000000000001</v>
      </c>
      <c r="F7" s="4"/>
      <c r="G7" s="4"/>
    </row>
    <row r="8" spans="2:18" x14ac:dyDescent="0.25">
      <c r="B8" t="s">
        <v>6</v>
      </c>
      <c r="C8" t="s">
        <v>7</v>
      </c>
      <c r="M8" t="s">
        <v>35</v>
      </c>
      <c r="N8">
        <v>6323</v>
      </c>
      <c r="O8">
        <v>6635</v>
      </c>
      <c r="P8">
        <v>6651</v>
      </c>
    </row>
    <row r="9" spans="2:18" x14ac:dyDescent="0.25">
      <c r="B9" t="s">
        <v>8</v>
      </c>
      <c r="D9" s="2">
        <v>4.2000000000000003E-2</v>
      </c>
      <c r="E9" s="2">
        <v>8.0000000000000002E-3</v>
      </c>
      <c r="F9" t="s">
        <v>9</v>
      </c>
      <c r="M9" t="s">
        <v>36</v>
      </c>
      <c r="N9">
        <v>288</v>
      </c>
      <c r="O9">
        <v>285</v>
      </c>
      <c r="P9">
        <v>313</v>
      </c>
    </row>
    <row r="10" spans="2:18" x14ac:dyDescent="0.25">
      <c r="B10" t="s">
        <v>10</v>
      </c>
      <c r="D10">
        <v>1205</v>
      </c>
      <c r="E10">
        <v>234</v>
      </c>
      <c r="F10" t="s">
        <v>11</v>
      </c>
      <c r="M10" t="s">
        <v>37</v>
      </c>
      <c r="N10">
        <f>N9/N8</f>
        <v>4.5547999367388896E-2</v>
      </c>
      <c r="O10">
        <f t="shared" ref="O10:P10" si="0">O9/O8</f>
        <v>4.2954031650339113E-2</v>
      </c>
      <c r="P10">
        <f t="shared" si="0"/>
        <v>4.7060592392121486E-2</v>
      </c>
    </row>
    <row r="11" spans="2:18" x14ac:dyDescent="0.25">
      <c r="B11" t="s">
        <v>12</v>
      </c>
      <c r="C11">
        <v>135782</v>
      </c>
      <c r="D11">
        <v>140566</v>
      </c>
      <c r="E11">
        <v>141546</v>
      </c>
      <c r="F11" t="s">
        <v>13</v>
      </c>
    </row>
    <row r="12" spans="2:18" x14ac:dyDescent="0.25">
      <c r="B12" t="s">
        <v>14</v>
      </c>
      <c r="C12">
        <v>125025</v>
      </c>
      <c r="D12">
        <v>124041</v>
      </c>
      <c r="E12">
        <v>126584</v>
      </c>
      <c r="F12" t="s">
        <v>13</v>
      </c>
      <c r="M12" t="s">
        <v>38</v>
      </c>
    </row>
    <row r="13" spans="2:18" x14ac:dyDescent="0.25">
      <c r="B13" t="s">
        <v>15</v>
      </c>
      <c r="C13">
        <f>C11-C12</f>
        <v>10757</v>
      </c>
      <c r="D13">
        <f>D11-D12</f>
        <v>16525</v>
      </c>
      <c r="E13">
        <f>E11-E12</f>
        <v>14962</v>
      </c>
      <c r="M13" t="s">
        <v>12</v>
      </c>
      <c r="N13" s="10">
        <f>N$10*N4*1000000</f>
        <v>6184598450.1027985</v>
      </c>
      <c r="O13" s="10">
        <f t="shared" ref="O13:P13" si="1">O$10*O4*1000000</f>
        <v>6037876412.9615679</v>
      </c>
      <c r="P13" s="10">
        <f t="shared" si="1"/>
        <v>6661238610.7352276</v>
      </c>
    </row>
    <row r="14" spans="2:18" x14ac:dyDescent="0.25">
      <c r="D14" t="s">
        <v>20</v>
      </c>
      <c r="E14" t="s">
        <v>21</v>
      </c>
      <c r="F14" t="s">
        <v>22</v>
      </c>
      <c r="M14" t="s">
        <v>39</v>
      </c>
      <c r="N14" s="10">
        <f t="shared" ref="N14:P14" si="2">N$10*N5*1000000</f>
        <v>5694638620.9077969</v>
      </c>
      <c r="O14" s="10">
        <f t="shared" si="2"/>
        <v>5328061039.9397135</v>
      </c>
      <c r="P14" s="10">
        <f t="shared" si="2"/>
        <v>5957118027.3643055</v>
      </c>
    </row>
    <row r="15" spans="2:18" x14ac:dyDescent="0.25">
      <c r="B15" t="s">
        <v>16</v>
      </c>
      <c r="D15">
        <v>2935</v>
      </c>
      <c r="E15">
        <v>4037</v>
      </c>
      <c r="F15">
        <v>6547</v>
      </c>
      <c r="G15" t="s">
        <v>19</v>
      </c>
      <c r="M15" t="s">
        <v>40</v>
      </c>
      <c r="N15" s="10">
        <f t="shared" ref="N15:P15" si="3">N$10*N6*1000000</f>
        <v>489959829.19500232</v>
      </c>
      <c r="O15" s="10">
        <f t="shared" si="3"/>
        <v>709815373.0218538</v>
      </c>
      <c r="P15" s="10">
        <f t="shared" si="3"/>
        <v>704120583.37092173</v>
      </c>
    </row>
    <row r="16" spans="2:18" x14ac:dyDescent="0.25">
      <c r="B16" t="s">
        <v>24</v>
      </c>
      <c r="C16" s="3">
        <v>0.47</v>
      </c>
    </row>
    <row r="17" spans="2:16" x14ac:dyDescent="0.25">
      <c r="B17" t="s">
        <v>17</v>
      </c>
      <c r="C17" s="3">
        <v>0.8</v>
      </c>
      <c r="D17">
        <f>D15*$C$17</f>
        <v>2348</v>
      </c>
      <c r="E17">
        <f>E15*$C$17</f>
        <v>3229.6000000000004</v>
      </c>
      <c r="F17">
        <f>F15*$C$17</f>
        <v>5237.6000000000004</v>
      </c>
      <c r="G17" s="5">
        <v>0.4</v>
      </c>
      <c r="M17" t="s">
        <v>41</v>
      </c>
      <c r="N17" s="11">
        <f>N14/(N9*1000)</f>
        <v>19773.050767040961</v>
      </c>
      <c r="O17" s="11">
        <f t="shared" ref="O17:P17" si="4">O14/(O9*1000)</f>
        <v>18694.951017332329</v>
      </c>
      <c r="P17" s="11">
        <f t="shared" si="4"/>
        <v>19032.325966020144</v>
      </c>
    </row>
    <row r="18" spans="2:16" x14ac:dyDescent="0.25">
      <c r="B18" t="s">
        <v>18</v>
      </c>
      <c r="C18" s="3">
        <v>0.19</v>
      </c>
      <c r="D18">
        <f t="shared" ref="D18:F19" si="5">D$15*$C18</f>
        <v>557.65</v>
      </c>
      <c r="E18">
        <f t="shared" si="5"/>
        <v>767.03</v>
      </c>
      <c r="F18">
        <f t="shared" si="5"/>
        <v>1243.93</v>
      </c>
      <c r="G18" s="7">
        <v>0.82199999999999995</v>
      </c>
      <c r="M18" t="s">
        <v>42</v>
      </c>
      <c r="N18" s="11">
        <f>0.57*N17+423.53</f>
        <v>11694.168937213348</v>
      </c>
      <c r="O18" s="11">
        <f>0.57*O17-40.05</f>
        <v>10616.072079879426</v>
      </c>
      <c r="P18" s="11">
        <f>0.57*P17+105.02</f>
        <v>10953.445800631482</v>
      </c>
    </row>
    <row r="19" spans="2:16" x14ac:dyDescent="0.25">
      <c r="B19" t="s">
        <v>23</v>
      </c>
      <c r="C19" s="3">
        <v>0.01</v>
      </c>
      <c r="D19">
        <f t="shared" si="5"/>
        <v>29.35</v>
      </c>
      <c r="E19">
        <f t="shared" si="5"/>
        <v>40.369999999999997</v>
      </c>
      <c r="F19">
        <f t="shared" si="5"/>
        <v>65.47</v>
      </c>
      <c r="G19" s="8">
        <v>2.15</v>
      </c>
      <c r="H19" t="s">
        <v>32</v>
      </c>
      <c r="M19" t="s">
        <v>43</v>
      </c>
      <c r="N19" s="11">
        <f>367.56</f>
        <v>367.56</v>
      </c>
      <c r="O19" s="11">
        <f t="shared" ref="O19:P19" si="6">367.56</f>
        <v>367.56</v>
      </c>
      <c r="P19" s="11">
        <f t="shared" si="6"/>
        <v>367.56</v>
      </c>
    </row>
    <row r="20" spans="2:16" x14ac:dyDescent="0.25">
      <c r="B20" t="s">
        <v>31</v>
      </c>
      <c r="C20" s="3"/>
      <c r="E20">
        <f>37177+16036+13886</f>
        <v>67099</v>
      </c>
      <c r="F20" s="6">
        <v>123036</v>
      </c>
      <c r="G20">
        <f>F20+E20</f>
        <v>190135</v>
      </c>
      <c r="H20">
        <v>313000</v>
      </c>
      <c r="M20" t="s">
        <v>44</v>
      </c>
      <c r="N20" s="11">
        <v>6620.32</v>
      </c>
      <c r="O20" s="11">
        <v>6620.32</v>
      </c>
      <c r="P20" s="11">
        <v>6620.32</v>
      </c>
    </row>
    <row r="21" spans="2:16" x14ac:dyDescent="0.25">
      <c r="B21" t="s">
        <v>29</v>
      </c>
      <c r="C21" s="3"/>
      <c r="D21">
        <v>0.2</v>
      </c>
      <c r="E21">
        <v>0.3</v>
      </c>
      <c r="F21">
        <v>0.5</v>
      </c>
      <c r="G21" t="s">
        <v>30</v>
      </c>
      <c r="M21" t="s">
        <v>45</v>
      </c>
      <c r="N21">
        <f>1091</f>
        <v>1091</v>
      </c>
      <c r="O21">
        <f>1091</f>
        <v>1091</v>
      </c>
      <c r="P21">
        <f>1091</f>
        <v>1091</v>
      </c>
    </row>
    <row r="22" spans="2:16" x14ac:dyDescent="0.25">
      <c r="B22" t="s">
        <v>17</v>
      </c>
      <c r="C22" s="3"/>
      <c r="D22">
        <f>($D$21*D17)+($E$21*E17)+(F17*$F$21)</f>
        <v>4057.28</v>
      </c>
      <c r="E22" s="9">
        <f>D22*G17</f>
        <v>1622.9120000000003</v>
      </c>
      <c r="N22" s="11"/>
      <c r="O22" s="11"/>
      <c r="P22" s="11"/>
    </row>
    <row r="23" spans="2:16" x14ac:dyDescent="0.25">
      <c r="B23" t="s">
        <v>18</v>
      </c>
      <c r="C23" s="3"/>
      <c r="D23">
        <f t="shared" ref="D23:D24" si="7">($D$21*D18)+($E$21*E18)+(F18*$F$21)</f>
        <v>963.60400000000004</v>
      </c>
      <c r="E23" s="9">
        <f t="shared" ref="E23:E24" si="8">D23*G18</f>
        <v>792.08248800000001</v>
      </c>
      <c r="N23">
        <v>41377</v>
      </c>
    </row>
    <row r="24" spans="2:16" x14ac:dyDescent="0.25">
      <c r="B24" t="s">
        <v>23</v>
      </c>
      <c r="C24" s="3"/>
      <c r="D24">
        <f t="shared" si="7"/>
        <v>50.716000000000001</v>
      </c>
      <c r="E24" s="9">
        <f t="shared" si="8"/>
        <v>109.0394</v>
      </c>
      <c r="M24" t="s">
        <v>42</v>
      </c>
      <c r="N24">
        <f>0.57*N23</f>
        <v>23584.89</v>
      </c>
    </row>
    <row r="25" spans="2:16" x14ac:dyDescent="0.25">
      <c r="E25" s="9">
        <f>SUM(E22:E24)</f>
        <v>2524.0338880000004</v>
      </c>
      <c r="F25" t="s">
        <v>33</v>
      </c>
      <c r="M25" t="s">
        <v>43</v>
      </c>
      <c r="N25">
        <f>0.042*N23</f>
        <v>1737.8340000000001</v>
      </c>
    </row>
    <row r="26" spans="2:16" x14ac:dyDescent="0.25">
      <c r="B26" t="s">
        <v>25</v>
      </c>
      <c r="M26" t="s">
        <v>44</v>
      </c>
      <c r="N26">
        <f>0.16*N23</f>
        <v>6620.32</v>
      </c>
    </row>
    <row r="27" spans="2:16" x14ac:dyDescent="0.25">
      <c r="B27" t="s">
        <v>26</v>
      </c>
      <c r="C27" s="5">
        <v>20.420000000000002</v>
      </c>
      <c r="M27" t="s">
        <v>45</v>
      </c>
      <c r="N27">
        <f>1091</f>
        <v>1091</v>
      </c>
    </row>
    <row r="28" spans="2:16" x14ac:dyDescent="0.25">
      <c r="B28" t="s">
        <v>27</v>
      </c>
      <c r="C28">
        <v>18</v>
      </c>
      <c r="D28" t="s">
        <v>28</v>
      </c>
      <c r="N28">
        <f>SUM(N24:N27)</f>
        <v>33034.043999999994</v>
      </c>
    </row>
    <row r="29" spans="2:16" x14ac:dyDescent="0.25">
      <c r="C29" s="9">
        <f>C27*C28</f>
        <v>367.56000000000006</v>
      </c>
      <c r="D29" t="s">
        <v>33</v>
      </c>
      <c r="N29" s="12">
        <f>N14/N28</f>
        <v>172386.96603140075</v>
      </c>
    </row>
  </sheetData>
  <mergeCells count="1">
    <mergeCell ref="F5:G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Afridi</dc:creator>
  <cp:lastModifiedBy>Haseeb Afridi</cp:lastModifiedBy>
  <dcterms:created xsi:type="dcterms:W3CDTF">2018-03-23T22:35:58Z</dcterms:created>
  <dcterms:modified xsi:type="dcterms:W3CDTF">2018-04-04T00:38:02Z</dcterms:modified>
</cp:coreProperties>
</file>