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ACTG 2020\"/>
    </mc:Choice>
  </mc:AlternateContent>
  <bookViews>
    <workbookView xWindow="0" yWindow="0" windowWidth="28800" windowHeight="12210" xr2:uid="{4A54571E-F217-4DB5-875D-294AD7766DE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1" l="1"/>
  <c r="D111" i="1"/>
  <c r="D109" i="1"/>
  <c r="D108" i="1"/>
  <c r="D107" i="1"/>
  <c r="D105" i="1"/>
  <c r="D98" i="1"/>
  <c r="D94" i="1"/>
  <c r="D91" i="1"/>
  <c r="D90" i="1"/>
  <c r="D89" i="1"/>
  <c r="D88" i="1"/>
  <c r="D85" i="1"/>
  <c r="D83" i="1"/>
  <c r="D81" i="1"/>
  <c r="E80" i="1"/>
  <c r="E79" i="1"/>
  <c r="E78" i="1"/>
  <c r="E77" i="1"/>
  <c r="D74" i="1"/>
  <c r="D69" i="1"/>
  <c r="D59" i="1"/>
  <c r="D60" i="1" s="1"/>
  <c r="D56" i="1"/>
  <c r="E50" i="1"/>
  <c r="D50" i="1"/>
  <c r="F50" i="1" s="1"/>
  <c r="E49" i="1"/>
  <c r="D49" i="1"/>
  <c r="F49" i="1" s="1"/>
  <c r="D48" i="1"/>
  <c r="F48" i="1" s="1"/>
  <c r="D47" i="1"/>
  <c r="F47" i="1" s="1"/>
  <c r="D46" i="1"/>
  <c r="E43" i="1"/>
  <c r="D41" i="1"/>
  <c r="C28" i="1"/>
  <c r="C29" i="1" s="1"/>
  <c r="C30" i="1" s="1"/>
  <c r="C31" i="1" s="1"/>
  <c r="C14" i="1"/>
  <c r="B4" i="1"/>
  <c r="C4" i="1" s="1"/>
  <c r="D4" i="1" s="1"/>
  <c r="F2" i="1"/>
  <c r="C8" i="1" s="1"/>
  <c r="C9" i="1" s="1"/>
  <c r="E51" i="1" l="1"/>
  <c r="D51" i="1"/>
  <c r="F46" i="1"/>
  <c r="F51" i="1" s="1"/>
</calcChain>
</file>

<file path=xl/sharedStrings.xml><?xml version="1.0" encoding="utf-8"?>
<sst xmlns="http://schemas.openxmlformats.org/spreadsheetml/2006/main" count="93" uniqueCount="77">
  <si>
    <t>Q1</t>
  </si>
  <si>
    <t>Beg</t>
  </si>
  <si>
    <t>Direct Material</t>
  </si>
  <si>
    <t>Q2</t>
  </si>
  <si>
    <t>Q3</t>
  </si>
  <si>
    <t>Q4</t>
  </si>
  <si>
    <t>Gross Profit</t>
  </si>
  <si>
    <t>Operating Income</t>
  </si>
  <si>
    <t>Direct Labour</t>
  </si>
  <si>
    <t>direct materials cost</t>
  </si>
  <si>
    <t>units</t>
  </si>
  <si>
    <t>Ending</t>
  </si>
  <si>
    <t>Cost of Goods Manufactured</t>
  </si>
  <si>
    <t>Total Manufacturing Costs</t>
  </si>
  <si>
    <t>Materials</t>
  </si>
  <si>
    <t>Work in Progress</t>
  </si>
  <si>
    <t>Finished Goods</t>
  </si>
  <si>
    <t>Labour Costs</t>
  </si>
  <si>
    <t>Overhead</t>
  </si>
  <si>
    <t>Materials Purchased</t>
  </si>
  <si>
    <t>Admin Costs</t>
  </si>
  <si>
    <t>Units sold</t>
  </si>
  <si>
    <t>beg</t>
  </si>
  <si>
    <t>ending</t>
  </si>
  <si>
    <t>Cost of Manufacturing Incurred</t>
  </si>
  <si>
    <t>COGS</t>
  </si>
  <si>
    <t>Operating Income (Loss)</t>
  </si>
  <si>
    <t>2kg of direct materials = 1 unit of finished goods</t>
  </si>
  <si>
    <t>units produced in 2013</t>
  </si>
  <si>
    <t>total kgs of units produced</t>
  </si>
  <si>
    <t>Direct materials used</t>
  </si>
  <si>
    <t>from the question</t>
  </si>
  <si>
    <t>cost per kilogram</t>
  </si>
  <si>
    <t>ending inventory</t>
  </si>
  <si>
    <t>2000 kg</t>
  </si>
  <si>
    <t>given from question</t>
  </si>
  <si>
    <t>Plant Cost</t>
  </si>
  <si>
    <t>Indirect Manufacturing</t>
  </si>
  <si>
    <t>Other Indirect Manufacturing</t>
  </si>
  <si>
    <t>V</t>
  </si>
  <si>
    <t>F</t>
  </si>
  <si>
    <t>T</t>
  </si>
  <si>
    <t>COGM</t>
  </si>
  <si>
    <t># of units produced</t>
  </si>
  <si>
    <t>Average Manufacturing cost/unit</t>
  </si>
  <si>
    <t>Finished goods in $</t>
  </si>
  <si>
    <t>Finished Goods in Units</t>
  </si>
  <si>
    <t>Answers from Lab</t>
  </si>
  <si>
    <t>Past Exam</t>
  </si>
  <si>
    <t>Units sold in 2013</t>
  </si>
  <si>
    <t>= beg - end + units produced</t>
  </si>
  <si>
    <t>=0-9000+100000</t>
  </si>
  <si>
    <t>=91000 units</t>
  </si>
  <si>
    <t>Selling Price Per Unit</t>
  </si>
  <si>
    <t>= rev / units sold</t>
  </si>
  <si>
    <t>= 436800 / 91000</t>
  </si>
  <si>
    <t>Gross Margin and Operating Income</t>
  </si>
  <si>
    <t>Revenue</t>
  </si>
  <si>
    <t>`</t>
  </si>
  <si>
    <t>Manufactured</t>
  </si>
  <si>
    <t>available for sale</t>
  </si>
  <si>
    <t>Total COGS</t>
  </si>
  <si>
    <t>100000*2.33</t>
  </si>
  <si>
    <t>9000*2.33</t>
  </si>
  <si>
    <t>Operating Costs</t>
  </si>
  <si>
    <t xml:space="preserve">CCC Co. </t>
  </si>
  <si>
    <t>Manufacturing costs</t>
  </si>
  <si>
    <t>Labour</t>
  </si>
  <si>
    <t>BEG WIP</t>
  </si>
  <si>
    <t>END WIP</t>
  </si>
  <si>
    <t>BEG Finished</t>
  </si>
  <si>
    <t>END Finished</t>
  </si>
  <si>
    <t>Operating Income/Loss</t>
  </si>
  <si>
    <t>Sales</t>
  </si>
  <si>
    <t>GP</t>
  </si>
  <si>
    <t>Operating Expenses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</si>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</sst>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ont="1" applyFill="1"/>
    <xf numFmtId="0" fontId="0" fillId="2" borderId="0" xfId="0" applyFill="1"/>
    <xf numFmtId="165" fontId="0" fillId="0" borderId="0" xfId="1" applyNumberFormat="1" applyFont="1"/>
    <xf numFmtId="0" fontId="0" fillId="0" borderId="0" xfId="0" quotePrefix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561C-A33A-4862-B450-1430795A8805}">
  <dimension ref="A2:F113"/>
  <sheetViews>
    <sheetView tabSelected="1" topLeftCell="A79" workbookViewId="0">
      <selection activeCell="C113" sqref="C113"/>
    </sheetView>
  </sheetViews>
  <sheetFormatPr defaultRowHeight="15" x14ac:dyDescent="0.25"/>
  <cols>
    <col min="1" max="1" width="18.140625" bestFit="1" customWidth="1"/>
    <col min="2" max="2" width="28.85546875" bestFit="1" customWidth="1"/>
    <col min="3" max="3" width="44.28515625" bestFit="1" customWidth="1"/>
    <col min="4" max="4" width="12" bestFit="1" customWidth="1"/>
    <col min="5" max="5" width="17.28515625" bestFit="1" customWidth="1"/>
    <col min="6" max="6" width="19.140625" bestFit="1" customWidth="1"/>
  </cols>
  <sheetData>
    <row r="2" spans="1:6" x14ac:dyDescent="0.25">
      <c r="A2" t="s">
        <v>0</v>
      </c>
      <c r="B2" t="s">
        <v>2</v>
      </c>
      <c r="C2">
        <v>140000</v>
      </c>
      <c r="D2">
        <v>30000</v>
      </c>
      <c r="E2">
        <v>5000</v>
      </c>
      <c r="F2" s="3">
        <f>SUM(C2:E2)</f>
        <v>175000</v>
      </c>
    </row>
    <row r="4" spans="1:6" x14ac:dyDescent="0.25">
      <c r="A4" t="s">
        <v>3</v>
      </c>
      <c r="B4">
        <f>436800+20970</f>
        <v>457770</v>
      </c>
      <c r="C4">
        <f>B4/100000</f>
        <v>4.5777000000000001</v>
      </c>
      <c r="D4" s="2">
        <f>20970/C4</f>
        <v>4580.9030735959104</v>
      </c>
    </row>
    <row r="6" spans="1:6" x14ac:dyDescent="0.25">
      <c r="A6" t="s">
        <v>4</v>
      </c>
      <c r="B6" s="3">
        <v>4.577</v>
      </c>
    </row>
    <row r="8" spans="1:6" x14ac:dyDescent="0.25">
      <c r="A8" t="s">
        <v>5</v>
      </c>
      <c r="B8" t="s">
        <v>6</v>
      </c>
      <c r="C8" s="3">
        <f>436800-F2</f>
        <v>261800</v>
      </c>
    </row>
    <row r="9" spans="1:6" x14ac:dyDescent="0.25">
      <c r="B9" t="s">
        <v>7</v>
      </c>
      <c r="C9" s="3">
        <f>C8-(10000+16000+8000+24000+122840+40000+50000)</f>
        <v>-9040</v>
      </c>
    </row>
    <row r="12" spans="1:6" x14ac:dyDescent="0.25">
      <c r="B12" t="s">
        <v>10</v>
      </c>
      <c r="C12">
        <v>6000</v>
      </c>
    </row>
    <row r="13" spans="1:6" x14ac:dyDescent="0.25">
      <c r="B13" t="s">
        <v>9</v>
      </c>
      <c r="C13">
        <v>110000</v>
      </c>
    </row>
    <row r="14" spans="1:6" x14ac:dyDescent="0.25">
      <c r="B14" t="s">
        <v>8</v>
      </c>
      <c r="C14" s="3">
        <f>(30*6000)-110000</f>
        <v>70000</v>
      </c>
    </row>
    <row r="17" spans="2:4" x14ac:dyDescent="0.25">
      <c r="C17" t="s">
        <v>22</v>
      </c>
      <c r="D17" t="s">
        <v>23</v>
      </c>
    </row>
    <row r="18" spans="2:4" x14ac:dyDescent="0.25">
      <c r="B18" t="s">
        <v>14</v>
      </c>
      <c r="C18">
        <v>10000</v>
      </c>
      <c r="D18">
        <v>8000</v>
      </c>
    </row>
    <row r="19" spans="2:4" x14ac:dyDescent="0.25">
      <c r="B19" t="s">
        <v>15</v>
      </c>
      <c r="C19">
        <v>18000</v>
      </c>
      <c r="D19">
        <v>17000</v>
      </c>
    </row>
    <row r="20" spans="2:4" x14ac:dyDescent="0.25">
      <c r="B20" t="s">
        <v>16</v>
      </c>
      <c r="C20">
        <v>21000</v>
      </c>
      <c r="D20">
        <v>16500</v>
      </c>
    </row>
    <row r="22" spans="2:4" x14ac:dyDescent="0.25">
      <c r="B22" t="s">
        <v>17</v>
      </c>
    </row>
    <row r="23" spans="2:4" x14ac:dyDescent="0.25">
      <c r="B23" t="s">
        <v>18</v>
      </c>
    </row>
    <row r="24" spans="2:4" x14ac:dyDescent="0.25">
      <c r="B24" t="s">
        <v>19</v>
      </c>
      <c r="C24">
        <v>27000</v>
      </c>
    </row>
    <row r="25" spans="2:4" x14ac:dyDescent="0.25">
      <c r="B25" t="s">
        <v>20</v>
      </c>
    </row>
    <row r="26" spans="2:4" x14ac:dyDescent="0.25">
      <c r="B26" t="s">
        <v>21</v>
      </c>
      <c r="C26">
        <v>25000</v>
      </c>
    </row>
    <row r="28" spans="2:4" x14ac:dyDescent="0.25">
      <c r="B28" t="s">
        <v>24</v>
      </c>
      <c r="C28">
        <f>C24+C18-D18</f>
        <v>29000</v>
      </c>
    </row>
    <row r="29" spans="2:4" x14ac:dyDescent="0.25">
      <c r="B29" t="s">
        <v>12</v>
      </c>
      <c r="C29">
        <f>C28+C19</f>
        <v>47000</v>
      </c>
    </row>
    <row r="30" spans="2:4" x14ac:dyDescent="0.25">
      <c r="B30" t="s">
        <v>25</v>
      </c>
      <c r="C30">
        <f>C29+C20-D20</f>
        <v>51500</v>
      </c>
    </row>
    <row r="31" spans="2:4" x14ac:dyDescent="0.25">
      <c r="B31" t="s">
        <v>26</v>
      </c>
      <c r="C31">
        <f>(25000*5)-C30</f>
        <v>73500</v>
      </c>
    </row>
    <row r="33" spans="1:6" x14ac:dyDescent="0.25">
      <c r="B33" t="s">
        <v>47</v>
      </c>
    </row>
    <row r="35" spans="1:6" x14ac:dyDescent="0.25">
      <c r="A35" t="s">
        <v>48</v>
      </c>
      <c r="C35" t="s">
        <v>27</v>
      </c>
    </row>
    <row r="37" spans="1:6" x14ac:dyDescent="0.25">
      <c r="C37" t="s">
        <v>28</v>
      </c>
      <c r="D37">
        <v>100000</v>
      </c>
    </row>
    <row r="38" spans="1:6" x14ac:dyDescent="0.25">
      <c r="C38" t="s">
        <v>29</v>
      </c>
      <c r="D38">
        <v>200000</v>
      </c>
    </row>
    <row r="40" spans="1:6" x14ac:dyDescent="0.25">
      <c r="C40" t="s">
        <v>30</v>
      </c>
      <c r="D40">
        <v>140000</v>
      </c>
      <c r="E40" t="s">
        <v>31</v>
      </c>
    </row>
    <row r="41" spans="1:6" x14ac:dyDescent="0.25">
      <c r="C41" t="s">
        <v>32</v>
      </c>
      <c r="D41">
        <f>140/200</f>
        <v>0.7</v>
      </c>
    </row>
    <row r="43" spans="1:6" x14ac:dyDescent="0.25">
      <c r="C43" t="s">
        <v>33</v>
      </c>
      <c r="D43" t="s">
        <v>34</v>
      </c>
      <c r="E43" s="4">
        <f>2000*0.7</f>
        <v>1400</v>
      </c>
      <c r="F43" t="s">
        <v>35</v>
      </c>
    </row>
    <row r="45" spans="1:6" x14ac:dyDescent="0.25">
      <c r="D45" t="s">
        <v>39</v>
      </c>
      <c r="E45" t="s">
        <v>40</v>
      </c>
      <c r="F45" t="s">
        <v>41</v>
      </c>
    </row>
    <row r="46" spans="1:6" x14ac:dyDescent="0.25">
      <c r="C46" t="s">
        <v>2</v>
      </c>
      <c r="D46">
        <f>140000</f>
        <v>140000</v>
      </c>
      <c r="E46">
        <v>0</v>
      </c>
      <c r="F46">
        <f>SUM(D46:E46)</f>
        <v>140000</v>
      </c>
    </row>
    <row r="47" spans="1:6" x14ac:dyDescent="0.25">
      <c r="C47" t="s">
        <v>8</v>
      </c>
      <c r="D47">
        <f>30000</f>
        <v>30000</v>
      </c>
      <c r="E47">
        <v>0</v>
      </c>
      <c r="F47">
        <f t="shared" ref="F47:F50" si="0">SUM(D47:E47)</f>
        <v>30000</v>
      </c>
    </row>
    <row r="48" spans="1:6" x14ac:dyDescent="0.25">
      <c r="C48" t="s">
        <v>36</v>
      </c>
      <c r="D48">
        <f>5000</f>
        <v>5000</v>
      </c>
      <c r="E48">
        <v>0</v>
      </c>
      <c r="F48">
        <f t="shared" si="0"/>
        <v>5000</v>
      </c>
    </row>
    <row r="49" spans="2:6" x14ac:dyDescent="0.25">
      <c r="C49" t="s">
        <v>37</v>
      </c>
      <c r="D49">
        <f>10000</f>
        <v>10000</v>
      </c>
      <c r="E49">
        <f>16000</f>
        <v>16000</v>
      </c>
      <c r="F49">
        <f t="shared" si="0"/>
        <v>26000</v>
      </c>
    </row>
    <row r="50" spans="2:6" x14ac:dyDescent="0.25">
      <c r="C50" t="s">
        <v>38</v>
      </c>
      <c r="D50">
        <f>8000</f>
        <v>8000</v>
      </c>
      <c r="E50">
        <f>24000</f>
        <v>24000</v>
      </c>
      <c r="F50">
        <f t="shared" si="0"/>
        <v>32000</v>
      </c>
    </row>
    <row r="51" spans="2:6" x14ac:dyDescent="0.25">
      <c r="C51" s="1" t="s">
        <v>42</v>
      </c>
      <c r="D51" s="1">
        <f>SUM(D46:D50)</f>
        <v>193000</v>
      </c>
      <c r="E51" s="1">
        <f>SUM(E46:E50)</f>
        <v>40000</v>
      </c>
      <c r="F51" s="1">
        <f>SUM(F46:F50)</f>
        <v>233000</v>
      </c>
    </row>
    <row r="54" spans="2:6" x14ac:dyDescent="0.25">
      <c r="B54">
        <v>2</v>
      </c>
      <c r="C54" t="s">
        <v>42</v>
      </c>
      <c r="D54">
        <v>233000</v>
      </c>
    </row>
    <row r="55" spans="2:6" x14ac:dyDescent="0.25">
      <c r="C55" t="s">
        <v>43</v>
      </c>
      <c r="D55">
        <v>100000</v>
      </c>
    </row>
    <row r="56" spans="2:6" x14ac:dyDescent="0.25">
      <c r="C56" t="s">
        <v>44</v>
      </c>
      <c r="D56">
        <f>D54/D55</f>
        <v>2.33</v>
      </c>
    </row>
    <row r="58" spans="2:6" x14ac:dyDescent="0.25">
      <c r="C58" t="s">
        <v>45</v>
      </c>
      <c r="D58">
        <v>20970</v>
      </c>
    </row>
    <row r="59" spans="2:6" x14ac:dyDescent="0.25">
      <c r="C59" t="s">
        <v>44</v>
      </c>
      <c r="D59">
        <f>2.33</f>
        <v>2.33</v>
      </c>
    </row>
    <row r="60" spans="2:6" x14ac:dyDescent="0.25">
      <c r="C60" t="s">
        <v>46</v>
      </c>
      <c r="D60">
        <f>D58/D59</f>
        <v>9000</v>
      </c>
    </row>
    <row r="63" spans="2:6" x14ac:dyDescent="0.25">
      <c r="B63">
        <v>3</v>
      </c>
      <c r="C63" t="s">
        <v>49</v>
      </c>
      <c r="D63" s="5" t="s">
        <v>50</v>
      </c>
    </row>
    <row r="64" spans="2:6" x14ac:dyDescent="0.25">
      <c r="D64" s="5" t="s">
        <v>51</v>
      </c>
    </row>
    <row r="65" spans="2:5" x14ac:dyDescent="0.25">
      <c r="D65" s="5" t="s">
        <v>52</v>
      </c>
    </row>
    <row r="67" spans="2:5" x14ac:dyDescent="0.25">
      <c r="C67" t="s">
        <v>53</v>
      </c>
      <c r="D67" s="5" t="s">
        <v>54</v>
      </c>
    </row>
    <row r="68" spans="2:5" x14ac:dyDescent="0.25">
      <c r="D68" s="5" t="s">
        <v>55</v>
      </c>
    </row>
    <row r="69" spans="2:5" x14ac:dyDescent="0.25">
      <c r="D69">
        <f>436800/91000</f>
        <v>4.8</v>
      </c>
    </row>
    <row r="72" spans="2:5" x14ac:dyDescent="0.25">
      <c r="B72">
        <v>4</v>
      </c>
      <c r="C72" t="s">
        <v>56</v>
      </c>
    </row>
    <row r="74" spans="2:5" x14ac:dyDescent="0.25">
      <c r="C74" t="s">
        <v>57</v>
      </c>
      <c r="D74">
        <f>436800</f>
        <v>436800</v>
      </c>
    </row>
    <row r="75" spans="2:5" x14ac:dyDescent="0.25">
      <c r="C75" t="s">
        <v>25</v>
      </c>
      <c r="D75" t="s">
        <v>58</v>
      </c>
    </row>
    <row r="76" spans="2:5" x14ac:dyDescent="0.25">
      <c r="C76" s="6" t="s">
        <v>1</v>
      </c>
      <c r="D76">
        <v>0</v>
      </c>
    </row>
    <row r="77" spans="2:5" x14ac:dyDescent="0.25">
      <c r="C77" s="6" t="s">
        <v>59</v>
      </c>
      <c r="D77" t="s">
        <v>62</v>
      </c>
      <c r="E77">
        <f>100000*2.33</f>
        <v>233000</v>
      </c>
    </row>
    <row r="78" spans="2:5" x14ac:dyDescent="0.25">
      <c r="C78" s="6" t="s">
        <v>60</v>
      </c>
      <c r="E78">
        <f>E77+E76</f>
        <v>233000</v>
      </c>
    </row>
    <row r="79" spans="2:5" x14ac:dyDescent="0.25">
      <c r="C79" s="6" t="s">
        <v>11</v>
      </c>
      <c r="D79" t="s">
        <v>63</v>
      </c>
      <c r="E79">
        <f>9000*2.33</f>
        <v>20970</v>
      </c>
    </row>
    <row r="80" spans="2:5" x14ac:dyDescent="0.25">
      <c r="C80" s="7" t="s">
        <v>61</v>
      </c>
      <c r="E80">
        <f>E78-E79</f>
        <v>212030</v>
      </c>
    </row>
    <row r="81" spans="1:4" x14ac:dyDescent="0.25">
      <c r="C81" s="7" t="s">
        <v>6</v>
      </c>
      <c r="D81">
        <f>D74-E80</f>
        <v>224770</v>
      </c>
    </row>
    <row r="83" spans="1:4" x14ac:dyDescent="0.25">
      <c r="C83" t="s">
        <v>64</v>
      </c>
      <c r="D83">
        <f>122840+40000+50000</f>
        <v>212840</v>
      </c>
    </row>
    <row r="85" spans="1:4" x14ac:dyDescent="0.25">
      <c r="C85" t="s">
        <v>26</v>
      </c>
      <c r="D85">
        <f>D81-D83</f>
        <v>11930</v>
      </c>
    </row>
    <row r="88" spans="1:4" x14ac:dyDescent="0.25">
      <c r="A88" t="s">
        <v>65</v>
      </c>
      <c r="B88" t="s">
        <v>66</v>
      </c>
      <c r="C88" t="s">
        <v>14</v>
      </c>
      <c r="D88">
        <f>27000+2000</f>
        <v>29000</v>
      </c>
    </row>
    <row r="89" spans="1:4" x14ac:dyDescent="0.25">
      <c r="C89" t="s">
        <v>67</v>
      </c>
      <c r="D89">
        <f>30000</f>
        <v>30000</v>
      </c>
    </row>
    <row r="90" spans="1:4" x14ac:dyDescent="0.25">
      <c r="C90" t="s">
        <v>18</v>
      </c>
      <c r="D90">
        <f>42000</f>
        <v>42000</v>
      </c>
    </row>
    <row r="91" spans="1:4" x14ac:dyDescent="0.25">
      <c r="C91" t="s">
        <v>13</v>
      </c>
      <c r="D91">
        <f>SUM(D88:D90)</f>
        <v>101000</v>
      </c>
    </row>
    <row r="94" spans="1:4" x14ac:dyDescent="0.25">
      <c r="B94" t="s">
        <v>42</v>
      </c>
      <c r="C94" t="s">
        <v>13</v>
      </c>
      <c r="D94">
        <f>D91</f>
        <v>101000</v>
      </c>
    </row>
    <row r="95" spans="1:4" x14ac:dyDescent="0.25">
      <c r="C95" t="s">
        <v>68</v>
      </c>
      <c r="D95">
        <v>18000</v>
      </c>
    </row>
    <row r="96" spans="1:4" x14ac:dyDescent="0.25">
      <c r="C96" t="s">
        <v>69</v>
      </c>
      <c r="D96">
        <v>17000</v>
      </c>
    </row>
    <row r="98" spans="2:4" x14ac:dyDescent="0.25">
      <c r="C98" t="s">
        <v>42</v>
      </c>
      <c r="D98">
        <f>D94+D95-D96</f>
        <v>102000</v>
      </c>
    </row>
    <row r="101" spans="2:4" x14ac:dyDescent="0.25">
      <c r="B101" t="s">
        <v>25</v>
      </c>
      <c r="C101" t="s">
        <v>42</v>
      </c>
      <c r="D101">
        <v>102000</v>
      </c>
    </row>
    <row r="102" spans="2:4" x14ac:dyDescent="0.25">
      <c r="C102" t="s">
        <v>70</v>
      </c>
      <c r="D102">
        <v>21000</v>
      </c>
    </row>
    <row r="103" spans="2:4" x14ac:dyDescent="0.25">
      <c r="C103" t="s">
        <v>71</v>
      </c>
      <c r="D103">
        <v>16500</v>
      </c>
    </row>
    <row r="105" spans="2:4" x14ac:dyDescent="0.25">
      <c r="C105" t="s">
        <v>25</v>
      </c>
      <c r="D105">
        <f>D101+D102-D103</f>
        <v>106500</v>
      </c>
    </row>
    <row r="107" spans="2:4" x14ac:dyDescent="0.25">
      <c r="B107" t="s">
        <v>72</v>
      </c>
      <c r="C107" t="s">
        <v>73</v>
      </c>
      <c r="D107">
        <f>25000*5</f>
        <v>125000</v>
      </c>
    </row>
    <row r="108" spans="2:4" x14ac:dyDescent="0.25">
      <c r="C108" t="s">
        <v>25</v>
      </c>
      <c r="D108">
        <f>D104+D105-D106</f>
        <v>106500</v>
      </c>
    </row>
    <row r="109" spans="2:4" x14ac:dyDescent="0.25">
      <c r="C109" t="s">
        <v>74</v>
      </c>
      <c r="D109">
        <f>D107-D108</f>
        <v>18500</v>
      </c>
    </row>
    <row r="111" spans="2:4" x14ac:dyDescent="0.25">
      <c r="C111" t="s">
        <v>75</v>
      </c>
      <c r="D111">
        <f>22000</f>
        <v>22000</v>
      </c>
    </row>
    <row r="113" spans="3:4" x14ac:dyDescent="0.25">
      <c r="C113" t="s">
        <v>76</v>
      </c>
      <c r="D113">
        <f>D109-D111</f>
        <v>-3500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2018-01-09T21:13:21Z</dcterms:created>
  <dcterms:modified xsi:type="dcterms:W3CDTF">2018-01-10T03:48:09Z</dcterms:modified>
</cp:coreProperties>
</file>