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defaultThemeVersion="124226"/>
  <xr:revisionPtr revIDLastSave="0" documentId="13_ncr:1_{99F78A23-4D01-EE4C-998F-64347CD50EC7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Part 1" sheetId="1" r:id="rId1"/>
    <sheet name="Part 2" sheetId="2" r:id="rId2"/>
    <sheet name="Par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 s="1"/>
  <c r="E34" i="3" s="1"/>
  <c r="E35" i="3" s="1"/>
  <c r="E36" i="3" s="1"/>
  <c r="J30" i="3"/>
  <c r="J34" i="3" s="1"/>
  <c r="J29" i="3"/>
  <c r="J33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I22" i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17" i="1"/>
  <c r="E17" i="1" s="1"/>
  <c r="F17" i="1" s="1"/>
  <c r="E37" i="3" l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K20" i="1"/>
  <c r="L21" i="1"/>
  <c r="L20" i="1"/>
  <c r="K21" i="1"/>
  <c r="J28" i="1" l="1"/>
  <c r="J27" i="1"/>
</calcChain>
</file>

<file path=xl/sharedStrings.xml><?xml version="1.0" encoding="utf-8"?>
<sst xmlns="http://schemas.openxmlformats.org/spreadsheetml/2006/main" count="170" uniqueCount="92">
  <si>
    <t>Suppose we have a binary classification task with classes (Positive, Negative) and a binary classifier that outputs the probability of the Positive class, p(Pos).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</si>
  <si>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</si>
  <si>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</si>
  <si>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</si>
  <si>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</si>
  <si>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</si>
  <si>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</si>
  <si>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</si>
  <si>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</si>
  <si>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</si>
  <si>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</si>
  <si>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</si>
  <si>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</si>
  <si>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</si>
  <si>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</si>
  <si>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</si>
  <si>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</si>
  <si>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</si>
  <si>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</si>
  <si>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</si>
  <si>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</si>
  <si>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</si>
  <si>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p(Pos)</t>
  </si>
  <si>
    <t>Threshold</t>
  </si>
  <si>
    <t>Predicted</t>
  </si>
  <si>
    <t>Class</t>
  </si>
  <si>
    <t>Actual</t>
  </si>
  <si>
    <t>Neg</t>
  </si>
  <si>
    <t>Pos</t>
  </si>
  <si>
    <t>Result</t>
  </si>
  <si>
    <r>
      <t xml:space="preserve">Below are some hypothetical </t>
    </r>
    <r>
      <rPr>
        <sz val="11"/>
        <color rgb="FFC00000"/>
        <rFont val="Calibri"/>
        <family val="2"/>
        <scheme val="minor"/>
      </rPr>
      <t xml:space="preserve">test cases (A-T) </t>
    </r>
    <r>
      <rPr>
        <sz val="11"/>
        <color theme="1"/>
        <rFont val="Calibri"/>
        <family val="2"/>
        <scheme val="minor"/>
      </rPr>
      <t xml:space="preserve">with their </t>
    </r>
    <r>
      <rPr>
        <sz val="11"/>
        <color rgb="FF7030A0"/>
        <rFont val="Calibri"/>
        <family val="2"/>
        <scheme val="minor"/>
      </rPr>
      <t>actual classes</t>
    </r>
    <r>
      <rPr>
        <sz val="11"/>
        <color theme="1"/>
        <rFont val="Calibri"/>
        <family val="2"/>
        <scheme val="minor"/>
      </rPr>
      <t xml:space="preserve"> and the corresponding </t>
    </r>
    <r>
      <rPr>
        <sz val="11"/>
        <color rgb="FF00B050"/>
        <rFont val="Calibri"/>
        <family val="2"/>
        <scheme val="minor"/>
      </rPr>
      <t>probabilities output by the classifier</t>
    </r>
    <r>
      <rPr>
        <sz val="11"/>
        <color theme="1"/>
        <rFont val="Calibri"/>
        <family val="2"/>
        <scheme val="minor"/>
      </rPr>
      <t xml:space="preserve">. </t>
    </r>
  </si>
  <si>
    <r>
      <t>We can apply a</t>
    </r>
    <r>
      <rPr>
        <sz val="11"/>
        <color theme="9" tint="-0.249977111117893"/>
        <rFont val="Calibri"/>
        <family val="2"/>
        <scheme val="minor"/>
      </rPr>
      <t xml:space="preserve"> threshold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0070C0"/>
        <rFont val="Calibri"/>
        <family val="2"/>
        <scheme val="minor"/>
      </rPr>
      <t xml:space="preserve"> generate predictions</t>
    </r>
    <r>
      <rPr>
        <sz val="11"/>
        <color theme="1"/>
        <rFont val="Calibri"/>
        <family val="2"/>
        <scheme val="minor"/>
      </rPr>
      <t xml:space="preserve"> by classifing every probability that is greater than or equal to the threshold as Positive, and the rest as Negative.</t>
    </r>
  </si>
  <si>
    <r>
      <t xml:space="preserve">Then, comparing the </t>
    </r>
    <r>
      <rPr>
        <sz val="11"/>
        <color rgb="FF0070C0"/>
        <rFont val="Calibri"/>
        <family val="2"/>
        <scheme val="minor"/>
      </rPr>
      <t>predicted class</t>
    </r>
    <r>
      <rPr>
        <sz val="11"/>
        <color theme="1"/>
        <rFont val="Calibri"/>
        <family val="2"/>
        <scheme val="minor"/>
      </rPr>
      <t xml:space="preserve"> with the </t>
    </r>
    <r>
      <rPr>
        <sz val="11"/>
        <color rgb="FF7030A0"/>
        <rFont val="Calibri"/>
        <family val="2"/>
        <scheme val="minor"/>
      </rPr>
      <t>actual class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FF"/>
        <rFont val="Calibri"/>
        <family val="2"/>
        <scheme val="minor"/>
      </rPr>
      <t>we can identify</t>
    </r>
    <r>
      <rPr>
        <sz val="11"/>
        <color theme="1"/>
        <rFont val="Calibri"/>
        <family val="2"/>
        <scheme val="minor"/>
      </rPr>
      <t xml:space="preserve"> True Positives, False Positives, True Negatives and False Negatives.</t>
    </r>
  </si>
  <si>
    <t>Predicted Class</t>
  </si>
  <si>
    <r>
      <t xml:space="preserve">For this data, we can compute a </t>
    </r>
    <r>
      <rPr>
        <sz val="11"/>
        <color rgb="FF0070C0"/>
        <rFont val="Calibri"/>
        <family val="2"/>
        <scheme val="minor"/>
      </rPr>
      <t>confusion matrix:</t>
    </r>
  </si>
  <si>
    <t>We can also compute the True Postive Rate and False Positive Rate:</t>
  </si>
  <si>
    <t xml:space="preserve">TP% = TP/(TP+FN) = </t>
  </si>
  <si>
    <t xml:space="preserve">FP% = FP/(FP+TN) = </t>
  </si>
  <si>
    <t>First, we need to review how to calcuate true positives, false positives, etc., and compute a confusion matrix from them.</t>
  </si>
  <si>
    <t>to see how it affects the confusion matrix, TP% and FP%.</t>
  </si>
  <si>
    <t>Try this out for yourself: change the threshold (highlighted in yellow)</t>
  </si>
  <si>
    <t>Now that we can compute True Positive Rates and False Positive Rates, we can plot a Confusion Matrix.</t>
  </si>
  <si>
    <t>TP%</t>
  </si>
  <si>
    <t>FP%</t>
  </si>
  <si>
    <t>For the data below, I picked threshold values, entered them in the highlighted cell above, and noted down the values for TP% and FP%.</t>
  </si>
  <si>
    <t>I could have used a smaller step between threshold values to get a more complete picture of the curve.</t>
  </si>
  <si>
    <t>Now go to Part2 to see how we get from that to a confusion matrix …</t>
  </si>
  <si>
    <t>There is another way … see Part 3.</t>
  </si>
  <si>
    <r>
      <t>To plot the confusion matrix,</t>
    </r>
    <r>
      <rPr>
        <sz val="11"/>
        <color theme="4" tint="-0.249977111117893"/>
        <rFont val="Calibri"/>
        <family val="2"/>
        <scheme val="minor"/>
      </rPr>
      <t xml:space="preserve"> the threshold must be varied</t>
    </r>
    <r>
      <rPr>
        <sz val="11"/>
        <color theme="1"/>
        <rFont val="Calibri"/>
        <family val="2"/>
        <scheme val="minor"/>
      </rPr>
      <t xml:space="preserve"> across its full range (0-1), and the TP% and FP% found for each one.</t>
    </r>
  </si>
  <si>
    <t>Then I just plotted the FP% values on the horizontal versus the TP% values on the vertical.</t>
  </si>
  <si>
    <t>There is another way to plot the ROC curve …</t>
  </si>
  <si>
    <t>Rather than picking representative threshold values across the range (0,1), I could have used every threshold value that appears in the test data.</t>
  </si>
  <si>
    <t xml:space="preserve">This leads to another method for plotting the ROC curve that yields the same results, </t>
  </si>
  <si>
    <t>though you may need to think about it for a while to see why it is equivalent to the previous method if I just use every threshold that appears in the data.</t>
  </si>
  <si>
    <t>The method is:</t>
  </si>
  <si>
    <t>- Sort the dataset from highest to lowest threshold</t>
  </si>
  <si>
    <t>- Start at (0,0)</t>
  </si>
  <si>
    <t>- For every case where the true class is Pos, move up 1 step</t>
  </si>
  <si>
    <t>Note that this method skips over having to apply the threshold and determine whether it is a TP, FP, etc.,</t>
  </si>
  <si>
    <t>so I have left out the columns that are not needed.</t>
  </si>
  <si>
    <t>No. of Pos Cases:</t>
  </si>
  <si>
    <t>No. of Neg Cases:</t>
  </si>
  <si>
    <t>Vertical Step Size:</t>
  </si>
  <si>
    <t>Horizontal Step Size:</t>
  </si>
  <si>
    <t>Move</t>
  </si>
  <si>
    <t>Up</t>
  </si>
  <si>
    <t>START</t>
  </si>
  <si>
    <r>
      <rPr>
        <sz val="11"/>
        <color rgb="FFC00000"/>
        <rFont val="Calibri"/>
        <family val="2"/>
        <scheme val="minor"/>
      </rPr>
      <t>Below</t>
    </r>
    <r>
      <rPr>
        <sz val="11"/>
        <color theme="1"/>
        <rFont val="Calibri"/>
        <family val="2"/>
        <scheme val="minor"/>
      </rPr>
      <t xml:space="preserve"> is are the relevant columns from Part 1, sorted by decreasing threshold.</t>
    </r>
  </si>
  <si>
    <r>
      <t xml:space="preserve">- </t>
    </r>
    <r>
      <rPr>
        <sz val="11"/>
        <color rgb="FF7030A0"/>
        <rFont val="Calibri"/>
        <family val="2"/>
        <scheme val="minor"/>
      </rPr>
      <t>The vertical step size is 1/(No. of Pos Cases)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FF"/>
        <rFont val="Calibri"/>
        <family val="2"/>
        <scheme val="minor"/>
      </rPr>
      <t>the horizontal step size is 1(No. of Neg Cases)</t>
    </r>
  </si>
  <si>
    <r>
      <t xml:space="preserve">Then I computed the </t>
    </r>
    <r>
      <rPr>
        <sz val="11"/>
        <color rgb="FF7030A0"/>
        <rFont val="Calibri"/>
        <family val="2"/>
        <scheme val="minor"/>
      </rPr>
      <t>vertical step size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FF"/>
        <rFont val="Calibri"/>
        <family val="2"/>
        <scheme val="minor"/>
      </rPr>
      <t>horizontal step size</t>
    </r>
    <r>
      <rPr>
        <sz val="11"/>
        <color theme="1"/>
        <rFont val="Calibri"/>
        <family val="2"/>
        <scheme val="minor"/>
      </rPr>
      <t>.</t>
    </r>
  </si>
  <si>
    <r>
      <t>I added 1 extra row for the</t>
    </r>
    <r>
      <rPr>
        <sz val="11"/>
        <color rgb="FF339933"/>
        <rFont val="Calibri"/>
        <family val="2"/>
        <scheme val="minor"/>
      </rPr>
      <t xml:space="preserve"> start point.</t>
    </r>
  </si>
  <si>
    <t>The ROC curve is plotted directly from the Move Left (horizontal axis) and Move Up (vertical axis)  values.</t>
  </si>
  <si>
    <t>In my example, point (0.1, 0.8) is different in the first ROC curve.</t>
  </si>
  <si>
    <t xml:space="preserve">stepped, if the sample thresholds I used in Part 2 did not cover  </t>
  </si>
  <si>
    <t>every change in threshold that was present in the data.</t>
  </si>
  <si>
    <t>It is also reasonable (for reasons that we will not get into)</t>
  </si>
  <si>
    <t>to plot a non-stepped curve from 'peak to peak'.</t>
  </si>
  <si>
    <t>The difference vanishes if a smaller step is used in method 1.</t>
  </si>
  <si>
    <t xml:space="preserve">In particular it may have sloped lines instead of being strictly </t>
  </si>
  <si>
    <t xml:space="preserve">http://datamining.it.nuigalway.ie </t>
  </si>
  <si>
    <t>How to Construct a Confusion Matrix and a ROC Curve</t>
  </si>
  <si>
    <t>PART 3 of 3.</t>
  </si>
  <si>
    <t>PART 2 of 3.</t>
  </si>
  <si>
    <t>PART 1 of 3.</t>
  </si>
  <si>
    <t>- For every case where the true class is Neg, move right 1 step</t>
  </si>
  <si>
    <t>Prof Michael Madden, NUI Galway.</t>
  </si>
  <si>
    <t>Prof. Michael Madden, NUI Galway.</t>
  </si>
  <si>
    <t>Note: the ROC curve from Part 2 may look slightly different.</t>
  </si>
  <si>
    <t xml:space="preserve"> </t>
  </si>
  <si>
    <t>michael.madden@universityofgalway.ie</t>
  </si>
  <si>
    <t>Right</t>
  </si>
  <si>
    <r>
      <t xml:space="preserve">Checking the values for Pos and Neg, I decide whether to </t>
    </r>
    <r>
      <rPr>
        <sz val="11"/>
        <color rgb="FF0070C0"/>
        <rFont val="Calibri"/>
        <family val="2"/>
        <scheme val="minor"/>
      </rPr>
      <t>move up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move right</t>
    </r>
    <r>
      <rPr>
        <sz val="11"/>
        <color theme="1"/>
        <rFont val="Calibri"/>
        <family val="2"/>
        <scheme val="minor"/>
      </rPr>
      <t xml:space="preserve"> one step.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</si>
</sst>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339933"/>
      <name val="Calibri"/>
      <family val="2"/>
      <scheme val="minor"/>
    </font>
    <font>
      <sz val="16"/>
      <color rgb="FF339933"/>
      <name val="Calibri"/>
      <family val="2"/>
      <scheme val="minor"/>
    </font>
    <font>
      <b/>
      <i/>
      <sz val="11"/>
      <color rgb="FF339933"/>
      <name val="Calibri"/>
      <family val="2"/>
      <scheme val="minor"/>
    </font>
    <font>
      <sz val="11"/>
      <color rgb="FF339933"/>
      <name val="Calibri"/>
      <family val="2"/>
      <scheme val="minor"/>
    </font>
    <font>
      <b/>
      <sz val="11"/>
      <color rgb="FF3399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0" xfId="0" applyFont="1"/>
    <xf numFmtId="0" fontId="15" fillId="0" borderId="0" xfId="0" applyFont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0" fillId="0" borderId="0" xfId="0" quotePrefix="1"/>
    <xf numFmtId="9" fontId="0" fillId="0" borderId="0" xfId="1" applyFont="1"/>
    <xf numFmtId="0" fontId="0" fillId="4" borderId="0" xfId="0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9" fontId="0" fillId="3" borderId="13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8" fillId="0" borderId="0" xfId="0" applyFont="1"/>
    <xf numFmtId="0" fontId="9" fillId="0" borderId="0" xfId="0" applyFont="1"/>
    <xf numFmtId="0" fontId="24" fillId="0" borderId="0" xfId="0" quotePrefix="1" applyFont="1"/>
    <xf numFmtId="0" fontId="25" fillId="0" borderId="14" xfId="0" applyFont="1" applyBorder="1" applyAlignment="1">
      <alignment horizontal="center"/>
    </xf>
    <xf numFmtId="0" fontId="14" fillId="0" borderId="0" xfId="0" quotePrefix="1" applyFont="1"/>
    <xf numFmtId="0" fontId="2" fillId="0" borderId="0" xfId="0" quotePrefix="1" applyFont="1"/>
    <xf numFmtId="0" fontId="26" fillId="0" borderId="0" xfId="0" applyFont="1" applyAlignment="1">
      <alignment horizontal="center"/>
    </xf>
    <xf numFmtId="0" fontId="27" fillId="0" borderId="0" xfId="2"/>
    <xf numFmtId="0" fontId="28" fillId="0" borderId="0" xfId="2" applyFont="1"/>
    <xf numFmtId="0" fontId="29" fillId="0" borderId="0" xfId="0" applyFont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Medium9"/>
  <colors>
    <mruColors>
      <color rgb="FF339933"/>
      <color rgb="FFFF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2'!$C$15</c:f>
              <c:strCache>
                <c:ptCount val="1"/>
                <c:pt idx="0">
                  <c:v>TP%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2'!$B$16:$B$26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'Part 2'!$C$16:$C$26</c:f>
              <c:numCache>
                <c:formatCode>0%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9-4C46-A341-7CDF336B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05584"/>
        <c:axId val="311956848"/>
      </c:scatterChart>
      <c:valAx>
        <c:axId val="3123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False Positive Rate (FP%)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56848"/>
        <c:crosses val="autoZero"/>
        <c:crossBetween val="midCat"/>
        <c:majorUnit val="0.1"/>
        <c:minorUnit val="5.000000000000001E-2"/>
      </c:valAx>
      <c:valAx>
        <c:axId val="31195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True</a:t>
                </a:r>
                <a:r>
                  <a:rPr lang="en-IE" baseline="0"/>
                  <a:t> Positive Rate (TP%)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5584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ROC</a:t>
            </a:r>
            <a:r>
              <a:rPr lang="en-IE" baseline="0"/>
              <a:t>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3'!$E$31:$E$51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0.30000000000000004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xVal>
          <c:yVal>
            <c:numRef>
              <c:f>'Part 3'!$F$31:$F$51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0.79999999999999993</c:v>
                </c:pt>
                <c:pt idx="11">
                  <c:v>0.79999999999999993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1D2-A981-E467FF78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91112"/>
        <c:axId val="312014240"/>
      </c:scatterChart>
      <c:valAx>
        <c:axId val="312991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14240"/>
        <c:crosses val="autoZero"/>
        <c:crossBetween val="midCat"/>
        <c:majorUnit val="0.1"/>
      </c:valAx>
      <c:valAx>
        <c:axId val="31201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True Positive</a:t>
                </a:r>
                <a:r>
                  <a:rPr lang="en-IE" baseline="0"/>
                  <a:t> Rate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91112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12</xdr:row>
      <xdr:rowOff>68580</xdr:rowOff>
    </xdr:from>
    <xdr:to>
      <xdr:col>11</xdr:col>
      <xdr:colOff>419100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28</xdr:row>
      <xdr:rowOff>177165</xdr:rowOff>
    </xdr:from>
    <xdr:to>
      <xdr:col>18</xdr:col>
      <xdr:colOff>573405</xdr:colOff>
      <xdr:row>51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ael.madden@universityofgalway.ie" TargetMode="External"/><Relationship Id="rId1" Type="http://schemas.openxmlformats.org/officeDocument/2006/relationships/hyperlink" Target="http://datamining.it.nuigalway.i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ichael.madden@universityofgalway.ie" TargetMode="External"/><Relationship Id="rId1" Type="http://schemas.openxmlformats.org/officeDocument/2006/relationships/hyperlink" Target="http://datamining.it.nuigalway.i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ichael.madden@universityofgalway.ie" TargetMode="External"/><Relationship Id="rId1" Type="http://schemas.openxmlformats.org/officeDocument/2006/relationships/hyperlink" Target="http://datamining.it.nuigalway.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selection activeCell="E4" sqref="E4"/>
    </sheetView>
  </sheetViews>
  <sheetFormatPr baseColWidth="10" defaultColWidth="8.83203125" defaultRowHeight="15" x14ac:dyDescent="0.2"/>
  <cols>
    <col min="4" max="4" width="9.83203125" customWidth="1"/>
  </cols>
  <sheetData>
    <row r="1" spans="1:9" ht="21" x14ac:dyDescent="0.25">
      <c r="A1" s="17" t="s">
        <v>80</v>
      </c>
      <c r="B1" s="2"/>
    </row>
    <row r="2" spans="1:9" ht="7.75" customHeight="1" x14ac:dyDescent="0.25">
      <c r="A2" s="18"/>
      <c r="B2" s="1"/>
    </row>
    <row r="3" spans="1:9" ht="21" x14ac:dyDescent="0.25">
      <c r="A3" s="18" t="s">
        <v>85</v>
      </c>
      <c r="B3" s="1"/>
      <c r="I3" t="s">
        <v>88</v>
      </c>
    </row>
    <row r="4" spans="1:9" s="65" customFormat="1" ht="16" x14ac:dyDescent="0.2">
      <c r="A4" s="64" t="s">
        <v>79</v>
      </c>
      <c r="E4" s="63" t="s">
        <v>89</v>
      </c>
    </row>
    <row r="5" spans="1:9" x14ac:dyDescent="0.2">
      <c r="A5" s="63"/>
      <c r="E5" s="63"/>
    </row>
    <row r="6" spans="1:9" x14ac:dyDescent="0.2">
      <c r="A6" s="19" t="s">
        <v>83</v>
      </c>
    </row>
    <row r="7" spans="1:9" x14ac:dyDescent="0.2">
      <c r="A7" s="19" t="s">
        <v>38</v>
      </c>
    </row>
    <row r="9" spans="1:9" x14ac:dyDescent="0.2">
      <c r="A9" t="s">
        <v>0</v>
      </c>
    </row>
    <row r="10" spans="1:9" x14ac:dyDescent="0.2">
      <c r="A10" t="s">
        <v>30</v>
      </c>
    </row>
    <row r="11" spans="1:9" x14ac:dyDescent="0.2">
      <c r="A11" t="s">
        <v>31</v>
      </c>
    </row>
    <row r="12" spans="1:9" x14ac:dyDescent="0.2">
      <c r="A12" t="s">
        <v>32</v>
      </c>
    </row>
    <row r="15" spans="1:9" x14ac:dyDescent="0.2">
      <c r="A15" s="32"/>
      <c r="B15" s="28" t="s">
        <v>26</v>
      </c>
      <c r="C15" s="27"/>
      <c r="D15" s="37" t="s">
        <v>23</v>
      </c>
      <c r="E15" s="29" t="s">
        <v>24</v>
      </c>
      <c r="F15" s="4"/>
    </row>
    <row r="16" spans="1:9" x14ac:dyDescent="0.2">
      <c r="A16" s="33" t="s">
        <v>1</v>
      </c>
      <c r="B16" s="30" t="s">
        <v>25</v>
      </c>
      <c r="C16" s="38" t="s">
        <v>22</v>
      </c>
      <c r="D16" s="39">
        <v>0.25</v>
      </c>
      <c r="E16" s="31" t="s">
        <v>25</v>
      </c>
      <c r="F16" s="40" t="s">
        <v>29</v>
      </c>
      <c r="H16" t="s">
        <v>34</v>
      </c>
    </row>
    <row r="17" spans="1:14" x14ac:dyDescent="0.2">
      <c r="A17" s="34" t="s">
        <v>2</v>
      </c>
      <c r="B17" s="20" t="s">
        <v>27</v>
      </c>
      <c r="C17" s="5">
        <v>0.09</v>
      </c>
      <c r="D17" s="6">
        <f t="shared" ref="D17:D36" si="0">$D$16</f>
        <v>0.25</v>
      </c>
      <c r="E17" s="20" t="str">
        <f t="shared" ref="E17:E36" si="1">IF(C17&gt;=D17,"Pos","Neg")</f>
        <v>Neg</v>
      </c>
      <c r="F17" s="34" t="str">
        <f t="shared" ref="F17:F36" si="2">IF(E17="Pos", IF(B17="Pos","TP","FP"), IF(B17="Neg","TN","FN"))</f>
        <v>TN</v>
      </c>
    </row>
    <row r="18" spans="1:14" x14ac:dyDescent="0.2">
      <c r="A18" s="35" t="s">
        <v>3</v>
      </c>
      <c r="B18" s="22" t="s">
        <v>27</v>
      </c>
      <c r="C18" s="21">
        <v>0.52</v>
      </c>
      <c r="D18" s="23">
        <f t="shared" si="0"/>
        <v>0.25</v>
      </c>
      <c r="E18" s="22" t="str">
        <f t="shared" si="1"/>
        <v>Pos</v>
      </c>
      <c r="F18" s="35" t="str">
        <f t="shared" si="2"/>
        <v>FP</v>
      </c>
      <c r="K18" s="66" t="s">
        <v>33</v>
      </c>
      <c r="L18" s="67"/>
    </row>
    <row r="19" spans="1:14" x14ac:dyDescent="0.2">
      <c r="A19" s="35" t="s">
        <v>4</v>
      </c>
      <c r="B19" s="22" t="s">
        <v>27</v>
      </c>
      <c r="C19" s="21">
        <v>0.41</v>
      </c>
      <c r="D19" s="23">
        <f t="shared" si="0"/>
        <v>0.25</v>
      </c>
      <c r="E19" s="22" t="str">
        <f t="shared" si="1"/>
        <v>Pos</v>
      </c>
      <c r="F19" s="35" t="str">
        <f t="shared" si="2"/>
        <v>FP</v>
      </c>
      <c r="K19" s="10" t="s">
        <v>28</v>
      </c>
      <c r="L19" s="10" t="s">
        <v>27</v>
      </c>
    </row>
    <row r="20" spans="1:14" x14ac:dyDescent="0.2">
      <c r="A20" s="35" t="s">
        <v>5</v>
      </c>
      <c r="B20" s="22" t="s">
        <v>28</v>
      </c>
      <c r="C20" s="21">
        <v>0.91</v>
      </c>
      <c r="D20" s="23">
        <f t="shared" si="0"/>
        <v>0.25</v>
      </c>
      <c r="E20" s="22" t="str">
        <f t="shared" si="1"/>
        <v>Pos</v>
      </c>
      <c r="F20" s="35" t="str">
        <f t="shared" si="2"/>
        <v>TP</v>
      </c>
      <c r="I20" s="7" t="s">
        <v>26</v>
      </c>
      <c r="J20" s="8" t="s">
        <v>28</v>
      </c>
      <c r="K20" s="11">
        <f>COUNTIF($F$17:$F$36, "TP")</f>
        <v>10</v>
      </c>
      <c r="L20" s="11">
        <f>COUNTIF($F$17:$F$36, "FN")</f>
        <v>0</v>
      </c>
    </row>
    <row r="21" spans="1:14" x14ac:dyDescent="0.2">
      <c r="A21" s="35" t="s">
        <v>6</v>
      </c>
      <c r="B21" s="22" t="s">
        <v>27</v>
      </c>
      <c r="C21" s="21">
        <v>0.12</v>
      </c>
      <c r="D21" s="23">
        <f t="shared" si="0"/>
        <v>0.25</v>
      </c>
      <c r="E21" s="22" t="str">
        <f t="shared" si="1"/>
        <v>Neg</v>
      </c>
      <c r="F21" s="35" t="str">
        <f t="shared" si="2"/>
        <v>TN</v>
      </c>
      <c r="I21" s="9" t="s">
        <v>25</v>
      </c>
      <c r="J21" s="8" t="s">
        <v>27</v>
      </c>
      <c r="K21" s="11">
        <f>COUNTIF($F$17:$F$36, "FP")</f>
        <v>4</v>
      </c>
      <c r="L21" s="11">
        <f>COUNTIF($F$17:$F$36, "TN")</f>
        <v>6</v>
      </c>
    </row>
    <row r="22" spans="1:14" x14ac:dyDescent="0.2">
      <c r="A22" s="35" t="s">
        <v>7</v>
      </c>
      <c r="B22" s="22" t="s">
        <v>28</v>
      </c>
      <c r="C22" s="21">
        <v>0.35</v>
      </c>
      <c r="D22" s="23">
        <f t="shared" si="0"/>
        <v>0.25</v>
      </c>
      <c r="E22" s="22" t="str">
        <f t="shared" si="1"/>
        <v>Pos</v>
      </c>
      <c r="F22" s="35" t="str">
        <f t="shared" si="2"/>
        <v>TP</v>
      </c>
      <c r="I22" s="12" t="str">
        <f>"Confusion Matrix when Threshold="&amp;D16</f>
        <v>Confusion Matrix when Threshold=0.25</v>
      </c>
      <c r="J22" s="13"/>
      <c r="K22" s="13"/>
      <c r="L22" s="13"/>
    </row>
    <row r="23" spans="1:14" x14ac:dyDescent="0.2">
      <c r="A23" s="35" t="s">
        <v>8</v>
      </c>
      <c r="B23" s="22" t="s">
        <v>27</v>
      </c>
      <c r="C23" s="21">
        <v>0.78</v>
      </c>
      <c r="D23" s="23">
        <f t="shared" si="0"/>
        <v>0.25</v>
      </c>
      <c r="E23" s="22" t="str">
        <f t="shared" si="1"/>
        <v>Pos</v>
      </c>
      <c r="F23" s="35" t="str">
        <f t="shared" si="2"/>
        <v>FP</v>
      </c>
    </row>
    <row r="24" spans="1:14" x14ac:dyDescent="0.2">
      <c r="A24" s="35" t="s">
        <v>9</v>
      </c>
      <c r="B24" s="22" t="s">
        <v>27</v>
      </c>
      <c r="C24" s="21">
        <v>0.47</v>
      </c>
      <c r="D24" s="23">
        <f t="shared" si="0"/>
        <v>0.25</v>
      </c>
      <c r="E24" s="22" t="str">
        <f t="shared" si="1"/>
        <v>Pos</v>
      </c>
      <c r="F24" s="35" t="str">
        <f t="shared" si="2"/>
        <v>FP</v>
      </c>
    </row>
    <row r="25" spans="1:14" x14ac:dyDescent="0.2">
      <c r="A25" s="35" t="s">
        <v>10</v>
      </c>
      <c r="B25" s="22" t="s">
        <v>28</v>
      </c>
      <c r="C25" s="21">
        <v>0.89</v>
      </c>
      <c r="D25" s="23">
        <f t="shared" si="0"/>
        <v>0.25</v>
      </c>
      <c r="E25" s="22" t="str">
        <f t="shared" si="1"/>
        <v>Pos</v>
      </c>
      <c r="F25" s="35" t="str">
        <f t="shared" si="2"/>
        <v>TP</v>
      </c>
      <c r="H25" t="s">
        <v>35</v>
      </c>
    </row>
    <row r="26" spans="1:14" x14ac:dyDescent="0.2">
      <c r="A26" s="35" t="s">
        <v>11</v>
      </c>
      <c r="B26" s="22" t="s">
        <v>27</v>
      </c>
      <c r="C26" s="21">
        <v>0.13</v>
      </c>
      <c r="D26" s="23">
        <f t="shared" si="0"/>
        <v>0.25</v>
      </c>
      <c r="E26" s="22" t="str">
        <f t="shared" si="1"/>
        <v>Neg</v>
      </c>
      <c r="F26" s="35" t="str">
        <f t="shared" si="2"/>
        <v>TN</v>
      </c>
    </row>
    <row r="27" spans="1:14" x14ac:dyDescent="0.2">
      <c r="A27" s="35" t="s">
        <v>12</v>
      </c>
      <c r="B27" s="22" t="s">
        <v>28</v>
      </c>
      <c r="C27" s="21">
        <v>0.34</v>
      </c>
      <c r="D27" s="23">
        <f t="shared" si="0"/>
        <v>0.25</v>
      </c>
      <c r="E27" s="22" t="str">
        <f t="shared" si="1"/>
        <v>Pos</v>
      </c>
      <c r="F27" s="35" t="str">
        <f t="shared" si="2"/>
        <v>TP</v>
      </c>
      <c r="H27" s="14" t="s">
        <v>36</v>
      </c>
      <c r="J27" s="15">
        <f>K20/(K20+L20)</f>
        <v>1</v>
      </c>
    </row>
    <row r="28" spans="1:14" x14ac:dyDescent="0.2">
      <c r="A28" s="35" t="s">
        <v>13</v>
      </c>
      <c r="B28" s="22" t="s">
        <v>28</v>
      </c>
      <c r="C28" s="21">
        <v>0.87</v>
      </c>
      <c r="D28" s="23">
        <f t="shared" si="0"/>
        <v>0.25</v>
      </c>
      <c r="E28" s="22" t="str">
        <f t="shared" si="1"/>
        <v>Pos</v>
      </c>
      <c r="F28" s="35" t="str">
        <f t="shared" si="2"/>
        <v>TP</v>
      </c>
      <c r="H28" s="14" t="s">
        <v>37</v>
      </c>
      <c r="J28" s="15">
        <f>K21/(K21+L21)</f>
        <v>0.4</v>
      </c>
    </row>
    <row r="29" spans="1:14" x14ac:dyDescent="0.2">
      <c r="A29" s="35" t="s">
        <v>14</v>
      </c>
      <c r="B29" s="22" t="s">
        <v>28</v>
      </c>
      <c r="C29" s="21">
        <v>0.55000000000000004</v>
      </c>
      <c r="D29" s="23">
        <f t="shared" si="0"/>
        <v>0.25</v>
      </c>
      <c r="E29" s="22" t="str">
        <f t="shared" si="1"/>
        <v>Pos</v>
      </c>
      <c r="F29" s="35" t="str">
        <f t="shared" si="2"/>
        <v>TP</v>
      </c>
    </row>
    <row r="30" spans="1:14" x14ac:dyDescent="0.2">
      <c r="A30" s="35" t="s">
        <v>15</v>
      </c>
      <c r="B30" s="22" t="s">
        <v>27</v>
      </c>
      <c r="C30" s="21">
        <v>0.23</v>
      </c>
      <c r="D30" s="23">
        <f t="shared" si="0"/>
        <v>0.25</v>
      </c>
      <c r="E30" s="22" t="str">
        <f t="shared" si="1"/>
        <v>Neg</v>
      </c>
      <c r="F30" s="35" t="str">
        <f t="shared" si="2"/>
        <v>TN</v>
      </c>
    </row>
    <row r="31" spans="1:14" x14ac:dyDescent="0.2">
      <c r="A31" s="35" t="s">
        <v>16</v>
      </c>
      <c r="B31" s="22" t="s">
        <v>27</v>
      </c>
      <c r="C31" s="21">
        <v>0.11</v>
      </c>
      <c r="D31" s="23">
        <f t="shared" si="0"/>
        <v>0.25</v>
      </c>
      <c r="E31" s="22" t="str">
        <f t="shared" si="1"/>
        <v>Neg</v>
      </c>
      <c r="F31" s="35" t="str">
        <f t="shared" si="2"/>
        <v>TN</v>
      </c>
      <c r="H31" s="16" t="s">
        <v>40</v>
      </c>
      <c r="I31" s="16"/>
      <c r="J31" s="16"/>
      <c r="K31" s="16"/>
      <c r="L31" s="16"/>
      <c r="M31" s="16"/>
      <c r="N31" s="16"/>
    </row>
    <row r="32" spans="1:14" x14ac:dyDescent="0.2">
      <c r="A32" s="35" t="s">
        <v>17</v>
      </c>
      <c r="B32" s="22" t="s">
        <v>27</v>
      </c>
      <c r="C32" s="21">
        <v>0.05</v>
      </c>
      <c r="D32" s="23">
        <f t="shared" si="0"/>
        <v>0.25</v>
      </c>
      <c r="E32" s="22" t="str">
        <f t="shared" si="1"/>
        <v>Neg</v>
      </c>
      <c r="F32" s="35" t="str">
        <f t="shared" si="2"/>
        <v>TN</v>
      </c>
      <c r="H32" s="16" t="s">
        <v>39</v>
      </c>
      <c r="I32" s="16"/>
      <c r="J32" s="16"/>
      <c r="K32" s="16"/>
      <c r="L32" s="16"/>
      <c r="M32" s="16"/>
      <c r="N32" s="16"/>
    </row>
    <row r="33" spans="1:8" x14ac:dyDescent="0.2">
      <c r="A33" s="35" t="s">
        <v>18</v>
      </c>
      <c r="B33" s="22" t="s">
        <v>28</v>
      </c>
      <c r="C33" s="21">
        <v>0.61</v>
      </c>
      <c r="D33" s="23">
        <f t="shared" si="0"/>
        <v>0.25</v>
      </c>
      <c r="E33" s="22" t="str">
        <f t="shared" si="1"/>
        <v>Pos</v>
      </c>
      <c r="F33" s="35" t="str">
        <f t="shared" si="2"/>
        <v>TP</v>
      </c>
    </row>
    <row r="34" spans="1:8" x14ac:dyDescent="0.2">
      <c r="A34" s="35" t="s">
        <v>19</v>
      </c>
      <c r="B34" s="22" t="s">
        <v>28</v>
      </c>
      <c r="C34" s="21">
        <v>0.68</v>
      </c>
      <c r="D34" s="23">
        <f t="shared" si="0"/>
        <v>0.25</v>
      </c>
      <c r="E34" s="22" t="str">
        <f t="shared" si="1"/>
        <v>Pos</v>
      </c>
      <c r="F34" s="35" t="str">
        <f t="shared" si="2"/>
        <v>TP</v>
      </c>
      <c r="H34" s="19" t="s">
        <v>46</v>
      </c>
    </row>
    <row r="35" spans="1:8" x14ac:dyDescent="0.2">
      <c r="A35" s="35" t="s">
        <v>20</v>
      </c>
      <c r="B35" s="22" t="s">
        <v>28</v>
      </c>
      <c r="C35" s="21">
        <v>0.93</v>
      </c>
      <c r="D35" s="23">
        <f t="shared" si="0"/>
        <v>0.25</v>
      </c>
      <c r="E35" s="22" t="str">
        <f t="shared" si="1"/>
        <v>Pos</v>
      </c>
      <c r="F35" s="35" t="str">
        <f t="shared" si="2"/>
        <v>TP</v>
      </c>
    </row>
    <row r="36" spans="1:8" x14ac:dyDescent="0.2">
      <c r="A36" s="36" t="s">
        <v>21</v>
      </c>
      <c r="B36" s="25" t="s">
        <v>28</v>
      </c>
      <c r="C36" s="24">
        <v>0.98</v>
      </c>
      <c r="D36" s="26">
        <f t="shared" si="0"/>
        <v>0.25</v>
      </c>
      <c r="E36" s="25" t="str">
        <f t="shared" si="1"/>
        <v>Pos</v>
      </c>
      <c r="F36" s="36" t="str">
        <f t="shared" si="2"/>
        <v>TP</v>
      </c>
    </row>
  </sheetData>
  <sortState xmlns:xlrd2="http://schemas.microsoft.com/office/spreadsheetml/2017/richdata2" ref="A16:F35">
    <sortCondition ref="A16:A35"/>
  </sortState>
  <mergeCells count="1">
    <mergeCell ref="K18:L18"/>
  </mergeCells>
  <hyperlinks>
    <hyperlink ref="A4" r:id="rId1" xr:uid="{00000000-0004-0000-0000-000000000000}"/>
    <hyperlink ref="E4" r:id="rId2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ht="21" x14ac:dyDescent="0.25">
      <c r="A1" s="17" t="s">
        <v>80</v>
      </c>
      <c r="B1" s="2"/>
    </row>
    <row r="2" spans="1:5" ht="7.75" customHeight="1" x14ac:dyDescent="0.25">
      <c r="A2" s="18"/>
      <c r="B2" s="1"/>
    </row>
    <row r="3" spans="1:5" ht="21" x14ac:dyDescent="0.25">
      <c r="A3" s="18" t="s">
        <v>86</v>
      </c>
      <c r="B3" s="1"/>
    </row>
    <row r="4" spans="1:5" s="65" customFormat="1" ht="16" x14ac:dyDescent="0.2">
      <c r="A4" s="64" t="s">
        <v>79</v>
      </c>
      <c r="E4" s="63" t="s">
        <v>89</v>
      </c>
    </row>
    <row r="6" spans="1:5" x14ac:dyDescent="0.2">
      <c r="A6" s="19" t="s">
        <v>82</v>
      </c>
    </row>
    <row r="7" spans="1:5" x14ac:dyDescent="0.2">
      <c r="A7" s="19" t="s">
        <v>41</v>
      </c>
    </row>
    <row r="9" spans="1:5" x14ac:dyDescent="0.2">
      <c r="A9" t="s">
        <v>48</v>
      </c>
    </row>
    <row r="10" spans="1:5" x14ac:dyDescent="0.2">
      <c r="A10" t="s">
        <v>44</v>
      </c>
    </row>
    <row r="11" spans="1:5" x14ac:dyDescent="0.2">
      <c r="A11" t="s">
        <v>45</v>
      </c>
    </row>
    <row r="12" spans="1:5" x14ac:dyDescent="0.2">
      <c r="A12" t="s">
        <v>49</v>
      </c>
    </row>
    <row r="15" spans="1:5" x14ac:dyDescent="0.2">
      <c r="A15" s="47" t="s">
        <v>23</v>
      </c>
      <c r="B15" s="48" t="s">
        <v>43</v>
      </c>
      <c r="C15" s="49" t="s">
        <v>42</v>
      </c>
    </row>
    <row r="16" spans="1:5" x14ac:dyDescent="0.2">
      <c r="A16" s="45">
        <v>1</v>
      </c>
      <c r="B16" s="41">
        <v>0</v>
      </c>
      <c r="C16" s="42">
        <v>0</v>
      </c>
    </row>
    <row r="17" spans="1:3" x14ac:dyDescent="0.2">
      <c r="A17" s="45">
        <v>0.9</v>
      </c>
      <c r="B17" s="41">
        <v>0</v>
      </c>
      <c r="C17" s="42">
        <v>0.3</v>
      </c>
    </row>
    <row r="18" spans="1:3" x14ac:dyDescent="0.2">
      <c r="A18" s="45">
        <v>0.8</v>
      </c>
      <c r="B18" s="41">
        <v>0</v>
      </c>
      <c r="C18" s="42">
        <v>0.5</v>
      </c>
    </row>
    <row r="19" spans="1:3" x14ac:dyDescent="0.2">
      <c r="A19" s="45">
        <v>0.7</v>
      </c>
      <c r="B19" s="41">
        <v>0.1</v>
      </c>
      <c r="C19" s="42">
        <v>0.5</v>
      </c>
    </row>
    <row r="20" spans="1:3" x14ac:dyDescent="0.2">
      <c r="A20" s="45">
        <v>0.6</v>
      </c>
      <c r="B20" s="41">
        <v>0.1</v>
      </c>
      <c r="C20" s="42">
        <v>0.7</v>
      </c>
    </row>
    <row r="21" spans="1:3" x14ac:dyDescent="0.2">
      <c r="A21" s="45">
        <v>0.5</v>
      </c>
      <c r="B21" s="41">
        <v>0.2</v>
      </c>
      <c r="C21" s="42">
        <v>0.8</v>
      </c>
    </row>
    <row r="22" spans="1:3" x14ac:dyDescent="0.2">
      <c r="A22" s="45">
        <v>0.4</v>
      </c>
      <c r="B22" s="41">
        <v>0.4</v>
      </c>
      <c r="C22" s="42">
        <v>0.8</v>
      </c>
    </row>
    <row r="23" spans="1:3" x14ac:dyDescent="0.2">
      <c r="A23" s="45">
        <v>0.3</v>
      </c>
      <c r="B23" s="41">
        <v>0.4</v>
      </c>
      <c r="C23" s="42">
        <v>1</v>
      </c>
    </row>
    <row r="24" spans="1:3" x14ac:dyDescent="0.2">
      <c r="A24" s="45">
        <v>0.2</v>
      </c>
      <c r="B24" s="41">
        <v>0.5</v>
      </c>
      <c r="C24" s="42">
        <v>1</v>
      </c>
    </row>
    <row r="25" spans="1:3" x14ac:dyDescent="0.2">
      <c r="A25" s="45">
        <v>0.1</v>
      </c>
      <c r="B25" s="41">
        <v>0.8</v>
      </c>
      <c r="C25" s="42">
        <v>1</v>
      </c>
    </row>
    <row r="26" spans="1:3" x14ac:dyDescent="0.2">
      <c r="A26" s="46">
        <v>0</v>
      </c>
      <c r="B26" s="43">
        <v>1</v>
      </c>
      <c r="C26" s="44">
        <v>1</v>
      </c>
    </row>
    <row r="39" spans="1:1" x14ac:dyDescent="0.2">
      <c r="A39" s="19" t="s">
        <v>47</v>
      </c>
    </row>
  </sheetData>
  <hyperlinks>
    <hyperlink ref="A4" r:id="rId1" xr:uid="{00000000-0004-0000-0100-000000000000}"/>
    <hyperlink ref="E4" r:id="rId2" xr:uid="{03DCF497-5CC0-A640-8098-E8A196C21C4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"/>
  <sheetViews>
    <sheetView topLeftCell="A20" workbookViewId="0">
      <selection activeCell="A27" sqref="A27"/>
    </sheetView>
  </sheetViews>
  <sheetFormatPr baseColWidth="10" defaultColWidth="8.83203125" defaultRowHeight="15" x14ac:dyDescent="0.2"/>
  <cols>
    <col min="4" max="4" width="3.83203125" customWidth="1"/>
  </cols>
  <sheetData>
    <row r="1" spans="1:18" ht="21" x14ac:dyDescent="0.25">
      <c r="A1" s="17" t="s">
        <v>80</v>
      </c>
      <c r="B1" s="2"/>
    </row>
    <row r="2" spans="1:18" ht="7.75" customHeight="1" x14ac:dyDescent="0.25">
      <c r="A2" s="18"/>
      <c r="B2" s="1"/>
    </row>
    <row r="3" spans="1:18" ht="21" x14ac:dyDescent="0.25">
      <c r="A3" s="18" t="s">
        <v>86</v>
      </c>
      <c r="B3" s="1"/>
    </row>
    <row r="4" spans="1:18" s="65" customFormat="1" ht="16" x14ac:dyDescent="0.2">
      <c r="A4" s="64" t="s">
        <v>79</v>
      </c>
      <c r="E4" s="63" t="s">
        <v>89</v>
      </c>
    </row>
    <row r="6" spans="1:18" x14ac:dyDescent="0.2">
      <c r="A6" s="19" t="s">
        <v>81</v>
      </c>
    </row>
    <row r="7" spans="1:18" x14ac:dyDescent="0.2">
      <c r="A7" s="19" t="s">
        <v>50</v>
      </c>
    </row>
    <row r="9" spans="1:18" x14ac:dyDescent="0.2">
      <c r="A9" t="s">
        <v>51</v>
      </c>
    </row>
    <row r="10" spans="1:18" x14ac:dyDescent="0.2">
      <c r="A10" t="s">
        <v>52</v>
      </c>
    </row>
    <row r="11" spans="1:18" x14ac:dyDescent="0.2">
      <c r="A11" t="s">
        <v>53</v>
      </c>
    </row>
    <row r="13" spans="1:18" x14ac:dyDescent="0.2">
      <c r="A13" t="s">
        <v>54</v>
      </c>
    </row>
    <row r="14" spans="1:18" x14ac:dyDescent="0.2">
      <c r="A14" s="14" t="s">
        <v>55</v>
      </c>
    </row>
    <row r="15" spans="1:18" x14ac:dyDescent="0.2">
      <c r="A15" s="58" t="s">
        <v>56</v>
      </c>
      <c r="M15" s="16" t="s">
        <v>87</v>
      </c>
      <c r="N15" s="16"/>
      <c r="O15" s="16"/>
      <c r="P15" s="16"/>
      <c r="Q15" s="16"/>
      <c r="R15" s="16"/>
    </row>
    <row r="16" spans="1:18" x14ac:dyDescent="0.2">
      <c r="A16" s="60" t="s">
        <v>57</v>
      </c>
      <c r="M16" s="16" t="s">
        <v>78</v>
      </c>
      <c r="N16" s="16"/>
      <c r="O16" s="16"/>
      <c r="P16" s="16"/>
      <c r="Q16" s="16"/>
      <c r="R16" s="16"/>
    </row>
    <row r="17" spans="1:18" x14ac:dyDescent="0.2">
      <c r="A17" s="61" t="s">
        <v>84</v>
      </c>
      <c r="M17" s="16" t="s">
        <v>73</v>
      </c>
      <c r="N17" s="16"/>
      <c r="O17" s="16"/>
      <c r="P17" s="16"/>
      <c r="Q17" s="16"/>
      <c r="R17" s="16"/>
    </row>
    <row r="18" spans="1:18" x14ac:dyDescent="0.2">
      <c r="A18" s="14" t="s">
        <v>68</v>
      </c>
      <c r="M18" s="16" t="s">
        <v>74</v>
      </c>
      <c r="N18" s="16"/>
      <c r="O18" s="16"/>
      <c r="P18" s="16"/>
      <c r="Q18" s="16"/>
      <c r="R18" s="16"/>
    </row>
    <row r="19" spans="1:18" x14ac:dyDescent="0.2">
      <c r="M19" s="16" t="s">
        <v>72</v>
      </c>
      <c r="N19" s="16"/>
      <c r="O19" s="16"/>
      <c r="P19" s="16"/>
      <c r="Q19" s="16"/>
      <c r="R19" s="16"/>
    </row>
    <row r="20" spans="1:18" x14ac:dyDescent="0.2">
      <c r="A20" t="s">
        <v>58</v>
      </c>
      <c r="M20" s="16" t="s">
        <v>77</v>
      </c>
      <c r="N20" s="16"/>
      <c r="O20" s="16"/>
      <c r="P20" s="16"/>
      <c r="Q20" s="16"/>
      <c r="R20" s="16"/>
    </row>
    <row r="21" spans="1:18" x14ac:dyDescent="0.2">
      <c r="A21" t="s">
        <v>59</v>
      </c>
    </row>
    <row r="22" spans="1:18" x14ac:dyDescent="0.2">
      <c r="M22" s="16" t="s">
        <v>75</v>
      </c>
      <c r="N22" s="16"/>
      <c r="O22" s="16"/>
      <c r="P22" s="16"/>
      <c r="Q22" s="16"/>
      <c r="R22" s="16"/>
    </row>
    <row r="23" spans="1:18" x14ac:dyDescent="0.2">
      <c r="A23" t="s">
        <v>67</v>
      </c>
      <c r="M23" s="16" t="s">
        <v>76</v>
      </c>
      <c r="N23" s="16"/>
      <c r="O23" s="16"/>
      <c r="P23" s="16"/>
      <c r="Q23" s="16"/>
      <c r="R23" s="16"/>
    </row>
    <row r="24" spans="1:18" x14ac:dyDescent="0.2">
      <c r="A24" t="s">
        <v>70</v>
      </c>
    </row>
    <row r="25" spans="1:18" x14ac:dyDescent="0.2">
      <c r="A25" t="s">
        <v>69</v>
      </c>
    </row>
    <row r="26" spans="1:18" x14ac:dyDescent="0.2">
      <c r="A26" t="s">
        <v>91</v>
      </c>
    </row>
    <row r="27" spans="1:18" x14ac:dyDescent="0.2">
      <c r="A27" t="s">
        <v>71</v>
      </c>
    </row>
    <row r="29" spans="1:18" x14ac:dyDescent="0.2">
      <c r="A29" s="53"/>
      <c r="B29" s="54" t="s">
        <v>26</v>
      </c>
      <c r="C29" s="53"/>
      <c r="E29" s="62" t="s">
        <v>64</v>
      </c>
      <c r="F29" s="3" t="s">
        <v>64</v>
      </c>
      <c r="H29" s="57" t="s">
        <v>60</v>
      </c>
      <c r="I29" s="57"/>
      <c r="J29" s="57">
        <f>COUNTIF(B32:B51,"Pos")</f>
        <v>10</v>
      </c>
    </row>
    <row r="30" spans="1:18" x14ac:dyDescent="0.2">
      <c r="A30" s="33" t="s">
        <v>1</v>
      </c>
      <c r="B30" s="55" t="s">
        <v>25</v>
      </c>
      <c r="C30" s="33" t="s">
        <v>22</v>
      </c>
      <c r="E30" s="62" t="s">
        <v>90</v>
      </c>
      <c r="F30" s="3" t="s">
        <v>65</v>
      </c>
      <c r="H30" s="56" t="s">
        <v>61</v>
      </c>
      <c r="I30" s="56"/>
      <c r="J30" s="56">
        <f>COUNTIF(B32:B51,"Neg")</f>
        <v>10</v>
      </c>
    </row>
    <row r="31" spans="1:18" x14ac:dyDescent="0.2">
      <c r="A31" s="59" t="s">
        <v>66</v>
      </c>
      <c r="B31" s="50"/>
      <c r="C31" s="51"/>
      <c r="E31" s="52">
        <v>0</v>
      </c>
      <c r="F31" s="52">
        <v>0</v>
      </c>
    </row>
    <row r="32" spans="1:18" x14ac:dyDescent="0.2">
      <c r="A32" s="34" t="s">
        <v>21</v>
      </c>
      <c r="B32" s="20" t="s">
        <v>28</v>
      </c>
      <c r="C32" s="34">
        <v>0.98</v>
      </c>
      <c r="E32" s="52">
        <f t="shared" ref="E32:E51" si="0">IF(B32="Neg",E31+$J$34,E31)</f>
        <v>0</v>
      </c>
      <c r="F32" s="52">
        <f t="shared" ref="F32:F51" si="1">IF(B32="Pos",F31+$J$33,F31)</f>
        <v>0.1</v>
      </c>
    </row>
    <row r="33" spans="1:10" x14ac:dyDescent="0.2">
      <c r="A33" s="35" t="s">
        <v>20</v>
      </c>
      <c r="B33" s="22" t="s">
        <v>28</v>
      </c>
      <c r="C33" s="35">
        <v>0.93</v>
      </c>
      <c r="E33" s="52">
        <f t="shared" si="0"/>
        <v>0</v>
      </c>
      <c r="F33" s="52">
        <f t="shared" si="1"/>
        <v>0.2</v>
      </c>
      <c r="H33" s="57" t="s">
        <v>62</v>
      </c>
      <c r="I33" s="57"/>
      <c r="J33" s="57">
        <f>1/J29</f>
        <v>0.1</v>
      </c>
    </row>
    <row r="34" spans="1:10" x14ac:dyDescent="0.2">
      <c r="A34" s="35" t="s">
        <v>5</v>
      </c>
      <c r="B34" s="22" t="s">
        <v>28</v>
      </c>
      <c r="C34" s="35">
        <v>0.91</v>
      </c>
      <c r="E34" s="52">
        <f t="shared" si="0"/>
        <v>0</v>
      </c>
      <c r="F34" s="52">
        <f t="shared" si="1"/>
        <v>0.30000000000000004</v>
      </c>
      <c r="H34" s="56" t="s">
        <v>63</v>
      </c>
      <c r="I34" s="56"/>
      <c r="J34" s="56">
        <f>1/J30</f>
        <v>0.1</v>
      </c>
    </row>
    <row r="35" spans="1:10" x14ac:dyDescent="0.2">
      <c r="A35" s="35" t="s">
        <v>10</v>
      </c>
      <c r="B35" s="22" t="s">
        <v>28</v>
      </c>
      <c r="C35" s="35">
        <v>0.89</v>
      </c>
      <c r="E35" s="52">
        <f t="shared" si="0"/>
        <v>0</v>
      </c>
      <c r="F35" s="52">
        <f t="shared" si="1"/>
        <v>0.4</v>
      </c>
    </row>
    <row r="36" spans="1:10" x14ac:dyDescent="0.2">
      <c r="A36" s="35" t="s">
        <v>13</v>
      </c>
      <c r="B36" s="22" t="s">
        <v>28</v>
      </c>
      <c r="C36" s="35">
        <v>0.87</v>
      </c>
      <c r="E36" s="52">
        <f t="shared" si="0"/>
        <v>0</v>
      </c>
      <c r="F36" s="52">
        <f t="shared" si="1"/>
        <v>0.5</v>
      </c>
    </row>
    <row r="37" spans="1:10" x14ac:dyDescent="0.2">
      <c r="A37" s="35" t="s">
        <v>8</v>
      </c>
      <c r="B37" s="22" t="s">
        <v>27</v>
      </c>
      <c r="C37" s="35">
        <v>0.78</v>
      </c>
      <c r="E37" s="52">
        <f t="shared" si="0"/>
        <v>0.1</v>
      </c>
      <c r="F37" s="52">
        <f t="shared" si="1"/>
        <v>0.5</v>
      </c>
    </row>
    <row r="38" spans="1:10" x14ac:dyDescent="0.2">
      <c r="A38" s="35" t="s">
        <v>19</v>
      </c>
      <c r="B38" s="22" t="s">
        <v>28</v>
      </c>
      <c r="C38" s="35">
        <v>0.68</v>
      </c>
      <c r="E38" s="52">
        <f t="shared" si="0"/>
        <v>0.1</v>
      </c>
      <c r="F38" s="52">
        <f t="shared" si="1"/>
        <v>0.6</v>
      </c>
    </row>
    <row r="39" spans="1:10" x14ac:dyDescent="0.2">
      <c r="A39" s="35" t="s">
        <v>18</v>
      </c>
      <c r="B39" s="22" t="s">
        <v>28</v>
      </c>
      <c r="C39" s="35">
        <v>0.61</v>
      </c>
      <c r="E39" s="52">
        <f t="shared" si="0"/>
        <v>0.1</v>
      </c>
      <c r="F39" s="52">
        <f t="shared" si="1"/>
        <v>0.7</v>
      </c>
    </row>
    <row r="40" spans="1:10" x14ac:dyDescent="0.2">
      <c r="A40" s="35" t="s">
        <v>14</v>
      </c>
      <c r="B40" s="22" t="s">
        <v>28</v>
      </c>
      <c r="C40" s="35">
        <v>0.55000000000000004</v>
      </c>
      <c r="E40" s="52">
        <f t="shared" si="0"/>
        <v>0.1</v>
      </c>
      <c r="F40" s="52">
        <f t="shared" si="1"/>
        <v>0.79999999999999993</v>
      </c>
    </row>
    <row r="41" spans="1:10" x14ac:dyDescent="0.2">
      <c r="A41" s="35" t="s">
        <v>3</v>
      </c>
      <c r="B41" s="22" t="s">
        <v>27</v>
      </c>
      <c r="C41" s="35">
        <v>0.52</v>
      </c>
      <c r="E41" s="52">
        <f t="shared" si="0"/>
        <v>0.2</v>
      </c>
      <c r="F41" s="52">
        <f t="shared" si="1"/>
        <v>0.79999999999999993</v>
      </c>
    </row>
    <row r="42" spans="1:10" x14ac:dyDescent="0.2">
      <c r="A42" s="35" t="s">
        <v>9</v>
      </c>
      <c r="B42" s="22" t="s">
        <v>27</v>
      </c>
      <c r="C42" s="35">
        <v>0.47</v>
      </c>
      <c r="E42" s="52">
        <f t="shared" si="0"/>
        <v>0.30000000000000004</v>
      </c>
      <c r="F42" s="52">
        <f t="shared" si="1"/>
        <v>0.79999999999999993</v>
      </c>
    </row>
    <row r="43" spans="1:10" x14ac:dyDescent="0.2">
      <c r="A43" s="35" t="s">
        <v>4</v>
      </c>
      <c r="B43" s="22" t="s">
        <v>27</v>
      </c>
      <c r="C43" s="35">
        <v>0.41</v>
      </c>
      <c r="E43" s="52">
        <f t="shared" si="0"/>
        <v>0.4</v>
      </c>
      <c r="F43" s="52">
        <f t="shared" si="1"/>
        <v>0.79999999999999993</v>
      </c>
    </row>
    <row r="44" spans="1:10" x14ac:dyDescent="0.2">
      <c r="A44" s="35" t="s">
        <v>7</v>
      </c>
      <c r="B44" s="22" t="s">
        <v>28</v>
      </c>
      <c r="C44" s="35">
        <v>0.35</v>
      </c>
      <c r="E44" s="52">
        <f t="shared" si="0"/>
        <v>0.4</v>
      </c>
      <c r="F44" s="52">
        <f t="shared" si="1"/>
        <v>0.89999999999999991</v>
      </c>
    </row>
    <row r="45" spans="1:10" x14ac:dyDescent="0.2">
      <c r="A45" s="35" t="s">
        <v>12</v>
      </c>
      <c r="B45" s="22" t="s">
        <v>28</v>
      </c>
      <c r="C45" s="35">
        <v>0.34</v>
      </c>
      <c r="E45" s="52">
        <f t="shared" si="0"/>
        <v>0.4</v>
      </c>
      <c r="F45" s="52">
        <f t="shared" si="1"/>
        <v>0.99999999999999989</v>
      </c>
    </row>
    <row r="46" spans="1:10" x14ac:dyDescent="0.2">
      <c r="A46" s="35" t="s">
        <v>15</v>
      </c>
      <c r="B46" s="22" t="s">
        <v>27</v>
      </c>
      <c r="C46" s="35">
        <v>0.23</v>
      </c>
      <c r="E46" s="52">
        <f t="shared" si="0"/>
        <v>0.5</v>
      </c>
      <c r="F46" s="52">
        <f t="shared" si="1"/>
        <v>0.99999999999999989</v>
      </c>
    </row>
    <row r="47" spans="1:10" x14ac:dyDescent="0.2">
      <c r="A47" s="35" t="s">
        <v>11</v>
      </c>
      <c r="B47" s="22" t="s">
        <v>27</v>
      </c>
      <c r="C47" s="35">
        <v>0.13</v>
      </c>
      <c r="E47" s="52">
        <f t="shared" si="0"/>
        <v>0.6</v>
      </c>
      <c r="F47" s="52">
        <f t="shared" si="1"/>
        <v>0.99999999999999989</v>
      </c>
    </row>
    <row r="48" spans="1:10" x14ac:dyDescent="0.2">
      <c r="A48" s="35" t="s">
        <v>6</v>
      </c>
      <c r="B48" s="22" t="s">
        <v>27</v>
      </c>
      <c r="C48" s="35">
        <v>0.12</v>
      </c>
      <c r="E48" s="52">
        <f t="shared" si="0"/>
        <v>0.7</v>
      </c>
      <c r="F48" s="52">
        <f t="shared" si="1"/>
        <v>0.99999999999999989</v>
      </c>
    </row>
    <row r="49" spans="1:6" x14ac:dyDescent="0.2">
      <c r="A49" s="35" t="s">
        <v>16</v>
      </c>
      <c r="B49" s="22" t="s">
        <v>27</v>
      </c>
      <c r="C49" s="35">
        <v>0.11</v>
      </c>
      <c r="E49" s="52">
        <f t="shared" si="0"/>
        <v>0.79999999999999993</v>
      </c>
      <c r="F49" s="52">
        <f t="shared" si="1"/>
        <v>0.99999999999999989</v>
      </c>
    </row>
    <row r="50" spans="1:6" x14ac:dyDescent="0.2">
      <c r="A50" s="35" t="s">
        <v>2</v>
      </c>
      <c r="B50" s="22" t="s">
        <v>27</v>
      </c>
      <c r="C50" s="35">
        <v>0.09</v>
      </c>
      <c r="E50" s="52">
        <f t="shared" si="0"/>
        <v>0.89999999999999991</v>
      </c>
      <c r="F50" s="52">
        <f t="shared" si="1"/>
        <v>0.99999999999999989</v>
      </c>
    </row>
    <row r="51" spans="1:6" x14ac:dyDescent="0.2">
      <c r="A51" s="36" t="s">
        <v>17</v>
      </c>
      <c r="B51" s="25" t="s">
        <v>27</v>
      </c>
      <c r="C51" s="36">
        <v>0.05</v>
      </c>
      <c r="E51" s="52">
        <f t="shared" si="0"/>
        <v>0.99999999999999989</v>
      </c>
      <c r="F51" s="52">
        <f t="shared" si="1"/>
        <v>0.99999999999999989</v>
      </c>
    </row>
  </sheetData>
  <hyperlinks>
    <hyperlink ref="A4" r:id="rId1" xr:uid="{00000000-0004-0000-0200-000000000000}"/>
    <hyperlink ref="E4" r:id="rId2" xr:uid="{DED03C1D-1425-044B-829A-2AC392CE3A7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2022-10-16T17:17:19Z</dcterms:modified>
</cp:coreProperties>
</file>