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075" windowHeight="4470" activeTab="2"/>
  </bookViews>
  <sheets>
    <sheet name="Sheet1" sheetId="1" r:id="rId1"/>
    <sheet name="Sheet2" sheetId="2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C8" i="4"/>
  <c r="I27" s="1"/>
  <c r="C28"/>
  <c r="B28"/>
  <c r="C25"/>
  <c r="C2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3"/>
  <c r="C17"/>
  <c r="J14" s="1"/>
  <c r="K14" s="1"/>
  <c r="C15"/>
  <c r="H8"/>
  <c r="J8" i="2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C17"/>
  <c r="K7"/>
  <c r="C15"/>
  <c r="C13"/>
  <c r="C26"/>
  <c r="C19"/>
  <c r="C8"/>
  <c r="L7" s="1"/>
  <c r="M7" s="1"/>
  <c r="N7" s="1"/>
  <c r="G8"/>
  <c r="I8" s="1"/>
  <c r="H8" s="1"/>
  <c r="G9"/>
  <c r="I9" s="1"/>
  <c r="H9" s="1"/>
  <c r="G10"/>
  <c r="I10" s="1"/>
  <c r="H10" s="1"/>
  <c r="G11"/>
  <c r="I11" s="1"/>
  <c r="H11" s="1"/>
  <c r="G12"/>
  <c r="I12" s="1"/>
  <c r="H12" s="1"/>
  <c r="G13"/>
  <c r="I13" s="1"/>
  <c r="H13" s="1"/>
  <c r="G14"/>
  <c r="I14" s="1"/>
  <c r="H14" s="1"/>
  <c r="G15"/>
  <c r="I15" s="1"/>
  <c r="H15" s="1"/>
  <c r="G16"/>
  <c r="I16" s="1"/>
  <c r="H16" s="1"/>
  <c r="G17"/>
  <c r="I17" s="1"/>
  <c r="H17" s="1"/>
  <c r="G18"/>
  <c r="I18" s="1"/>
  <c r="H18" s="1"/>
  <c r="G19"/>
  <c r="I19" s="1"/>
  <c r="H19" s="1"/>
  <c r="G20"/>
  <c r="I20" s="1"/>
  <c r="H20" s="1"/>
  <c r="G21"/>
  <c r="I21" s="1"/>
  <c r="H21" s="1"/>
  <c r="G22"/>
  <c r="I22" s="1"/>
  <c r="H22" s="1"/>
  <c r="G23"/>
  <c r="I23" s="1"/>
  <c r="H23" s="1"/>
  <c r="G24"/>
  <c r="I24" s="1"/>
  <c r="H24" s="1"/>
  <c r="G25"/>
  <c r="I25" s="1"/>
  <c r="H25" s="1"/>
  <c r="G26"/>
  <c r="I26" s="1"/>
  <c r="H26" s="1"/>
  <c r="G27"/>
  <c r="I27" s="1"/>
  <c r="H27" s="1"/>
  <c r="G28"/>
  <c r="I28" s="1"/>
  <c r="H28" s="1"/>
  <c r="G29"/>
  <c r="I29" s="1"/>
  <c r="H29" s="1"/>
  <c r="G30"/>
  <c r="I30" s="1"/>
  <c r="H30" s="1"/>
  <c r="G31"/>
  <c r="I31" s="1"/>
  <c r="H31" s="1"/>
  <c r="G7"/>
  <c r="I7" s="1"/>
  <c r="H7" s="1"/>
  <c r="I5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5"/>
  <c r="C7"/>
  <c r="H24"/>
  <c r="H25"/>
  <c r="H26"/>
  <c r="H27"/>
  <c r="H28"/>
  <c r="H29"/>
  <c r="H6"/>
  <c r="H7"/>
  <c r="H8"/>
  <c r="H9"/>
  <c r="H10"/>
  <c r="H11"/>
  <c r="H12"/>
  <c r="H13"/>
  <c r="H14"/>
  <c r="H15"/>
  <c r="H16"/>
  <c r="H17"/>
  <c r="H18"/>
  <c r="H19"/>
  <c r="H20"/>
  <c r="H21"/>
  <c r="H22"/>
  <c r="H23"/>
  <c r="H5"/>
  <c r="E3"/>
  <c r="B13" s="1"/>
  <c r="C13" s="1"/>
  <c r="I17" i="4" l="1"/>
  <c r="I19"/>
  <c r="I35"/>
  <c r="I37"/>
  <c r="I29"/>
  <c r="M29" s="1"/>
  <c r="I21"/>
  <c r="I16"/>
  <c r="I31"/>
  <c r="I23"/>
  <c r="M23" s="1"/>
  <c r="I15"/>
  <c r="I33"/>
  <c r="I25"/>
  <c r="I13"/>
  <c r="I34"/>
  <c r="I30"/>
  <c r="I26"/>
  <c r="I22"/>
  <c r="I18"/>
  <c r="M18" s="1"/>
  <c r="I14"/>
  <c r="L14" s="1"/>
  <c r="N14" s="1"/>
  <c r="I36"/>
  <c r="I32"/>
  <c r="I28"/>
  <c r="I24"/>
  <c r="I20"/>
  <c r="J35"/>
  <c r="K35" s="1"/>
  <c r="L35" s="1"/>
  <c r="N35" s="1"/>
  <c r="J31"/>
  <c r="K31" s="1"/>
  <c r="L31" s="1"/>
  <c r="N31" s="1"/>
  <c r="J27"/>
  <c r="K27" s="1"/>
  <c r="L27" s="1"/>
  <c r="N27" s="1"/>
  <c r="J23"/>
  <c r="K23" s="1"/>
  <c r="J19"/>
  <c r="K19" s="1"/>
  <c r="L19" s="1"/>
  <c r="N19" s="1"/>
  <c r="J15"/>
  <c r="K15" s="1"/>
  <c r="J36"/>
  <c r="K36" s="1"/>
  <c r="M36" s="1"/>
  <c r="J32"/>
  <c r="K32" s="1"/>
  <c r="J28"/>
  <c r="K28" s="1"/>
  <c r="M28" s="1"/>
  <c r="J24"/>
  <c r="K24" s="1"/>
  <c r="M24" s="1"/>
  <c r="J20"/>
  <c r="K20" s="1"/>
  <c r="M20" s="1"/>
  <c r="J16"/>
  <c r="K16" s="1"/>
  <c r="M16" s="1"/>
  <c r="J37"/>
  <c r="K37" s="1"/>
  <c r="L37" s="1"/>
  <c r="N37" s="1"/>
  <c r="J33"/>
  <c r="K33" s="1"/>
  <c r="L33" s="1"/>
  <c r="N33" s="1"/>
  <c r="J29"/>
  <c r="K29" s="1"/>
  <c r="J25"/>
  <c r="K25" s="1"/>
  <c r="L25" s="1"/>
  <c r="N25" s="1"/>
  <c r="J21"/>
  <c r="K21" s="1"/>
  <c r="L21" s="1"/>
  <c r="N21" s="1"/>
  <c r="J17"/>
  <c r="K17" s="1"/>
  <c r="J13"/>
  <c r="K13" s="1"/>
  <c r="J34"/>
  <c r="K34" s="1"/>
  <c r="J30"/>
  <c r="K30" s="1"/>
  <c r="L30" s="1"/>
  <c r="N30" s="1"/>
  <c r="J26"/>
  <c r="K26" s="1"/>
  <c r="L26" s="1"/>
  <c r="N26" s="1"/>
  <c r="J22"/>
  <c r="K22" s="1"/>
  <c r="J18"/>
  <c r="K18" s="1"/>
  <c r="M37"/>
  <c r="L36"/>
  <c r="N36" s="1"/>
  <c r="L20"/>
  <c r="N20" s="1"/>
  <c r="M22"/>
  <c r="M14"/>
  <c r="M27"/>
  <c r="J7" i="2"/>
  <c r="L11"/>
  <c r="M11" s="1"/>
  <c r="N11" s="1"/>
  <c r="L28"/>
  <c r="M28" s="1"/>
  <c r="N28" s="1"/>
  <c r="L24"/>
  <c r="M24" s="1"/>
  <c r="N24" s="1"/>
  <c r="L20"/>
  <c r="M20" s="1"/>
  <c r="N20" s="1"/>
  <c r="L16"/>
  <c r="M16" s="1"/>
  <c r="N16" s="1"/>
  <c r="L12"/>
  <c r="M12" s="1"/>
  <c r="N12" s="1"/>
  <c r="L8"/>
  <c r="M8" s="1"/>
  <c r="N8" s="1"/>
  <c r="L29"/>
  <c r="M29" s="1"/>
  <c r="N29" s="1"/>
  <c r="L25"/>
  <c r="M25" s="1"/>
  <c r="N25" s="1"/>
  <c r="L21"/>
  <c r="M21" s="1"/>
  <c r="N21" s="1"/>
  <c r="L17"/>
  <c r="M17" s="1"/>
  <c r="N17" s="1"/>
  <c r="L13"/>
  <c r="M13" s="1"/>
  <c r="N13" s="1"/>
  <c r="L9"/>
  <c r="M9" s="1"/>
  <c r="N9" s="1"/>
  <c r="L30"/>
  <c r="M30" s="1"/>
  <c r="N30" s="1"/>
  <c r="L26"/>
  <c r="M26" s="1"/>
  <c r="N26" s="1"/>
  <c r="L22"/>
  <c r="M22" s="1"/>
  <c r="N22" s="1"/>
  <c r="L18"/>
  <c r="M18" s="1"/>
  <c r="N18" s="1"/>
  <c r="L14"/>
  <c r="M14" s="1"/>
  <c r="N14" s="1"/>
  <c r="L10"/>
  <c r="M10" s="1"/>
  <c r="N10" s="1"/>
  <c r="L31"/>
  <c r="M31" s="1"/>
  <c r="N31" s="1"/>
  <c r="L27"/>
  <c r="M27" s="1"/>
  <c r="N27" s="1"/>
  <c r="L23"/>
  <c r="M23" s="1"/>
  <c r="N23" s="1"/>
  <c r="L19"/>
  <c r="M19" s="1"/>
  <c r="N19" s="1"/>
  <c r="L15"/>
  <c r="M15" s="1"/>
  <c r="N15" s="1"/>
  <c r="L17" i="4" l="1"/>
  <c r="N17" s="1"/>
  <c r="L22"/>
  <c r="N22" s="1"/>
  <c r="L13"/>
  <c r="N13" s="1"/>
  <c r="L29"/>
  <c r="N29" s="1"/>
  <c r="M32"/>
  <c r="L23"/>
  <c r="N23" s="1"/>
  <c r="L18"/>
  <c r="N18" s="1"/>
  <c r="L34"/>
  <c r="N34" s="1"/>
  <c r="L15"/>
  <c r="N15" s="1"/>
  <c r="M13"/>
  <c r="L16"/>
  <c r="N16" s="1"/>
  <c r="M33"/>
  <c r="M25"/>
  <c r="M34"/>
  <c r="L32"/>
  <c r="N32" s="1"/>
  <c r="M31"/>
  <c r="M26"/>
  <c r="L24"/>
  <c r="N24" s="1"/>
  <c r="M17"/>
  <c r="M15"/>
  <c r="M21"/>
  <c r="M30"/>
  <c r="M19"/>
  <c r="M35"/>
  <c r="L28"/>
  <c r="N28" s="1"/>
</calcChain>
</file>

<file path=xl/sharedStrings.xml><?xml version="1.0" encoding="utf-8"?>
<sst xmlns="http://schemas.openxmlformats.org/spreadsheetml/2006/main" count="97" uniqueCount="61">
  <si>
    <t>Tout</t>
    <phoneticPr fontId="1" type="noConversion"/>
  </si>
  <si>
    <t>C</t>
    <phoneticPr fontId="1" type="noConversion"/>
  </si>
  <si>
    <t>K</t>
    <phoneticPr fontId="1" type="noConversion"/>
  </si>
  <si>
    <t>Tin</t>
    <phoneticPr fontId="1" type="noConversion"/>
  </si>
  <si>
    <t>lv</t>
    <phoneticPr fontId="1" type="noConversion"/>
  </si>
  <si>
    <t>cw</t>
    <phoneticPr fontId="1" type="noConversion"/>
  </si>
  <si>
    <t>cp</t>
    <phoneticPr fontId="1" type="noConversion"/>
  </si>
  <si>
    <t>Qin/m</t>
    <phoneticPr fontId="1" type="noConversion"/>
  </si>
  <si>
    <t>Qout/m</t>
    <phoneticPr fontId="1" type="noConversion"/>
  </si>
  <si>
    <t>COP</t>
    <phoneticPr fontId="1" type="noConversion"/>
  </si>
  <si>
    <t>Cw</t>
    <phoneticPr fontId="1" type="noConversion"/>
  </si>
  <si>
    <t>Cp</t>
    <phoneticPr fontId="1" type="noConversion"/>
  </si>
  <si>
    <t>R-134a</t>
    <phoneticPr fontId="1" type="noConversion"/>
  </si>
  <si>
    <t>KJ/kg.k</t>
    <phoneticPr fontId="1" type="noConversion"/>
  </si>
  <si>
    <t>KJ/kg</t>
    <phoneticPr fontId="1" type="noConversion"/>
  </si>
  <si>
    <t>T_in(K)</t>
    <phoneticPr fontId="1" type="noConversion"/>
  </si>
  <si>
    <r>
      <t>T_in(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</rPr>
      <t>)</t>
    </r>
    <phoneticPr fontId="1" type="noConversion"/>
  </si>
  <si>
    <t>T_out(℃)</t>
    <phoneticPr fontId="1" type="noConversion"/>
  </si>
  <si>
    <t>T_out(K)</t>
    <phoneticPr fontId="1" type="noConversion"/>
  </si>
  <si>
    <t>Pa</t>
    <phoneticPr fontId="1" type="noConversion"/>
  </si>
  <si>
    <t>Pb</t>
    <phoneticPr fontId="1" type="noConversion"/>
  </si>
  <si>
    <t>a: 실내기</t>
    <phoneticPr fontId="1" type="noConversion"/>
  </si>
  <si>
    <t>b: 실외기</t>
    <phoneticPr fontId="1" type="noConversion"/>
  </si>
  <si>
    <t>kPa</t>
    <phoneticPr fontId="1" type="noConversion"/>
  </si>
  <si>
    <t>gamma</t>
    <phoneticPr fontId="1" type="noConversion"/>
  </si>
  <si>
    <t>T_a(℃)</t>
    <phoneticPr fontId="1" type="noConversion"/>
  </si>
  <si>
    <t>T_a(K)</t>
    <phoneticPr fontId="1" type="noConversion"/>
  </si>
  <si>
    <t>T_b(℃)</t>
    <phoneticPr fontId="1" type="noConversion"/>
  </si>
  <si>
    <t>T_b(K)</t>
    <phoneticPr fontId="1" type="noConversion"/>
  </si>
  <si>
    <t>끓는점_a(K)</t>
    <phoneticPr fontId="1" type="noConversion"/>
  </si>
  <si>
    <t>끓는점_b(K)</t>
    <phoneticPr fontId="1" type="noConversion"/>
  </si>
  <si>
    <t>끓는점_a(℃)</t>
    <phoneticPr fontId="1" type="noConversion"/>
  </si>
  <si>
    <t>끓는점_b(℃)</t>
    <phoneticPr fontId="1" type="noConversion"/>
  </si>
  <si>
    <t>Q_out/m</t>
    <phoneticPr fontId="1" type="noConversion"/>
  </si>
  <si>
    <t xml:space="preserve">COP </t>
    <phoneticPr fontId="1" type="noConversion"/>
  </si>
  <si>
    <t>실내기 관</t>
    <phoneticPr fontId="1" type="noConversion"/>
  </si>
  <si>
    <t>k</t>
    <phoneticPr fontId="1" type="noConversion"/>
  </si>
  <si>
    <t>A</t>
    <phoneticPr fontId="1" type="noConversion"/>
  </si>
  <si>
    <t>L</t>
    <phoneticPr fontId="1" type="noConversion"/>
  </si>
  <si>
    <t>Δt</t>
    <phoneticPr fontId="1" type="noConversion"/>
  </si>
  <si>
    <t>r</t>
    <phoneticPr fontId="1" type="noConversion"/>
  </si>
  <si>
    <t>Δm</t>
    <phoneticPr fontId="1" type="noConversion"/>
  </si>
  <si>
    <t>Q_in</t>
    <phoneticPr fontId="1" type="noConversion"/>
  </si>
  <si>
    <t>Q_out</t>
    <phoneticPr fontId="1" type="noConversion"/>
  </si>
  <si>
    <t>m</t>
    <phoneticPr fontId="1" type="noConversion"/>
  </si>
  <si>
    <t>k_유리</t>
    <phoneticPr fontId="1" type="noConversion"/>
  </si>
  <si>
    <t>유리두께</t>
    <phoneticPr fontId="1" type="noConversion"/>
  </si>
  <si>
    <t>유리면적</t>
    <phoneticPr fontId="1" type="noConversion"/>
  </si>
  <si>
    <t>T_out</t>
    <phoneticPr fontId="1" type="noConversion"/>
  </si>
  <si>
    <r>
      <t>T_in(K</t>
    </r>
    <r>
      <rPr>
        <sz val="11"/>
        <color theme="1"/>
        <rFont val="맑은 고딕"/>
        <family val="2"/>
        <charset val="129"/>
      </rPr>
      <t>)</t>
    </r>
    <phoneticPr fontId="1" type="noConversion"/>
  </si>
  <si>
    <t>b</t>
    <phoneticPr fontId="1" type="noConversion"/>
  </si>
  <si>
    <t>W*Q1 = b</t>
    <phoneticPr fontId="1" type="noConversion"/>
  </si>
  <si>
    <t>관의 길이</t>
    <phoneticPr fontId="1" type="noConversion"/>
  </si>
  <si>
    <t>v</t>
    <phoneticPr fontId="1" type="noConversion"/>
  </si>
  <si>
    <t>m/s.W</t>
    <phoneticPr fontId="1" type="noConversion"/>
  </si>
  <si>
    <t>Q2</t>
    <phoneticPr fontId="1" type="noConversion"/>
  </si>
  <si>
    <t>kg</t>
    <phoneticPr fontId="1" type="noConversion"/>
  </si>
  <si>
    <t>Q2/m</t>
    <phoneticPr fontId="1" type="noConversion"/>
  </si>
  <si>
    <t>deltam</t>
    <phoneticPr fontId="1" type="noConversion"/>
  </si>
  <si>
    <t>Q1(+)</t>
    <phoneticPr fontId="1" type="noConversion"/>
  </si>
  <si>
    <t>Q1(-)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</si>
</sst>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Sheet4!$N$12</c:f>
              <c:strCache>
                <c:ptCount val="1"/>
                <c:pt idx="0">
                  <c:v>COP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Sheet4!$G$13:$G$36</c:f>
              <c:numCache>
                <c:formatCode>General</c:formatCode>
                <c:ptCount val="24"/>
                <c:pt idx="0">
                  <c:v>18</c:v>
                </c:pt>
                <c:pt idx="1">
                  <c:v>18.5</c:v>
                </c:pt>
                <c:pt idx="2">
                  <c:v>19</c:v>
                </c:pt>
                <c:pt idx="3">
                  <c:v>19.5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22</c:v>
                </c:pt>
                <c:pt idx="9">
                  <c:v>22.5</c:v>
                </c:pt>
                <c:pt idx="10">
                  <c:v>23</c:v>
                </c:pt>
                <c:pt idx="11">
                  <c:v>23.5</c:v>
                </c:pt>
                <c:pt idx="12">
                  <c:v>24</c:v>
                </c:pt>
                <c:pt idx="13">
                  <c:v>24.5</c:v>
                </c:pt>
                <c:pt idx="14">
                  <c:v>25</c:v>
                </c:pt>
                <c:pt idx="15">
                  <c:v>25.5</c:v>
                </c:pt>
                <c:pt idx="16">
                  <c:v>26</c:v>
                </c:pt>
                <c:pt idx="17">
                  <c:v>26.5</c:v>
                </c:pt>
                <c:pt idx="18">
                  <c:v>27</c:v>
                </c:pt>
                <c:pt idx="19">
                  <c:v>27.5</c:v>
                </c:pt>
                <c:pt idx="20">
                  <c:v>28</c:v>
                </c:pt>
                <c:pt idx="21">
                  <c:v>28.5</c:v>
                </c:pt>
                <c:pt idx="22">
                  <c:v>29</c:v>
                </c:pt>
                <c:pt idx="23">
                  <c:v>29.5</c:v>
                </c:pt>
              </c:numCache>
            </c:numRef>
          </c:xVal>
          <c:yVal>
            <c:numRef>
              <c:f>Sheet4!$N$13:$N$36</c:f>
              <c:numCache>
                <c:formatCode>General</c:formatCode>
                <c:ptCount val="24"/>
                <c:pt idx="0">
                  <c:v>2.6164139060491824</c:v>
                </c:pt>
                <c:pt idx="1">
                  <c:v>2.8671718317884163</c:v>
                </c:pt>
                <c:pt idx="2">
                  <c:v>3.1339499651951499</c:v>
                </c:pt>
                <c:pt idx="3">
                  <c:v>3.420335513614559</c:v>
                </c:pt>
                <c:pt idx="4">
                  <c:v>3.730262034501473</c:v>
                </c:pt>
                <c:pt idx="5">
                  <c:v>4.0682349621856853</c:v>
                </c:pt>
                <c:pt idx="6">
                  <c:v>4.4395751278614508</c:v>
                </c:pt>
                <c:pt idx="7">
                  <c:v>4.8507150833582697</c:v>
                </c:pt>
                <c:pt idx="8">
                  <c:v>5.3095860462849904</c:v>
                </c:pt>
                <c:pt idx="9">
                  <c:v>5.8261462444751997</c:v>
                </c:pt>
                <c:pt idx="10">
                  <c:v>6.4131265546392253</c:v>
                </c:pt>
                <c:pt idx="11">
                  <c:v>7.0871137853220718</c:v>
                </c:pt>
                <c:pt idx="12">
                  <c:v>7.8701708158683381</c:v>
                </c:pt>
                <c:pt idx="13">
                  <c:v>8.7923368056601685</c:v>
                </c:pt>
                <c:pt idx="14">
                  <c:v>9.8956246708830058</c:v>
                </c:pt>
                <c:pt idx="15">
                  <c:v>11.24068123509141</c:v>
                </c:pt>
                <c:pt idx="16">
                  <c:v>12.918440567646233</c:v>
                </c:pt>
                <c:pt idx="17">
                  <c:v>15.071764242963395</c:v>
                </c:pt>
                <c:pt idx="18">
                  <c:v>17.938720385891752</c:v>
                </c:pt>
                <c:pt idx="19">
                  <c:v>21.94779620550144</c:v>
                </c:pt>
                <c:pt idx="20">
                  <c:v>27.955927994601094</c:v>
                </c:pt>
                <c:pt idx="21">
                  <c:v>37.962589721906198</c:v>
                </c:pt>
                <c:pt idx="22">
                  <c:v>57.966145717570761</c:v>
                </c:pt>
                <c:pt idx="23">
                  <c:v>117.95831676196026</c:v>
                </c:pt>
              </c:numCache>
            </c:numRef>
          </c:yVal>
        </c:ser>
        <c:axId val="58118528"/>
        <c:axId val="58108544"/>
      </c:scatterChart>
      <c:valAx>
        <c:axId val="58118528"/>
        <c:scaling>
          <c:orientation val="minMax"/>
        </c:scaling>
        <c:axPos val="b"/>
        <c:numFmt formatCode="General" sourceLinked="1"/>
        <c:tickLblPos val="nextTo"/>
        <c:crossAx val="58108544"/>
        <c:crosses val="autoZero"/>
        <c:crossBetween val="midCat"/>
      </c:valAx>
      <c:valAx>
        <c:axId val="58108544"/>
        <c:scaling>
          <c:orientation val="minMax"/>
        </c:scaling>
        <c:axPos val="l"/>
        <c:majorGridlines/>
        <c:numFmt formatCode="General" sourceLinked="1"/>
        <c:tickLblPos val="nextTo"/>
        <c:crossAx val="5811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40</xdr:row>
      <xdr:rowOff>114299</xdr:rowOff>
    </xdr:from>
    <xdr:to>
      <xdr:col>15</xdr:col>
      <xdr:colOff>419099</xdr:colOff>
      <xdr:row>61</xdr:row>
      <xdr:rowOff>142874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13" sqref="B13"/>
    </sheetView>
  </sheetViews>
  <sheetFormatPr defaultRowHeight="16.5"/>
  <sheetData>
    <row r="2" spans="2:13">
      <c r="D2" t="s">
        <v>1</v>
      </c>
      <c r="E2" t="s">
        <v>2</v>
      </c>
    </row>
    <row r="3" spans="2:13">
      <c r="C3" t="s">
        <v>0</v>
      </c>
      <c r="D3">
        <v>28</v>
      </c>
      <c r="E3">
        <f>D3+273</f>
        <v>301</v>
      </c>
    </row>
    <row r="4" spans="2:13">
      <c r="G4" t="s">
        <v>1</v>
      </c>
      <c r="H4" t="s">
        <v>2</v>
      </c>
      <c r="I4" t="s">
        <v>7</v>
      </c>
      <c r="J4" t="s">
        <v>8</v>
      </c>
      <c r="K4" t="s">
        <v>9</v>
      </c>
    </row>
    <row r="5" spans="2:13">
      <c r="F5" t="s">
        <v>3</v>
      </c>
      <c r="G5">
        <v>18</v>
      </c>
      <c r="H5">
        <f>G5+273</f>
        <v>291</v>
      </c>
      <c r="I5">
        <f>$C$7+$C$8*(-$C$13-2)+$C$9*(G5+16)</f>
        <v>261.67440722438107</v>
      </c>
      <c r="J5">
        <f>($C$9*(M5-33)+$C$7+$C$8*(33-$D$3))</f>
        <v>248.17290172865475</v>
      </c>
      <c r="K5">
        <f>I5/(J5-I5)</f>
        <v>-19.381128075473494</v>
      </c>
      <c r="L5">
        <f>H5*((164.1/770.1)^(-0.12/1.12))</f>
        <v>343.4257321612169</v>
      </c>
      <c r="M5">
        <f>L5-273</f>
        <v>70.425732161216899</v>
      </c>
    </row>
    <row r="6" spans="2:13">
      <c r="G6">
        <v>18.5</v>
      </c>
      <c r="H6">
        <f t="shared" ref="H6:H29" si="0">G6+273</f>
        <v>291.5</v>
      </c>
      <c r="I6">
        <f t="shared" ref="I6:I29" si="1">$C$7+$C$8*(-$C$13-2)+$C$9*(G6+2.5)</f>
        <v>250.23570722438106</v>
      </c>
      <c r="J6">
        <f>($C$9*(M6-33)+$C$7+$C$8*(33-$D$3))</f>
        <v>248.692111869082</v>
      </c>
      <c r="K6">
        <f t="shared" ref="K6:K29" si="2">I6/(J6-I6)</f>
        <v>-162.11224422601322</v>
      </c>
      <c r="L6">
        <f t="shared" ref="L6:L29" si="3">H6*((164.1/770.1)^(-0.12/1.12))</f>
        <v>344.01581073881351</v>
      </c>
      <c r="M6">
        <f t="shared" ref="M6:M29" si="4">L6-273</f>
        <v>71.015810738813514</v>
      </c>
    </row>
    <row r="7" spans="2:13">
      <c r="B7" t="s">
        <v>4</v>
      </c>
      <c r="C7">
        <f>207.7</f>
        <v>207.7</v>
      </c>
      <c r="G7">
        <v>19</v>
      </c>
      <c r="H7">
        <f t="shared" si="0"/>
        <v>292</v>
      </c>
      <c r="I7">
        <f t="shared" si="1"/>
        <v>250.67565722438104</v>
      </c>
      <c r="J7">
        <f t="shared" ref="J7:J29" si="5">($C$9*(M7-33)+$C$7+$C$8*(33-$D$3))</f>
        <v>249.21132200950925</v>
      </c>
      <c r="K7">
        <f t="shared" si="2"/>
        <v>-171.18734472716213</v>
      </c>
      <c r="L7">
        <f t="shared" si="3"/>
        <v>344.60588931641013</v>
      </c>
      <c r="M7">
        <f t="shared" si="4"/>
        <v>71.605889316410128</v>
      </c>
    </row>
    <row r="8" spans="2:13">
      <c r="B8" t="s">
        <v>5</v>
      </c>
      <c r="C8">
        <v>1.5084</v>
      </c>
      <c r="G8">
        <v>19.5</v>
      </c>
      <c r="H8">
        <f t="shared" si="0"/>
        <v>292.5</v>
      </c>
      <c r="I8">
        <f t="shared" si="1"/>
        <v>251.11560722438105</v>
      </c>
      <c r="J8">
        <f t="shared" si="5"/>
        <v>249.73053214993647</v>
      </c>
      <c r="K8">
        <f t="shared" si="2"/>
        <v>-181.30108025016492</v>
      </c>
      <c r="L8">
        <f t="shared" si="3"/>
        <v>345.19596789400669</v>
      </c>
      <c r="M8">
        <f t="shared" si="4"/>
        <v>72.195967894006685</v>
      </c>
    </row>
    <row r="9" spans="2:13">
      <c r="B9" t="s">
        <v>6</v>
      </c>
      <c r="C9">
        <v>0.87990000000000002</v>
      </c>
      <c r="G9">
        <v>20</v>
      </c>
      <c r="H9">
        <f t="shared" si="0"/>
        <v>293</v>
      </c>
      <c r="I9">
        <f t="shared" si="1"/>
        <v>251.55555722438106</v>
      </c>
      <c r="J9">
        <f t="shared" si="5"/>
        <v>250.24974229036374</v>
      </c>
      <c r="K9">
        <f t="shared" si="2"/>
        <v>-192.64257948902005</v>
      </c>
      <c r="L9">
        <f t="shared" si="3"/>
        <v>345.7860464716033</v>
      </c>
      <c r="M9">
        <f t="shared" si="4"/>
        <v>72.786046471603299</v>
      </c>
    </row>
    <row r="10" spans="2:13">
      <c r="G10">
        <v>20.5</v>
      </c>
      <c r="H10">
        <f t="shared" si="0"/>
        <v>293.5</v>
      </c>
      <c r="I10">
        <f t="shared" si="1"/>
        <v>251.99550722438104</v>
      </c>
      <c r="J10">
        <f t="shared" si="5"/>
        <v>250.76895243079099</v>
      </c>
      <c r="K10">
        <f t="shared" si="2"/>
        <v>-205.4498572271728</v>
      </c>
      <c r="L10">
        <f t="shared" si="3"/>
        <v>346.37612504919991</v>
      </c>
      <c r="M10">
        <f t="shared" si="4"/>
        <v>73.376125049199914</v>
      </c>
    </row>
    <row r="11" spans="2:13">
      <c r="G11">
        <v>21</v>
      </c>
      <c r="H11">
        <f t="shared" si="0"/>
        <v>294</v>
      </c>
      <c r="I11">
        <f t="shared" si="1"/>
        <v>252.43545722438105</v>
      </c>
      <c r="J11">
        <f t="shared" si="5"/>
        <v>251.28816257121821</v>
      </c>
      <c r="K11">
        <f t="shared" si="2"/>
        <v>-220.02670066357467</v>
      </c>
      <c r="L11">
        <f t="shared" si="3"/>
        <v>346.96620362679647</v>
      </c>
      <c r="M11">
        <f t="shared" si="4"/>
        <v>73.966203626796471</v>
      </c>
    </row>
    <row r="12" spans="2:13">
      <c r="G12">
        <v>21.5</v>
      </c>
      <c r="H12">
        <f t="shared" si="0"/>
        <v>294.5</v>
      </c>
      <c r="I12">
        <f t="shared" si="1"/>
        <v>252.87540722438106</v>
      </c>
      <c r="J12">
        <f t="shared" si="5"/>
        <v>251.80737271164546</v>
      </c>
      <c r="K12">
        <f t="shared" si="2"/>
        <v>-236.76707466753976</v>
      </c>
      <c r="L12">
        <f t="shared" si="3"/>
        <v>347.55628220439309</v>
      </c>
      <c r="M12">
        <f t="shared" si="4"/>
        <v>74.556282204393085</v>
      </c>
    </row>
    <row r="13" spans="2:13">
      <c r="B13">
        <f>$E$3*((770.1/164.1)^(-0.12/1.12))</f>
        <v>255.0507774964326</v>
      </c>
      <c r="C13">
        <f>B13-273</f>
        <v>-17.949222503567398</v>
      </c>
      <c r="G13">
        <v>22</v>
      </c>
      <c r="H13">
        <f t="shared" si="0"/>
        <v>295</v>
      </c>
      <c r="I13">
        <f t="shared" si="1"/>
        <v>253.31535722438105</v>
      </c>
      <c r="J13">
        <f t="shared" si="5"/>
        <v>252.32658285207268</v>
      </c>
      <c r="K13">
        <f t="shared" si="2"/>
        <v>-256.19126498292707</v>
      </c>
      <c r="L13">
        <f t="shared" si="3"/>
        <v>348.14636078198964</v>
      </c>
      <c r="M13">
        <f t="shared" si="4"/>
        <v>75.146360781989642</v>
      </c>
    </row>
    <row r="14" spans="2:13">
      <c r="G14">
        <v>22.5</v>
      </c>
      <c r="H14">
        <f t="shared" si="0"/>
        <v>295.5</v>
      </c>
      <c r="I14">
        <f t="shared" si="1"/>
        <v>253.75530722438106</v>
      </c>
      <c r="J14">
        <f t="shared" si="5"/>
        <v>252.84579299249995</v>
      </c>
      <c r="K14">
        <f t="shared" si="2"/>
        <v>-279.00091975422004</v>
      </c>
      <c r="L14">
        <f t="shared" si="3"/>
        <v>348.73643935958626</v>
      </c>
      <c r="M14">
        <f t="shared" si="4"/>
        <v>75.736439359586257</v>
      </c>
    </row>
    <row r="15" spans="2:13">
      <c r="G15">
        <v>23</v>
      </c>
      <c r="H15">
        <f t="shared" si="0"/>
        <v>296</v>
      </c>
      <c r="I15">
        <f t="shared" si="1"/>
        <v>254.19525722438107</v>
      </c>
      <c r="J15">
        <f t="shared" si="5"/>
        <v>253.3650031329272</v>
      </c>
      <c r="K15">
        <f t="shared" si="2"/>
        <v>-306.16561826182277</v>
      </c>
      <c r="L15">
        <f t="shared" si="3"/>
        <v>349.32651793718287</v>
      </c>
      <c r="M15">
        <f t="shared" si="4"/>
        <v>76.326517937182871</v>
      </c>
    </row>
    <row r="16" spans="2:13">
      <c r="G16">
        <v>23.5</v>
      </c>
      <c r="H16">
        <f t="shared" si="0"/>
        <v>296.5</v>
      </c>
      <c r="I16">
        <f t="shared" si="1"/>
        <v>254.63520722438105</v>
      </c>
      <c r="J16">
        <f t="shared" si="5"/>
        <v>253.88421327335442</v>
      </c>
      <c r="K16">
        <f t="shared" si="2"/>
        <v>-339.06425860859167</v>
      </c>
      <c r="L16">
        <f t="shared" si="3"/>
        <v>349.91659651477943</v>
      </c>
      <c r="M16">
        <f t="shared" si="4"/>
        <v>76.916596514779428</v>
      </c>
    </row>
    <row r="17" spans="7:13">
      <c r="G17">
        <v>24</v>
      </c>
      <c r="H17">
        <f t="shared" si="0"/>
        <v>297</v>
      </c>
      <c r="I17">
        <f t="shared" si="1"/>
        <v>255.07515722438106</v>
      </c>
      <c r="J17">
        <f t="shared" si="5"/>
        <v>254.40342341378167</v>
      </c>
      <c r="K17">
        <f t="shared" si="2"/>
        <v>-379.72654226943871</v>
      </c>
      <c r="L17">
        <f t="shared" si="3"/>
        <v>350.50667509237604</v>
      </c>
      <c r="M17">
        <f t="shared" si="4"/>
        <v>77.506675092376042</v>
      </c>
    </row>
    <row r="18" spans="7:13">
      <c r="G18">
        <v>24.5</v>
      </c>
      <c r="H18">
        <f t="shared" si="0"/>
        <v>297.5</v>
      </c>
      <c r="I18">
        <f t="shared" si="1"/>
        <v>255.51510722438104</v>
      </c>
      <c r="J18">
        <f t="shared" si="5"/>
        <v>254.92263355420894</v>
      </c>
      <c r="K18">
        <f t="shared" si="2"/>
        <v>-431.26829104517151</v>
      </c>
      <c r="L18">
        <f t="shared" si="3"/>
        <v>351.09675366997266</v>
      </c>
      <c r="M18">
        <f t="shared" si="4"/>
        <v>78.096753669972657</v>
      </c>
    </row>
    <row r="19" spans="7:13">
      <c r="G19">
        <v>25</v>
      </c>
      <c r="H19">
        <f t="shared" si="0"/>
        <v>298</v>
      </c>
      <c r="I19">
        <f t="shared" si="1"/>
        <v>255.95505722438105</v>
      </c>
      <c r="J19">
        <f t="shared" si="5"/>
        <v>255.44184369463613</v>
      </c>
      <c r="K19">
        <f t="shared" si="2"/>
        <v>-498.73014328285296</v>
      </c>
      <c r="L19">
        <f t="shared" si="3"/>
        <v>351.68683224756921</v>
      </c>
      <c r="M19">
        <f t="shared" si="4"/>
        <v>78.686832247569214</v>
      </c>
    </row>
    <row r="20" spans="7:13">
      <c r="G20">
        <v>25.5</v>
      </c>
      <c r="H20">
        <f t="shared" si="0"/>
        <v>298.5</v>
      </c>
      <c r="I20">
        <f t="shared" si="1"/>
        <v>256.39500722438106</v>
      </c>
      <c r="J20">
        <f t="shared" si="5"/>
        <v>255.96105383506341</v>
      </c>
      <c r="K20">
        <f t="shared" si="2"/>
        <v>-590.83536051541637</v>
      </c>
      <c r="L20">
        <f t="shared" si="3"/>
        <v>352.27691082516583</v>
      </c>
      <c r="M20">
        <f t="shared" si="4"/>
        <v>79.276910825165828</v>
      </c>
    </row>
    <row r="21" spans="7:13">
      <c r="G21">
        <v>26</v>
      </c>
      <c r="H21">
        <f t="shared" si="0"/>
        <v>299</v>
      </c>
      <c r="I21">
        <f t="shared" si="1"/>
        <v>256.83495722438107</v>
      </c>
      <c r="J21">
        <f t="shared" si="5"/>
        <v>256.48026397549057</v>
      </c>
      <c r="K21">
        <f t="shared" si="2"/>
        <v>-724.10444243801078</v>
      </c>
      <c r="L21">
        <f t="shared" si="3"/>
        <v>352.86698940276239</v>
      </c>
      <c r="M21">
        <f t="shared" si="4"/>
        <v>79.866989402762385</v>
      </c>
    </row>
    <row r="22" spans="7:13">
      <c r="G22">
        <v>26.5</v>
      </c>
      <c r="H22">
        <f t="shared" si="0"/>
        <v>299.5</v>
      </c>
      <c r="I22">
        <f t="shared" si="1"/>
        <v>257.27490722438108</v>
      </c>
      <c r="J22">
        <f t="shared" si="5"/>
        <v>256.99947411591785</v>
      </c>
      <c r="K22">
        <f t="shared" si="2"/>
        <v>-934.0740067882017</v>
      </c>
      <c r="L22">
        <f t="shared" si="3"/>
        <v>353.457067980359</v>
      </c>
      <c r="M22">
        <f t="shared" si="4"/>
        <v>80.457067980359</v>
      </c>
    </row>
    <row r="23" spans="7:13">
      <c r="G23">
        <v>27</v>
      </c>
      <c r="H23">
        <f t="shared" si="0"/>
        <v>300</v>
      </c>
      <c r="I23">
        <f t="shared" si="1"/>
        <v>257.71485722438103</v>
      </c>
      <c r="J23">
        <f t="shared" si="5"/>
        <v>257.51868425634513</v>
      </c>
      <c r="K23">
        <f t="shared" si="2"/>
        <v>-1313.712382519521</v>
      </c>
      <c r="L23">
        <f t="shared" si="3"/>
        <v>354.04714655795561</v>
      </c>
      <c r="M23">
        <f t="shared" si="4"/>
        <v>81.047146557955614</v>
      </c>
    </row>
    <row r="24" spans="7:13">
      <c r="G24">
        <v>27.5</v>
      </c>
      <c r="H24">
        <f t="shared" si="0"/>
        <v>300.5</v>
      </c>
      <c r="I24">
        <f t="shared" si="1"/>
        <v>258.15480722438105</v>
      </c>
      <c r="J24">
        <f t="shared" si="5"/>
        <v>258.03789439677234</v>
      </c>
      <c r="K24">
        <f t="shared" si="2"/>
        <v>-2208.0965151951282</v>
      </c>
      <c r="L24">
        <f t="shared" si="3"/>
        <v>354.63722513555217</v>
      </c>
      <c r="M24">
        <f t="shared" si="4"/>
        <v>81.637225135552171</v>
      </c>
    </row>
    <row r="25" spans="7:13">
      <c r="G25">
        <v>28</v>
      </c>
      <c r="H25">
        <f t="shared" si="0"/>
        <v>301</v>
      </c>
      <c r="I25">
        <f t="shared" si="1"/>
        <v>258.59475722438106</v>
      </c>
      <c r="J25">
        <f t="shared" si="5"/>
        <v>258.55710453719956</v>
      </c>
      <c r="K25">
        <f t="shared" si="2"/>
        <v>-6867.8964658727982</v>
      </c>
      <c r="L25">
        <f t="shared" si="3"/>
        <v>355.22730371314879</v>
      </c>
      <c r="M25">
        <f t="shared" si="4"/>
        <v>82.227303713148785</v>
      </c>
    </row>
    <row r="26" spans="7:13">
      <c r="G26">
        <v>28.5</v>
      </c>
      <c r="H26">
        <f t="shared" si="0"/>
        <v>301.5</v>
      </c>
      <c r="I26">
        <f t="shared" si="1"/>
        <v>259.03470722438107</v>
      </c>
      <c r="J26">
        <f t="shared" si="5"/>
        <v>259.07631467762684</v>
      </c>
      <c r="K26">
        <f t="shared" si="2"/>
        <v>6225.6804254341032</v>
      </c>
      <c r="L26">
        <f t="shared" si="3"/>
        <v>355.8173822907454</v>
      </c>
      <c r="M26">
        <f t="shared" si="4"/>
        <v>82.8173822907454</v>
      </c>
    </row>
    <row r="27" spans="7:13">
      <c r="G27">
        <v>29</v>
      </c>
      <c r="H27">
        <f t="shared" si="0"/>
        <v>302</v>
      </c>
      <c r="I27">
        <f t="shared" si="1"/>
        <v>259.47465722438108</v>
      </c>
      <c r="J27">
        <f t="shared" si="5"/>
        <v>259.59552481805406</v>
      </c>
      <c r="K27">
        <f t="shared" si="2"/>
        <v>2146.7677922538114</v>
      </c>
      <c r="L27">
        <f t="shared" si="3"/>
        <v>356.40746086834196</v>
      </c>
      <c r="M27">
        <f t="shared" si="4"/>
        <v>83.407460868341957</v>
      </c>
    </row>
    <row r="28" spans="7:13">
      <c r="G28">
        <v>29.5</v>
      </c>
      <c r="H28">
        <f t="shared" si="0"/>
        <v>302.5</v>
      </c>
      <c r="I28">
        <f t="shared" si="1"/>
        <v>259.91460722438103</v>
      </c>
      <c r="J28">
        <f t="shared" si="5"/>
        <v>260.11473495848134</v>
      </c>
      <c r="K28">
        <f t="shared" si="2"/>
        <v>1298.7435669166634</v>
      </c>
      <c r="L28">
        <f t="shared" si="3"/>
        <v>356.99753944593857</v>
      </c>
      <c r="M28">
        <f t="shared" si="4"/>
        <v>83.997539445938571</v>
      </c>
    </row>
    <row r="29" spans="7:13">
      <c r="G29">
        <v>30</v>
      </c>
      <c r="H29">
        <f t="shared" si="0"/>
        <v>303</v>
      </c>
      <c r="I29">
        <f t="shared" si="1"/>
        <v>260.35455722438104</v>
      </c>
      <c r="J29">
        <f t="shared" si="5"/>
        <v>260.63394509890855</v>
      </c>
      <c r="K29">
        <f t="shared" si="2"/>
        <v>931.87493431731014</v>
      </c>
      <c r="L29">
        <f t="shared" si="3"/>
        <v>357.58761802353513</v>
      </c>
      <c r="M29">
        <f t="shared" si="4"/>
        <v>84.587618023535128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31"/>
  <sheetViews>
    <sheetView workbookViewId="0">
      <selection activeCell="B16" sqref="B16:C19"/>
    </sheetView>
  </sheetViews>
  <sheetFormatPr defaultRowHeight="16.5"/>
  <cols>
    <col min="2" max="2" width="13.625" bestFit="1" customWidth="1"/>
    <col min="3" max="3" width="11.625" bestFit="1" customWidth="1"/>
  </cols>
  <sheetData>
    <row r="2" spans="2:14">
      <c r="B2" t="s">
        <v>12</v>
      </c>
      <c r="E2" t="s">
        <v>21</v>
      </c>
      <c r="F2" t="s">
        <v>22</v>
      </c>
    </row>
    <row r="3" spans="2:14">
      <c r="B3" t="s">
        <v>10</v>
      </c>
      <c r="C3">
        <v>1.5084</v>
      </c>
      <c r="D3" t="s">
        <v>13</v>
      </c>
    </row>
    <row r="4" spans="2:14">
      <c r="B4" t="s">
        <v>11</v>
      </c>
      <c r="C4">
        <v>0.87990000000000002</v>
      </c>
      <c r="D4" t="s">
        <v>13</v>
      </c>
    </row>
    <row r="5" spans="2:14">
      <c r="B5" t="s">
        <v>4</v>
      </c>
      <c r="C5">
        <v>207.7</v>
      </c>
      <c r="D5" t="s">
        <v>14</v>
      </c>
      <c r="L5" t="s">
        <v>44</v>
      </c>
      <c r="M5">
        <v>15</v>
      </c>
    </row>
    <row r="6" spans="2:14">
      <c r="F6" t="s">
        <v>16</v>
      </c>
      <c r="G6" t="s">
        <v>15</v>
      </c>
      <c r="H6" t="s">
        <v>27</v>
      </c>
      <c r="I6" t="s">
        <v>28</v>
      </c>
      <c r="J6" s="1" t="s">
        <v>41</v>
      </c>
      <c r="K6" t="s">
        <v>42</v>
      </c>
      <c r="L6" t="s">
        <v>33</v>
      </c>
      <c r="M6" t="s">
        <v>43</v>
      </c>
      <c r="N6" t="s">
        <v>34</v>
      </c>
    </row>
    <row r="7" spans="2:14">
      <c r="B7" t="s">
        <v>17</v>
      </c>
      <c r="C7" t="s">
        <v>18</v>
      </c>
      <c r="F7">
        <v>18</v>
      </c>
      <c r="G7">
        <f>F7+273</f>
        <v>291</v>
      </c>
      <c r="H7">
        <f>I7-273</f>
        <v>70.42573216121707</v>
      </c>
      <c r="I7">
        <f>G7*($C$10/$C$11)^((1-$C$9)/$C$9)</f>
        <v>343.42573216121707</v>
      </c>
      <c r="J7">
        <f>($C$23*$C$26*(F7-$B$13)/$C$25*$C$27)/$C$5</f>
        <v>9.9829135838674219</v>
      </c>
      <c r="K7">
        <f>($C$23*$C$26*(F7-$B$13)/$C$25*$C$27)</f>
        <v>2073.4511513692632</v>
      </c>
      <c r="L7">
        <f>($C$4*(I7-$C$19)+$C$5+$C$3*($C$19-$C$8))</f>
        <v>245.78460172865491</v>
      </c>
      <c r="M7">
        <f>L7*$M$5</f>
        <v>3686.7690259298238</v>
      </c>
      <c r="N7">
        <f>K7/(M7-K7)</f>
        <v>1.2852093093768238</v>
      </c>
    </row>
    <row r="8" spans="2:14">
      <c r="B8">
        <v>30</v>
      </c>
      <c r="C8">
        <f>B8+273</f>
        <v>303</v>
      </c>
      <c r="F8">
        <v>18.5</v>
      </c>
      <c r="G8">
        <f t="shared" ref="G8:G31" si="0">F8+273</f>
        <v>291.5</v>
      </c>
      <c r="H8">
        <f t="shared" ref="H8:H31" si="1">I8-273</f>
        <v>71.015810738813627</v>
      </c>
      <c r="I8">
        <f t="shared" ref="I8:I31" si="2">G8*($C$10/$C$11)^((1-$C$9)/$C$9)</f>
        <v>344.01581073881363</v>
      </c>
      <c r="J8">
        <f t="shared" ref="J8:J31" si="3">($C$23*$C$26*(F8-$B$13)/$C$25*$C$27)/$C$5</f>
        <v>10.134169850289656</v>
      </c>
      <c r="K8">
        <f t="shared" ref="K8:K31" si="4">($C$23*$C$26*(F8-$B$13)/$C$25*$C$27)</f>
        <v>2104.8670779051613</v>
      </c>
      <c r="L8">
        <f t="shared" ref="L8:L31" si="5">$C$4*(I8-$C$19)+$C$5+$C$3*($C$19-$C$8)</f>
        <v>246.3038118690821</v>
      </c>
      <c r="M8">
        <f t="shared" ref="M8:M31" si="6">L8*$M$5</f>
        <v>3694.5571780362316</v>
      </c>
      <c r="N8">
        <f t="shared" ref="N8:N31" si="7">K8/(M8-K8)</f>
        <v>1.3240738416447424</v>
      </c>
    </row>
    <row r="9" spans="2:14">
      <c r="B9" t="s">
        <v>24</v>
      </c>
      <c r="C9">
        <v>1.1200000000000001</v>
      </c>
      <c r="F9">
        <v>19</v>
      </c>
      <c r="G9">
        <f t="shared" si="0"/>
        <v>292</v>
      </c>
      <c r="H9">
        <f t="shared" si="1"/>
        <v>71.605889316410241</v>
      </c>
      <c r="I9">
        <f t="shared" si="2"/>
        <v>344.60588931641024</v>
      </c>
      <c r="J9">
        <f t="shared" si="3"/>
        <v>10.285426116711889</v>
      </c>
      <c r="K9">
        <f t="shared" si="4"/>
        <v>2136.2830044410593</v>
      </c>
      <c r="L9">
        <f t="shared" si="5"/>
        <v>246.82302200950937</v>
      </c>
      <c r="M9">
        <f t="shared" si="6"/>
        <v>3702.3453301426407</v>
      </c>
      <c r="N9">
        <f t="shared" si="7"/>
        <v>1.3641111016983467</v>
      </c>
    </row>
    <row r="10" spans="2:14">
      <c r="B10" t="s">
        <v>19</v>
      </c>
      <c r="C10">
        <v>164.1</v>
      </c>
      <c r="D10" t="s">
        <v>23</v>
      </c>
      <c r="F10">
        <v>19.5</v>
      </c>
      <c r="G10">
        <f t="shared" si="0"/>
        <v>292.5</v>
      </c>
      <c r="H10">
        <f t="shared" si="1"/>
        <v>72.195967894006856</v>
      </c>
      <c r="I10">
        <f t="shared" si="2"/>
        <v>345.19596789400686</v>
      </c>
      <c r="J10">
        <f t="shared" si="3"/>
        <v>10.436682383134125</v>
      </c>
      <c r="K10">
        <f t="shared" si="4"/>
        <v>2167.6989309769574</v>
      </c>
      <c r="L10">
        <f t="shared" si="5"/>
        <v>247.34223214993662</v>
      </c>
      <c r="M10">
        <f t="shared" si="6"/>
        <v>3710.1334822490494</v>
      </c>
      <c r="N10">
        <f t="shared" si="7"/>
        <v>1.4053749828083086</v>
      </c>
    </row>
    <row r="11" spans="2:14">
      <c r="B11" t="s">
        <v>20</v>
      </c>
      <c r="C11">
        <v>770.1</v>
      </c>
      <c r="D11" t="s">
        <v>23</v>
      </c>
      <c r="F11">
        <v>20</v>
      </c>
      <c r="G11">
        <f t="shared" si="0"/>
        <v>293</v>
      </c>
      <c r="H11">
        <f t="shared" si="1"/>
        <v>72.786046471603413</v>
      </c>
      <c r="I11">
        <f t="shared" si="2"/>
        <v>345.78604647160341</v>
      </c>
      <c r="J11">
        <f t="shared" si="3"/>
        <v>10.587938649556357</v>
      </c>
      <c r="K11">
        <f t="shared" si="4"/>
        <v>2199.114857512855</v>
      </c>
      <c r="L11">
        <f t="shared" si="5"/>
        <v>247.86144229036384</v>
      </c>
      <c r="M11">
        <f t="shared" si="6"/>
        <v>3717.9216343554576</v>
      </c>
      <c r="N11">
        <f t="shared" si="7"/>
        <v>1.4479227318727945</v>
      </c>
    </row>
    <row r="12" spans="2:14">
      <c r="B12" t="s">
        <v>25</v>
      </c>
      <c r="C12" t="s">
        <v>26</v>
      </c>
      <c r="F12">
        <v>20.5</v>
      </c>
      <c r="G12">
        <f t="shared" si="0"/>
        <v>293.5</v>
      </c>
      <c r="H12">
        <f t="shared" si="1"/>
        <v>73.376125049200027</v>
      </c>
      <c r="I12">
        <f t="shared" si="2"/>
        <v>346.37612504920003</v>
      </c>
      <c r="J12">
        <f t="shared" si="3"/>
        <v>10.739194915978592</v>
      </c>
      <c r="K12">
        <f t="shared" si="4"/>
        <v>2230.5307840487535</v>
      </c>
      <c r="L12">
        <f t="shared" si="5"/>
        <v>248.38065243079112</v>
      </c>
      <c r="M12">
        <f t="shared" si="6"/>
        <v>3725.7097864618668</v>
      </c>
      <c r="N12">
        <f t="shared" si="7"/>
        <v>1.491815214398299</v>
      </c>
    </row>
    <row r="13" spans="2:14">
      <c r="B13">
        <v>-15</v>
      </c>
      <c r="C13">
        <f>B13+273</f>
        <v>258</v>
      </c>
      <c r="F13">
        <v>21</v>
      </c>
      <c r="G13">
        <f t="shared" si="0"/>
        <v>294</v>
      </c>
      <c r="H13">
        <f t="shared" si="1"/>
        <v>73.966203626796641</v>
      </c>
      <c r="I13">
        <f t="shared" si="2"/>
        <v>346.96620362679664</v>
      </c>
      <c r="J13">
        <f t="shared" si="3"/>
        <v>10.890451182400824</v>
      </c>
      <c r="K13">
        <f t="shared" si="4"/>
        <v>2261.9467105846511</v>
      </c>
      <c r="L13">
        <f t="shared" si="5"/>
        <v>248.89986257121836</v>
      </c>
      <c r="M13">
        <f t="shared" si="6"/>
        <v>3733.4979385682755</v>
      </c>
      <c r="N13">
        <f t="shared" si="7"/>
        <v>1.5371172050082529</v>
      </c>
    </row>
    <row r="14" spans="2:14">
      <c r="B14" t="s">
        <v>27</v>
      </c>
      <c r="C14" t="s">
        <v>28</v>
      </c>
      <c r="F14">
        <v>21.5</v>
      </c>
      <c r="G14">
        <f t="shared" si="0"/>
        <v>294.5</v>
      </c>
      <c r="H14">
        <f t="shared" si="1"/>
        <v>74.556282204393199</v>
      </c>
      <c r="I14">
        <f t="shared" si="2"/>
        <v>347.5562822043932</v>
      </c>
      <c r="J14">
        <f t="shared" si="3"/>
        <v>11.041707448823056</v>
      </c>
      <c r="K14">
        <f t="shared" si="4"/>
        <v>2293.3626371205487</v>
      </c>
      <c r="L14">
        <f t="shared" si="5"/>
        <v>249.41907271164555</v>
      </c>
      <c r="M14">
        <f t="shared" si="6"/>
        <v>3741.2860906746832</v>
      </c>
      <c r="N14">
        <f t="shared" si="7"/>
        <v>1.5838977063954336</v>
      </c>
    </row>
    <row r="15" spans="2:14">
      <c r="B15">
        <v>36.200000000000003</v>
      </c>
      <c r="C15">
        <f>B15+273</f>
        <v>309.2</v>
      </c>
      <c r="F15">
        <v>22</v>
      </c>
      <c r="G15">
        <f t="shared" si="0"/>
        <v>295</v>
      </c>
      <c r="H15">
        <f t="shared" si="1"/>
        <v>75.146360781989813</v>
      </c>
      <c r="I15">
        <f t="shared" si="2"/>
        <v>348.14636078198981</v>
      </c>
      <c r="J15">
        <f t="shared" si="3"/>
        <v>11.192963715245291</v>
      </c>
      <c r="K15">
        <f t="shared" si="4"/>
        <v>2324.7785636564467</v>
      </c>
      <c r="L15">
        <f t="shared" si="5"/>
        <v>249.93828285207283</v>
      </c>
      <c r="M15">
        <f t="shared" si="6"/>
        <v>3749.0742427810924</v>
      </c>
      <c r="N15">
        <f t="shared" si="7"/>
        <v>1.6322303000211491</v>
      </c>
    </row>
    <row r="16" spans="2:14">
      <c r="B16" t="s">
        <v>31</v>
      </c>
      <c r="C16" t="s">
        <v>29</v>
      </c>
      <c r="F16">
        <v>22.5</v>
      </c>
      <c r="G16">
        <f t="shared" si="0"/>
        <v>295.5</v>
      </c>
      <c r="H16">
        <f t="shared" si="1"/>
        <v>75.73643935958637</v>
      </c>
      <c r="I16">
        <f t="shared" si="2"/>
        <v>348.73643935958637</v>
      </c>
      <c r="J16">
        <f t="shared" si="3"/>
        <v>11.344219981667525</v>
      </c>
      <c r="K16">
        <f t="shared" si="4"/>
        <v>2356.1944901923448</v>
      </c>
      <c r="L16">
        <f t="shared" si="5"/>
        <v>250.45749299250005</v>
      </c>
      <c r="M16">
        <f t="shared" si="6"/>
        <v>3756.8623948875006</v>
      </c>
      <c r="N16">
        <f t="shared" si="7"/>
        <v>1.6821935323099673</v>
      </c>
    </row>
    <row r="17" spans="2:14">
      <c r="B17">
        <v>-15</v>
      </c>
      <c r="C17">
        <f>B17+273</f>
        <v>258</v>
      </c>
      <c r="F17">
        <v>23</v>
      </c>
      <c r="G17">
        <f t="shared" si="0"/>
        <v>296</v>
      </c>
      <c r="H17">
        <f t="shared" si="1"/>
        <v>76.326517937182984</v>
      </c>
      <c r="I17">
        <f t="shared" si="2"/>
        <v>349.32651793718298</v>
      </c>
      <c r="J17">
        <f t="shared" si="3"/>
        <v>11.495476248089759</v>
      </c>
      <c r="K17">
        <f t="shared" si="4"/>
        <v>2387.6104167282429</v>
      </c>
      <c r="L17">
        <f t="shared" si="5"/>
        <v>250.9767031329273</v>
      </c>
      <c r="M17">
        <f t="shared" si="6"/>
        <v>3764.6505469939093</v>
      </c>
      <c r="N17">
        <f t="shared" si="7"/>
        <v>1.7338713406032775</v>
      </c>
    </row>
    <row r="18" spans="2:14">
      <c r="B18" t="s">
        <v>32</v>
      </c>
      <c r="C18" t="s">
        <v>30</v>
      </c>
      <c r="F18">
        <v>23.5</v>
      </c>
      <c r="G18">
        <f t="shared" si="0"/>
        <v>296.5</v>
      </c>
      <c r="H18">
        <f t="shared" si="1"/>
        <v>76.916596514779599</v>
      </c>
      <c r="I18">
        <f t="shared" si="2"/>
        <v>349.9165965147796</v>
      </c>
      <c r="J18">
        <f t="shared" si="3"/>
        <v>11.646732514511994</v>
      </c>
      <c r="K18">
        <f t="shared" si="4"/>
        <v>2419.0263432641409</v>
      </c>
      <c r="L18">
        <f t="shared" si="5"/>
        <v>251.49591327335457</v>
      </c>
      <c r="M18">
        <f t="shared" si="6"/>
        <v>3772.4386991003184</v>
      </c>
      <c r="N18">
        <f t="shared" si="7"/>
        <v>1.7873535237304643</v>
      </c>
    </row>
    <row r="19" spans="2:14">
      <c r="B19">
        <v>34</v>
      </c>
      <c r="C19">
        <f>B19+273</f>
        <v>307</v>
      </c>
      <c r="F19">
        <v>24</v>
      </c>
      <c r="G19">
        <f t="shared" si="0"/>
        <v>297</v>
      </c>
      <c r="H19">
        <f t="shared" si="1"/>
        <v>77.506675092376156</v>
      </c>
      <c r="I19">
        <f t="shared" si="2"/>
        <v>350.50667509237616</v>
      </c>
      <c r="J19">
        <f t="shared" si="3"/>
        <v>11.797988780934226</v>
      </c>
      <c r="K19">
        <f t="shared" si="4"/>
        <v>2450.4422698000385</v>
      </c>
      <c r="L19">
        <f t="shared" si="5"/>
        <v>252.01512341378177</v>
      </c>
      <c r="M19">
        <f t="shared" si="6"/>
        <v>3780.2268512067267</v>
      </c>
      <c r="N19">
        <f t="shared" si="7"/>
        <v>1.8427362627470707</v>
      </c>
    </row>
    <row r="20" spans="2:14">
      <c r="F20">
        <v>24.5</v>
      </c>
      <c r="G20">
        <f t="shared" si="0"/>
        <v>297.5</v>
      </c>
      <c r="H20">
        <f t="shared" si="1"/>
        <v>78.09675366997277</v>
      </c>
      <c r="I20">
        <f t="shared" si="2"/>
        <v>351.09675366997277</v>
      </c>
      <c r="J20">
        <f t="shared" si="3"/>
        <v>11.94924504735646</v>
      </c>
      <c r="K20">
        <f t="shared" si="4"/>
        <v>2481.8581963359366</v>
      </c>
      <c r="L20">
        <f t="shared" si="5"/>
        <v>252.53433355420904</v>
      </c>
      <c r="M20">
        <f t="shared" si="6"/>
        <v>3788.0150033131358</v>
      </c>
      <c r="N20">
        <f t="shared" si="7"/>
        <v>1.9001226981924391</v>
      </c>
    </row>
    <row r="21" spans="2:14">
      <c r="F21">
        <v>25</v>
      </c>
      <c r="G21">
        <f t="shared" si="0"/>
        <v>298</v>
      </c>
      <c r="H21">
        <f t="shared" si="1"/>
        <v>78.686832247569328</v>
      </c>
      <c r="I21">
        <f t="shared" si="2"/>
        <v>351.68683224756933</v>
      </c>
      <c r="J21">
        <f t="shared" si="3"/>
        <v>12.100501313778693</v>
      </c>
      <c r="K21">
        <f t="shared" si="4"/>
        <v>2513.2741228718346</v>
      </c>
      <c r="L21">
        <f t="shared" si="5"/>
        <v>253.05354369463626</v>
      </c>
      <c r="M21">
        <f t="shared" si="6"/>
        <v>3795.8031554195441</v>
      </c>
      <c r="N21">
        <f t="shared" si="7"/>
        <v>1.9596235711555652</v>
      </c>
    </row>
    <row r="22" spans="2:14">
      <c r="B22" t="s">
        <v>35</v>
      </c>
      <c r="F22">
        <v>25.5</v>
      </c>
      <c r="G22">
        <f t="shared" si="0"/>
        <v>298.5</v>
      </c>
      <c r="H22">
        <f t="shared" si="1"/>
        <v>79.276910825165942</v>
      </c>
      <c r="I22">
        <f t="shared" si="2"/>
        <v>352.27691082516594</v>
      </c>
      <c r="J22">
        <f t="shared" si="3"/>
        <v>12.251757580200927</v>
      </c>
      <c r="K22">
        <f t="shared" si="4"/>
        <v>2544.6900494077322</v>
      </c>
      <c r="L22">
        <f t="shared" si="5"/>
        <v>253.57275383506351</v>
      </c>
      <c r="M22">
        <f t="shared" si="6"/>
        <v>3803.5913075259527</v>
      </c>
      <c r="N22">
        <f t="shared" si="7"/>
        <v>2.0213579365322758</v>
      </c>
    </row>
    <row r="23" spans="2:14">
      <c r="B23" t="s">
        <v>36</v>
      </c>
      <c r="C23">
        <v>10</v>
      </c>
      <c r="F23">
        <v>26</v>
      </c>
      <c r="G23">
        <f t="shared" si="0"/>
        <v>299</v>
      </c>
      <c r="H23">
        <f t="shared" si="1"/>
        <v>79.866989402762556</v>
      </c>
      <c r="I23">
        <f t="shared" si="2"/>
        <v>352.86698940276256</v>
      </c>
      <c r="J23">
        <f t="shared" si="3"/>
        <v>12.403013846623159</v>
      </c>
      <c r="K23">
        <f t="shared" si="4"/>
        <v>2576.1059759436298</v>
      </c>
      <c r="L23">
        <f t="shared" si="5"/>
        <v>254.09196397549076</v>
      </c>
      <c r="M23">
        <f t="shared" si="6"/>
        <v>3811.3794596323614</v>
      </c>
      <c r="N23">
        <f t="shared" si="7"/>
        <v>2.0854539581396581</v>
      </c>
    </row>
    <row r="24" spans="2:14">
      <c r="B24" t="s">
        <v>40</v>
      </c>
      <c r="C24">
        <v>0.01</v>
      </c>
      <c r="F24">
        <v>26.5</v>
      </c>
      <c r="G24">
        <f t="shared" si="0"/>
        <v>299.5</v>
      </c>
      <c r="H24">
        <f t="shared" si="1"/>
        <v>80.457067980359113</v>
      </c>
      <c r="I24">
        <f t="shared" si="2"/>
        <v>353.45706798035911</v>
      </c>
      <c r="J24">
        <f t="shared" si="3"/>
        <v>12.554270113045394</v>
      </c>
      <c r="K24">
        <f t="shared" si="4"/>
        <v>2607.5219024795283</v>
      </c>
      <c r="L24">
        <f t="shared" si="5"/>
        <v>254.61117411591798</v>
      </c>
      <c r="M24">
        <f t="shared" si="6"/>
        <v>3819.1676117387697</v>
      </c>
      <c r="N24">
        <f t="shared" si="7"/>
        <v>2.1520497968615575</v>
      </c>
    </row>
    <row r="25" spans="2:14">
      <c r="B25" t="s">
        <v>38</v>
      </c>
      <c r="C25">
        <v>5</v>
      </c>
      <c r="F25">
        <v>27</v>
      </c>
      <c r="G25">
        <f t="shared" si="0"/>
        <v>300</v>
      </c>
      <c r="H25">
        <f t="shared" si="1"/>
        <v>81.047146557955728</v>
      </c>
      <c r="I25">
        <f t="shared" si="2"/>
        <v>354.04714655795573</v>
      </c>
      <c r="J25">
        <f t="shared" si="3"/>
        <v>12.70552637946763</v>
      </c>
      <c r="K25">
        <f t="shared" si="4"/>
        <v>2638.9378290154264</v>
      </c>
      <c r="L25">
        <f t="shared" si="5"/>
        <v>255.13038425634525</v>
      </c>
      <c r="M25">
        <f t="shared" si="6"/>
        <v>3826.9557638451788</v>
      </c>
      <c r="N25">
        <f t="shared" si="7"/>
        <v>2.2212946047768178</v>
      </c>
    </row>
    <row r="26" spans="2:14">
      <c r="B26" t="s">
        <v>37</v>
      </c>
      <c r="C26">
        <f>2*PI()*$C$24*$C$25</f>
        <v>0.31415926535897931</v>
      </c>
      <c r="F26">
        <v>27.5</v>
      </c>
      <c r="G26">
        <f t="shared" si="0"/>
        <v>300.5</v>
      </c>
      <c r="H26">
        <f t="shared" si="1"/>
        <v>81.637225135552342</v>
      </c>
      <c r="I26">
        <f t="shared" si="2"/>
        <v>354.63722513555234</v>
      </c>
      <c r="J26">
        <f t="shared" si="3"/>
        <v>12.856782645889863</v>
      </c>
      <c r="K26">
        <f t="shared" si="4"/>
        <v>2670.3537555513244</v>
      </c>
      <c r="L26">
        <f t="shared" si="5"/>
        <v>255.6495943967725</v>
      </c>
      <c r="M26">
        <f t="shared" si="6"/>
        <v>3834.7439159515875</v>
      </c>
      <c r="N26">
        <f t="shared" si="7"/>
        <v>2.2933496403244948</v>
      </c>
    </row>
    <row r="27" spans="2:14">
      <c r="B27" s="1" t="s">
        <v>39</v>
      </c>
      <c r="C27">
        <v>100</v>
      </c>
      <c r="F27">
        <v>28</v>
      </c>
      <c r="G27">
        <f t="shared" si="0"/>
        <v>301</v>
      </c>
      <c r="H27">
        <f t="shared" si="1"/>
        <v>82.227303713148899</v>
      </c>
      <c r="I27">
        <f t="shared" si="2"/>
        <v>355.2273037131489</v>
      </c>
      <c r="J27">
        <f t="shared" si="3"/>
        <v>13.008038912312095</v>
      </c>
      <c r="K27">
        <f t="shared" si="4"/>
        <v>2701.769682087222</v>
      </c>
      <c r="L27">
        <f t="shared" si="5"/>
        <v>256.16880453719972</v>
      </c>
      <c r="M27">
        <f t="shared" si="6"/>
        <v>3842.5320680579957</v>
      </c>
      <c r="N27">
        <f t="shared" si="7"/>
        <v>2.3683895220546316</v>
      </c>
    </row>
    <row r="28" spans="2:14">
      <c r="F28">
        <v>28.5</v>
      </c>
      <c r="G28">
        <f t="shared" si="0"/>
        <v>301.5</v>
      </c>
      <c r="H28">
        <f t="shared" si="1"/>
        <v>82.817382290745513</v>
      </c>
      <c r="I28">
        <f t="shared" si="2"/>
        <v>355.81738229074551</v>
      </c>
      <c r="J28">
        <f t="shared" si="3"/>
        <v>13.159295178734329</v>
      </c>
      <c r="K28">
        <f t="shared" si="4"/>
        <v>2733.1856086231201</v>
      </c>
      <c r="L28">
        <f t="shared" si="5"/>
        <v>256.68801467762694</v>
      </c>
      <c r="M28">
        <f t="shared" si="6"/>
        <v>3850.320220164404</v>
      </c>
      <c r="N28">
        <f t="shared" si="7"/>
        <v>2.4466036414825689</v>
      </c>
    </row>
    <row r="29" spans="2:14">
      <c r="F29">
        <v>29</v>
      </c>
      <c r="G29">
        <f t="shared" si="0"/>
        <v>302</v>
      </c>
      <c r="H29">
        <f t="shared" si="1"/>
        <v>83.407460868342127</v>
      </c>
      <c r="I29">
        <f t="shared" si="2"/>
        <v>356.40746086834213</v>
      </c>
      <c r="J29">
        <f t="shared" si="3"/>
        <v>13.310551445156561</v>
      </c>
      <c r="K29">
        <f t="shared" si="4"/>
        <v>2764.6015351590177</v>
      </c>
      <c r="L29">
        <f t="shared" si="5"/>
        <v>257.20722481805421</v>
      </c>
      <c r="M29">
        <f t="shared" si="6"/>
        <v>3858.1083722708131</v>
      </c>
      <c r="N29">
        <f t="shared" si="7"/>
        <v>2.5281977591113831</v>
      </c>
    </row>
    <row r="30" spans="2:14">
      <c r="F30">
        <v>29.5</v>
      </c>
      <c r="G30">
        <f t="shared" si="0"/>
        <v>302.5</v>
      </c>
      <c r="H30">
        <f t="shared" si="1"/>
        <v>83.997539445938685</v>
      </c>
      <c r="I30">
        <f t="shared" si="2"/>
        <v>356.99753944593868</v>
      </c>
      <c r="J30">
        <f t="shared" si="3"/>
        <v>13.461807711578798</v>
      </c>
      <c r="K30">
        <f t="shared" si="4"/>
        <v>2796.0174616949162</v>
      </c>
      <c r="L30">
        <f t="shared" si="5"/>
        <v>257.72643495848143</v>
      </c>
      <c r="M30">
        <f t="shared" si="6"/>
        <v>3865.8965243772213</v>
      </c>
      <c r="N30">
        <f t="shared" si="7"/>
        <v>2.6133958119387728</v>
      </c>
    </row>
    <row r="31" spans="2:14">
      <c r="F31">
        <v>30</v>
      </c>
      <c r="G31">
        <f t="shared" si="0"/>
        <v>303</v>
      </c>
      <c r="H31">
        <f t="shared" si="1"/>
        <v>84.587618023535299</v>
      </c>
      <c r="I31">
        <f t="shared" si="2"/>
        <v>357.5876180235353</v>
      </c>
      <c r="J31">
        <f t="shared" si="3"/>
        <v>13.61306397800103</v>
      </c>
      <c r="K31">
        <f t="shared" si="4"/>
        <v>2827.4333882308138</v>
      </c>
      <c r="L31">
        <f t="shared" si="5"/>
        <v>258.24564509890871</v>
      </c>
      <c r="M31">
        <f t="shared" si="6"/>
        <v>3873.6846764836305</v>
      </c>
      <c r="N31">
        <f t="shared" si="7"/>
        <v>2.702441965880372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37"/>
  <sheetViews>
    <sheetView tabSelected="1" workbookViewId="0">
      <selection activeCell="D20" sqref="D20"/>
    </sheetView>
  </sheetViews>
  <sheetFormatPr defaultRowHeight="16.5"/>
  <cols>
    <col min="2" max="4" width="11" customWidth="1"/>
  </cols>
  <sheetData>
    <row r="2" spans="2:15">
      <c r="B2" t="s">
        <v>12</v>
      </c>
      <c r="E2" t="s">
        <v>21</v>
      </c>
      <c r="F2" t="s">
        <v>22</v>
      </c>
    </row>
    <row r="3" spans="2:15">
      <c r="B3" t="s">
        <v>10</v>
      </c>
      <c r="C3">
        <v>1.5084</v>
      </c>
      <c r="D3" t="s">
        <v>13</v>
      </c>
    </row>
    <row r="4" spans="2:15">
      <c r="B4" t="s">
        <v>11</v>
      </c>
      <c r="C4">
        <v>0.87990000000000002</v>
      </c>
      <c r="D4" t="s">
        <v>13</v>
      </c>
    </row>
    <row r="5" spans="2:15">
      <c r="B5" t="s">
        <v>4</v>
      </c>
      <c r="C5">
        <v>207.7</v>
      </c>
      <c r="D5" t="s">
        <v>14</v>
      </c>
    </row>
    <row r="7" spans="2:15">
      <c r="B7" t="s">
        <v>45</v>
      </c>
      <c r="C7">
        <v>3.5999999999999997E-2</v>
      </c>
      <c r="G7" t="s">
        <v>17</v>
      </c>
      <c r="H7" t="s">
        <v>18</v>
      </c>
    </row>
    <row r="8" spans="2:15">
      <c r="B8" t="s">
        <v>46</v>
      </c>
      <c r="C8">
        <f>5*10^-3</f>
        <v>5.0000000000000001E-3</v>
      </c>
      <c r="F8" t="s">
        <v>48</v>
      </c>
      <c r="G8">
        <v>30</v>
      </c>
      <c r="H8">
        <f>G8+273</f>
        <v>303</v>
      </c>
    </row>
    <row r="9" spans="2:15">
      <c r="B9" t="s">
        <v>47</v>
      </c>
      <c r="C9">
        <v>1.4</v>
      </c>
    </row>
    <row r="10" spans="2:15">
      <c r="H10" t="s">
        <v>51</v>
      </c>
      <c r="J10" t="s">
        <v>44</v>
      </c>
      <c r="K10">
        <v>1</v>
      </c>
      <c r="L10" t="s">
        <v>56</v>
      </c>
      <c r="M10" t="s">
        <v>58</v>
      </c>
      <c r="N10">
        <v>0.7</v>
      </c>
      <c r="O10" t="s">
        <v>56</v>
      </c>
    </row>
    <row r="11" spans="2:15">
      <c r="B11" t="s">
        <v>24</v>
      </c>
      <c r="C11">
        <v>1.1200000000000001</v>
      </c>
    </row>
    <row r="12" spans="2:15">
      <c r="B12" t="s">
        <v>19</v>
      </c>
      <c r="C12">
        <v>164.1</v>
      </c>
      <c r="D12" t="s">
        <v>23</v>
      </c>
      <c r="G12" t="s">
        <v>16</v>
      </c>
      <c r="H12" t="s">
        <v>49</v>
      </c>
      <c r="I12" t="s">
        <v>50</v>
      </c>
      <c r="J12" t="s">
        <v>57</v>
      </c>
      <c r="K12" t="s">
        <v>55</v>
      </c>
      <c r="L12" t="s">
        <v>59</v>
      </c>
      <c r="M12" t="s">
        <v>60</v>
      </c>
      <c r="N12" t="s">
        <v>9</v>
      </c>
    </row>
    <row r="13" spans="2:15">
      <c r="B13" t="s">
        <v>20</v>
      </c>
      <c r="C13">
        <v>770.1</v>
      </c>
      <c r="D13" t="s">
        <v>23</v>
      </c>
      <c r="G13">
        <v>18</v>
      </c>
      <c r="H13">
        <f>G13+273</f>
        <v>291</v>
      </c>
      <c r="I13">
        <f>$C$7*$C$9*($H$8-H13)/$C$8*$C$19/$C$20</f>
        <v>10080</v>
      </c>
      <c r="J13">
        <f>$C$4*($C$17-$C$25)+$C$5+$C$3*($C$25-$H$8)</f>
        <v>224.46838</v>
      </c>
      <c r="K13">
        <f>J13*$K$10</f>
        <v>224.46838</v>
      </c>
      <c r="L13">
        <f>1/2*(K13+SQRT(K13^2-4*I13))</f>
        <v>162.39905225393329</v>
      </c>
      <c r="M13">
        <f>1/2*(K13-SQRT(K13^2-4*I13))</f>
        <v>62.069327746066719</v>
      </c>
      <c r="N13">
        <f>L13/(K13-L13)</f>
        <v>2.6164139060491824</v>
      </c>
    </row>
    <row r="14" spans="2:15">
      <c r="B14" t="s">
        <v>25</v>
      </c>
      <c r="C14" t="s">
        <v>26</v>
      </c>
      <c r="G14">
        <v>18.5</v>
      </c>
      <c r="H14">
        <f t="shared" ref="H14:H37" si="0">G14+273</f>
        <v>291.5</v>
      </c>
      <c r="I14">
        <f t="shared" ref="I14:I37" si="1">$C$7*$C$9*($H$8-H14)/$C$8*$C$19/$C$20</f>
        <v>9659.9999999999982</v>
      </c>
      <c r="J14">
        <f t="shared" ref="J14:J37" si="2">$C$4*($C$17-$C$25)+$C$5+$C$3*($C$25-$H$8)</f>
        <v>224.46838</v>
      </c>
      <c r="K14">
        <f t="shared" ref="K14:K37" si="3">J14*$K$10</f>
        <v>224.46838</v>
      </c>
      <c r="L14">
        <f t="shared" ref="L14:L37" si="4">1/2*(K14+SQRT(K14^2-4*I14))</f>
        <v>166.42379606016712</v>
      </c>
      <c r="M14">
        <f t="shared" ref="M14:M37" si="5">1/2*(K14-SQRT(K14^2-4*I14))</f>
        <v>58.044583939832869</v>
      </c>
      <c r="N14">
        <f t="shared" ref="N14:N37" si="6">L14/(K14-L14)</f>
        <v>2.8671718317884163</v>
      </c>
    </row>
    <row r="15" spans="2:15">
      <c r="B15">
        <v>-2.5</v>
      </c>
      <c r="C15">
        <f>B15+273</f>
        <v>270.5</v>
      </c>
      <c r="G15">
        <v>19</v>
      </c>
      <c r="H15">
        <f t="shared" si="0"/>
        <v>292</v>
      </c>
      <c r="I15">
        <f t="shared" si="1"/>
        <v>9239.9999999999982</v>
      </c>
      <c r="J15">
        <f t="shared" si="2"/>
        <v>224.46838</v>
      </c>
      <c r="K15">
        <f t="shared" si="3"/>
        <v>224.46838</v>
      </c>
      <c r="L15">
        <f t="shared" si="4"/>
        <v>170.16961443925049</v>
      </c>
      <c r="M15">
        <f t="shared" si="5"/>
        <v>54.298765560749516</v>
      </c>
      <c r="N15">
        <f t="shared" si="6"/>
        <v>3.1339499651951499</v>
      </c>
    </row>
    <row r="16" spans="2:15">
      <c r="B16" t="s">
        <v>27</v>
      </c>
      <c r="C16" t="s">
        <v>28</v>
      </c>
      <c r="G16">
        <v>19.5</v>
      </c>
      <c r="H16">
        <f t="shared" si="0"/>
        <v>292.5</v>
      </c>
      <c r="I16">
        <f t="shared" si="1"/>
        <v>8819.9999999999982</v>
      </c>
      <c r="J16">
        <f t="shared" si="2"/>
        <v>224.46838</v>
      </c>
      <c r="K16">
        <f t="shared" si="3"/>
        <v>224.46838</v>
      </c>
      <c r="L16">
        <f t="shared" si="4"/>
        <v>173.68753331796847</v>
      </c>
      <c r="M16">
        <f t="shared" si="5"/>
        <v>50.780846682031509</v>
      </c>
      <c r="N16">
        <f t="shared" si="6"/>
        <v>3.420335513614559</v>
      </c>
    </row>
    <row r="17" spans="2:14">
      <c r="B17">
        <v>46.2</v>
      </c>
      <c r="C17">
        <f>B17+273</f>
        <v>319.2</v>
      </c>
      <c r="G17">
        <v>20</v>
      </c>
      <c r="H17">
        <f t="shared" si="0"/>
        <v>293</v>
      </c>
      <c r="I17">
        <f t="shared" si="1"/>
        <v>8399.9999999999982</v>
      </c>
      <c r="J17">
        <f t="shared" si="2"/>
        <v>224.46838</v>
      </c>
      <c r="K17">
        <f t="shared" si="3"/>
        <v>224.46838</v>
      </c>
      <c r="L17">
        <f t="shared" si="4"/>
        <v>177.01469173436527</v>
      </c>
      <c r="M17">
        <f t="shared" si="5"/>
        <v>47.453688265634725</v>
      </c>
      <c r="N17">
        <f t="shared" si="6"/>
        <v>3.730262034501473</v>
      </c>
    </row>
    <row r="18" spans="2:14">
      <c r="G18">
        <v>20.5</v>
      </c>
      <c r="H18">
        <f t="shared" si="0"/>
        <v>293.5</v>
      </c>
      <c r="I18">
        <f t="shared" si="1"/>
        <v>7979.9999999999991</v>
      </c>
      <c r="J18">
        <f t="shared" si="2"/>
        <v>224.46838</v>
      </c>
      <c r="K18">
        <f t="shared" si="3"/>
        <v>224.46838</v>
      </c>
      <c r="L18">
        <f t="shared" si="4"/>
        <v>180.17911920708727</v>
      </c>
      <c r="M18">
        <f t="shared" si="5"/>
        <v>44.289260792912728</v>
      </c>
      <c r="N18">
        <f t="shared" si="6"/>
        <v>4.0682349621856853</v>
      </c>
    </row>
    <row r="19" spans="2:14">
      <c r="B19" t="s">
        <v>52</v>
      </c>
      <c r="C19">
        <v>5</v>
      </c>
      <c r="D19" t="s">
        <v>44</v>
      </c>
      <c r="G19">
        <v>21</v>
      </c>
      <c r="H19">
        <f t="shared" si="0"/>
        <v>294</v>
      </c>
      <c r="I19">
        <f t="shared" si="1"/>
        <v>7559.9999999999991</v>
      </c>
      <c r="J19">
        <f t="shared" si="2"/>
        <v>224.46838</v>
      </c>
      <c r="K19">
        <f t="shared" si="3"/>
        <v>224.46838</v>
      </c>
      <c r="L19">
        <f t="shared" si="4"/>
        <v>183.20258722690727</v>
      </c>
      <c r="M19">
        <f t="shared" si="5"/>
        <v>41.265792773092713</v>
      </c>
      <c r="N19">
        <f t="shared" si="6"/>
        <v>4.4395751278614508</v>
      </c>
    </row>
    <row r="20" spans="2:14">
      <c r="B20" t="s">
        <v>53</v>
      </c>
      <c r="C20">
        <v>0.06</v>
      </c>
      <c r="D20" t="s">
        <v>54</v>
      </c>
      <c r="G20">
        <v>21.5</v>
      </c>
      <c r="H20">
        <f t="shared" si="0"/>
        <v>294.5</v>
      </c>
      <c r="I20">
        <f t="shared" si="1"/>
        <v>7140</v>
      </c>
      <c r="J20">
        <f t="shared" si="2"/>
        <v>224.46838</v>
      </c>
      <c r="K20">
        <f t="shared" si="3"/>
        <v>224.46838</v>
      </c>
      <c r="L20">
        <f t="shared" si="4"/>
        <v>186.10240647336627</v>
      </c>
      <c r="M20">
        <f t="shared" si="5"/>
        <v>38.365973526633724</v>
      </c>
      <c r="N20">
        <f t="shared" si="6"/>
        <v>4.8507150833582697</v>
      </c>
    </row>
    <row r="21" spans="2:14">
      <c r="G21">
        <v>22</v>
      </c>
      <c r="H21">
        <f t="shared" si="0"/>
        <v>295</v>
      </c>
      <c r="I21">
        <f t="shared" si="1"/>
        <v>6719.9999999999991</v>
      </c>
      <c r="J21">
        <f t="shared" si="2"/>
        <v>224.46838</v>
      </c>
      <c r="K21">
        <f t="shared" si="3"/>
        <v>224.46838</v>
      </c>
      <c r="L21">
        <f t="shared" si="4"/>
        <v>188.89261031346655</v>
      </c>
      <c r="M21">
        <f t="shared" si="5"/>
        <v>35.575769686533448</v>
      </c>
      <c r="N21">
        <f t="shared" si="6"/>
        <v>5.3095860462849904</v>
      </c>
    </row>
    <row r="22" spans="2:14">
      <c r="B22" t="s">
        <v>31</v>
      </c>
      <c r="C22" t="s">
        <v>29</v>
      </c>
      <c r="G22">
        <v>22.5</v>
      </c>
      <c r="H22">
        <f t="shared" si="0"/>
        <v>295.5</v>
      </c>
      <c r="I22">
        <f t="shared" si="1"/>
        <v>6300</v>
      </c>
      <c r="J22">
        <f t="shared" si="2"/>
        <v>224.46838</v>
      </c>
      <c r="K22">
        <f t="shared" si="3"/>
        <v>224.46838</v>
      </c>
      <c r="L22">
        <f t="shared" si="4"/>
        <v>191.58476280798988</v>
      </c>
      <c r="M22">
        <f t="shared" si="5"/>
        <v>32.883617192010135</v>
      </c>
      <c r="N22">
        <f t="shared" si="6"/>
        <v>5.8261462444751997</v>
      </c>
    </row>
    <row r="23" spans="2:14">
      <c r="B23">
        <v>-2.5</v>
      </c>
      <c r="C23">
        <f>B23+273</f>
        <v>270.5</v>
      </c>
      <c r="G23">
        <v>23</v>
      </c>
      <c r="H23">
        <f t="shared" si="0"/>
        <v>296</v>
      </c>
      <c r="I23">
        <f t="shared" si="1"/>
        <v>5879.9999999999991</v>
      </c>
      <c r="J23">
        <f t="shared" si="2"/>
        <v>224.46838</v>
      </c>
      <c r="K23">
        <f t="shared" si="3"/>
        <v>224.46838</v>
      </c>
      <c r="L23">
        <f t="shared" si="4"/>
        <v>194.18852731631353</v>
      </c>
      <c r="M23">
        <f t="shared" si="5"/>
        <v>30.279852683686457</v>
      </c>
      <c r="N23">
        <f t="shared" si="6"/>
        <v>6.4131265546392253</v>
      </c>
    </row>
    <row r="24" spans="2:14">
      <c r="B24" t="s">
        <v>32</v>
      </c>
      <c r="C24" t="s">
        <v>30</v>
      </c>
      <c r="G24">
        <v>23.5</v>
      </c>
      <c r="H24">
        <f t="shared" si="0"/>
        <v>296.5</v>
      </c>
      <c r="I24">
        <f t="shared" si="1"/>
        <v>5459.9999999999991</v>
      </c>
      <c r="J24">
        <f t="shared" si="2"/>
        <v>224.46838</v>
      </c>
      <c r="K24">
        <f t="shared" si="3"/>
        <v>224.46838</v>
      </c>
      <c r="L24">
        <f t="shared" si="4"/>
        <v>196.71207707677354</v>
      </c>
      <c r="M24">
        <f t="shared" si="5"/>
        <v>27.756302923226457</v>
      </c>
      <c r="N24">
        <f t="shared" si="6"/>
        <v>7.0871137853220718</v>
      </c>
    </row>
    <row r="25" spans="2:14">
      <c r="B25">
        <v>34</v>
      </c>
      <c r="C25">
        <f>B25+273</f>
        <v>307</v>
      </c>
      <c r="G25" s="2">
        <v>24</v>
      </c>
      <c r="H25" s="2">
        <f t="shared" si="0"/>
        <v>297</v>
      </c>
      <c r="I25" s="2">
        <f t="shared" si="1"/>
        <v>5040</v>
      </c>
      <c r="J25" s="2">
        <f t="shared" si="2"/>
        <v>224.46838</v>
      </c>
      <c r="K25" s="2">
        <f t="shared" si="3"/>
        <v>224.46838</v>
      </c>
      <c r="L25" s="2">
        <f t="shared" si="4"/>
        <v>199.16239833858305</v>
      </c>
      <c r="M25" s="2">
        <f t="shared" si="5"/>
        <v>25.305981661416951</v>
      </c>
      <c r="N25" s="2">
        <f t="shared" si="6"/>
        <v>7.8701708158683381</v>
      </c>
    </row>
    <row r="26" spans="2:14">
      <c r="G26">
        <v>24.5</v>
      </c>
      <c r="H26">
        <f t="shared" si="0"/>
        <v>297.5</v>
      </c>
      <c r="I26">
        <f t="shared" si="1"/>
        <v>4619.9999999999991</v>
      </c>
      <c r="J26">
        <f t="shared" si="2"/>
        <v>224.46838</v>
      </c>
      <c r="K26">
        <f t="shared" si="3"/>
        <v>224.46838</v>
      </c>
      <c r="L26">
        <f t="shared" si="4"/>
        <v>201.54551853650818</v>
      </c>
      <c r="M26">
        <f t="shared" si="5"/>
        <v>22.922861463491813</v>
      </c>
      <c r="N26">
        <f t="shared" si="6"/>
        <v>8.7923368056601685</v>
      </c>
    </row>
    <row r="27" spans="2:14">
      <c r="G27">
        <v>25</v>
      </c>
      <c r="H27">
        <f t="shared" si="0"/>
        <v>298</v>
      </c>
      <c r="I27">
        <f t="shared" si="1"/>
        <v>4199.9999999999991</v>
      </c>
      <c r="J27">
        <f t="shared" si="2"/>
        <v>224.46838</v>
      </c>
      <c r="K27">
        <f t="shared" si="3"/>
        <v>224.46838</v>
      </c>
      <c r="L27">
        <f t="shared" si="4"/>
        <v>203.8666809895835</v>
      </c>
      <c r="M27">
        <f t="shared" si="5"/>
        <v>20.601699010416496</v>
      </c>
      <c r="N27">
        <f t="shared" si="6"/>
        <v>9.8956246708830058</v>
      </c>
    </row>
    <row r="28" spans="2:14">
      <c r="B28">
        <f>C23*(C12/C13)^((1-C11)/C11)</f>
        <v>319.23251047975674</v>
      </c>
      <c r="C28">
        <f>B28-273</f>
        <v>46.232510479756741</v>
      </c>
      <c r="G28">
        <v>25.5</v>
      </c>
      <c r="H28">
        <f t="shared" si="0"/>
        <v>298.5</v>
      </c>
      <c r="I28">
        <f t="shared" si="1"/>
        <v>3779.9999999999995</v>
      </c>
      <c r="J28">
        <f t="shared" si="2"/>
        <v>224.46838</v>
      </c>
      <c r="K28">
        <f t="shared" si="3"/>
        <v>224.46838</v>
      </c>
      <c r="L28">
        <f t="shared" si="4"/>
        <v>206.1304806879505</v>
      </c>
      <c r="M28">
        <f t="shared" si="5"/>
        <v>18.337899312049501</v>
      </c>
      <c r="N28">
        <f t="shared" si="6"/>
        <v>11.24068123509141</v>
      </c>
    </row>
    <row r="29" spans="2:14">
      <c r="G29" s="2">
        <v>26</v>
      </c>
      <c r="H29" s="2">
        <f t="shared" si="0"/>
        <v>299</v>
      </c>
      <c r="I29" s="2">
        <f t="shared" si="1"/>
        <v>3359.9999999999995</v>
      </c>
      <c r="J29" s="2">
        <f t="shared" si="2"/>
        <v>224.46838</v>
      </c>
      <c r="K29" s="2">
        <f t="shared" si="3"/>
        <v>224.46838</v>
      </c>
      <c r="L29" s="2">
        <f t="shared" si="4"/>
        <v>208.3409712641548</v>
      </c>
      <c r="M29" s="2">
        <f t="shared" si="5"/>
        <v>16.127408735845179</v>
      </c>
      <c r="N29" s="2">
        <f t="shared" si="6"/>
        <v>12.918440567646233</v>
      </c>
    </row>
    <row r="30" spans="2:14">
      <c r="G30">
        <v>26.5</v>
      </c>
      <c r="H30">
        <f t="shared" si="0"/>
        <v>299.5</v>
      </c>
      <c r="I30">
        <f t="shared" si="1"/>
        <v>2939.9999999999995</v>
      </c>
      <c r="J30">
        <f t="shared" si="2"/>
        <v>224.46838</v>
      </c>
      <c r="K30">
        <f t="shared" si="3"/>
        <v>224.46838</v>
      </c>
      <c r="L30">
        <f t="shared" si="4"/>
        <v>210.50175028800197</v>
      </c>
      <c r="M30">
        <f t="shared" si="5"/>
        <v>13.966629711998038</v>
      </c>
      <c r="N30">
        <f t="shared" si="6"/>
        <v>15.071764242963395</v>
      </c>
    </row>
    <row r="31" spans="2:14">
      <c r="G31">
        <v>27</v>
      </c>
      <c r="H31">
        <f t="shared" si="0"/>
        <v>300</v>
      </c>
      <c r="I31">
        <f t="shared" si="1"/>
        <v>2520</v>
      </c>
      <c r="J31">
        <f t="shared" si="2"/>
        <v>224.46838</v>
      </c>
      <c r="K31">
        <f t="shared" si="3"/>
        <v>224.46838</v>
      </c>
      <c r="L31">
        <f t="shared" si="4"/>
        <v>212.61602802339993</v>
      </c>
      <c r="M31">
        <f t="shared" si="5"/>
        <v>11.852351976600062</v>
      </c>
      <c r="N31">
        <f t="shared" si="6"/>
        <v>17.938720385891752</v>
      </c>
    </row>
    <row r="32" spans="2:14">
      <c r="G32">
        <v>27.5</v>
      </c>
      <c r="H32">
        <f t="shared" si="0"/>
        <v>300.5</v>
      </c>
      <c r="I32">
        <f t="shared" si="1"/>
        <v>2099.9999999999995</v>
      </c>
      <c r="J32">
        <f t="shared" si="2"/>
        <v>224.46838</v>
      </c>
      <c r="K32">
        <f t="shared" si="3"/>
        <v>224.46838</v>
      </c>
      <c r="L32">
        <f t="shared" si="4"/>
        <v>214.68668340526614</v>
      </c>
      <c r="M32">
        <f t="shared" si="5"/>
        <v>9.781696594733873</v>
      </c>
      <c r="N32">
        <f t="shared" si="6"/>
        <v>21.94779620550144</v>
      </c>
    </row>
    <row r="33" spans="7:14">
      <c r="G33">
        <v>28</v>
      </c>
      <c r="H33">
        <f t="shared" si="0"/>
        <v>301</v>
      </c>
      <c r="I33">
        <f t="shared" si="1"/>
        <v>1679.9999999999998</v>
      </c>
      <c r="J33">
        <f t="shared" si="2"/>
        <v>224.46838</v>
      </c>
      <c r="K33">
        <f t="shared" si="3"/>
        <v>224.46838</v>
      </c>
      <c r="L33">
        <f t="shared" si="4"/>
        <v>216.71631002517989</v>
      </c>
      <c r="M33">
        <f t="shared" si="5"/>
        <v>7.7520699748200883</v>
      </c>
      <c r="N33">
        <f t="shared" si="6"/>
        <v>27.955927994601094</v>
      </c>
    </row>
    <row r="34" spans="7:14">
      <c r="G34">
        <v>28.5</v>
      </c>
      <c r="H34">
        <f t="shared" si="0"/>
        <v>301.5</v>
      </c>
      <c r="I34">
        <f t="shared" si="1"/>
        <v>1260</v>
      </c>
      <c r="J34">
        <f t="shared" si="2"/>
        <v>224.46838</v>
      </c>
      <c r="K34">
        <f t="shared" si="3"/>
        <v>224.46838</v>
      </c>
      <c r="L34">
        <f t="shared" si="4"/>
        <v>218.7072542226291</v>
      </c>
      <c r="M34">
        <f t="shared" si="5"/>
        <v>5.761125777370907</v>
      </c>
      <c r="N34">
        <f t="shared" si="6"/>
        <v>37.962589721906198</v>
      </c>
    </row>
    <row r="35" spans="7:14">
      <c r="G35">
        <v>29</v>
      </c>
      <c r="H35">
        <f t="shared" si="0"/>
        <v>302</v>
      </c>
      <c r="I35">
        <f t="shared" si="1"/>
        <v>839.99999999999989</v>
      </c>
      <c r="J35">
        <f t="shared" si="2"/>
        <v>224.46838</v>
      </c>
      <c r="K35">
        <f t="shared" si="3"/>
        <v>224.46838</v>
      </c>
      <c r="L35">
        <f t="shared" si="4"/>
        <v>220.66164687765666</v>
      </c>
      <c r="M35">
        <f t="shared" si="5"/>
        <v>3.8067331223433172</v>
      </c>
      <c r="N35">
        <f t="shared" si="6"/>
        <v>57.966145717570761</v>
      </c>
    </row>
    <row r="36" spans="7:14">
      <c r="G36">
        <v>29.5</v>
      </c>
      <c r="H36">
        <f t="shared" si="0"/>
        <v>302.5</v>
      </c>
      <c r="I36">
        <f t="shared" si="1"/>
        <v>419.99999999999994</v>
      </c>
      <c r="J36">
        <f t="shared" si="2"/>
        <v>224.46838</v>
      </c>
      <c r="K36">
        <f t="shared" si="3"/>
        <v>224.46838</v>
      </c>
      <c r="L36">
        <f t="shared" si="4"/>
        <v>222.58143013293716</v>
      </c>
      <c r="M36">
        <f t="shared" si="5"/>
        <v>1.8869498670628246</v>
      </c>
      <c r="N36">
        <f t="shared" si="6"/>
        <v>117.95831676196026</v>
      </c>
    </row>
    <row r="37" spans="7:14">
      <c r="G37">
        <v>30</v>
      </c>
      <c r="H37">
        <f t="shared" si="0"/>
        <v>303</v>
      </c>
      <c r="I37">
        <f t="shared" si="1"/>
        <v>0</v>
      </c>
      <c r="J37">
        <f t="shared" si="2"/>
        <v>224.46838</v>
      </c>
      <c r="K37">
        <f t="shared" si="3"/>
        <v>224.46838</v>
      </c>
      <c r="L37">
        <f t="shared" si="4"/>
        <v>224.46838</v>
      </c>
      <c r="M37">
        <f t="shared" si="5"/>
        <v>0</v>
      </c>
      <c r="N37" t="e">
        <f t="shared" si="6"/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김인중</dc:creator>
  <cp:lastModifiedBy>김인중</cp:lastModifiedBy>
  <dcterms:created xsi:type="dcterms:W3CDTF">2012-12-07T13:35:00Z</dcterms:created>
  <dcterms:modified xsi:type="dcterms:W3CDTF">2012-12-11T09:49:55Z</dcterms:modified>
</cp:coreProperties>
</file>