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Q-2 Moving average" sheetId="2" r:id="rId1"/>
    <sheet name="Q-2 Exponential smoothing" sheetId="3" r:id="rId2"/>
    <sheet name="Q-3 Data " sheetId="4" r:id="rId3"/>
    <sheet name="Q-3 Exponential smoothing" sheetId="5" r:id="rId4"/>
    <sheet name="Q-3 Holt's model" sheetId="6" r:id="rId5"/>
    <sheet name="Holt's regression" sheetId="7" r:id="rId6"/>
  </sheets>
  <calcPr calcId="144525"/>
</workbook>
</file>

<file path=xl/calcChain.xml><?xml version="1.0" encoding="utf-8"?>
<calcChain xmlns="http://schemas.openxmlformats.org/spreadsheetml/2006/main">
  <c r="G18" i="2" l="1"/>
  <c r="J18" i="2"/>
  <c r="H18" i="2"/>
  <c r="J19" i="3"/>
  <c r="J23" i="5"/>
  <c r="K23" i="6"/>
  <c r="I23" i="6"/>
  <c r="H23" i="6"/>
  <c r="H23" i="5"/>
  <c r="G23" i="5"/>
  <c r="H19" i="3"/>
  <c r="G19" i="3"/>
  <c r="K9" i="3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3" i="5"/>
  <c r="J18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3" i="5"/>
  <c r="I3" i="3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3" i="5"/>
  <c r="G18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3" i="5"/>
  <c r="D21" i="5"/>
  <c r="D22" i="5" s="1"/>
  <c r="D20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3" i="5"/>
  <c r="C14" i="3"/>
  <c r="C18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3" i="5"/>
  <c r="C2" i="5"/>
  <c r="C2" i="3"/>
  <c r="D16" i="3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3" i="6"/>
  <c r="F3" i="6"/>
  <c r="F18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E22" i="6"/>
  <c r="E21" i="6"/>
  <c r="E20" i="6"/>
  <c r="E19" i="6"/>
  <c r="E18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D5" i="6"/>
  <c r="C4" i="6"/>
  <c r="D4" i="6"/>
  <c r="C5" i="6"/>
  <c r="D3" i="6"/>
  <c r="C3" i="6"/>
  <c r="C6" i="6" l="1"/>
  <c r="D6" i="6" l="1"/>
  <c r="C7" i="6" s="1"/>
  <c r="K4" i="3"/>
  <c r="K5" i="3"/>
  <c r="K6" i="3"/>
  <c r="K7" i="3"/>
  <c r="K8" i="3"/>
  <c r="K10" i="3"/>
  <c r="K11" i="3"/>
  <c r="K12" i="3"/>
  <c r="K13" i="3"/>
  <c r="K14" i="3"/>
  <c r="K3" i="3"/>
  <c r="J4" i="3"/>
  <c r="J5" i="3"/>
  <c r="J6" i="3"/>
  <c r="J7" i="3"/>
  <c r="J8" i="3"/>
  <c r="J9" i="3"/>
  <c r="J10" i="3"/>
  <c r="J11" i="3"/>
  <c r="J12" i="3"/>
  <c r="J13" i="3"/>
  <c r="J14" i="3"/>
  <c r="J3" i="3"/>
  <c r="I4" i="3"/>
  <c r="I5" i="3"/>
  <c r="I6" i="3"/>
  <c r="I7" i="3"/>
  <c r="I8" i="3"/>
  <c r="I9" i="3"/>
  <c r="I10" i="3"/>
  <c r="I11" i="3"/>
  <c r="I12" i="3"/>
  <c r="I13" i="3"/>
  <c r="I14" i="3"/>
  <c r="H4" i="3"/>
  <c r="H5" i="3"/>
  <c r="H6" i="3"/>
  <c r="H7" i="3"/>
  <c r="H8" i="3"/>
  <c r="H9" i="3"/>
  <c r="H10" i="3"/>
  <c r="H11" i="3"/>
  <c r="H12" i="3"/>
  <c r="H13" i="3"/>
  <c r="H14" i="3"/>
  <c r="H3" i="3"/>
  <c r="G14" i="3"/>
  <c r="G4" i="3"/>
  <c r="G5" i="3"/>
  <c r="G6" i="3"/>
  <c r="G7" i="3"/>
  <c r="G8" i="3"/>
  <c r="G9" i="3"/>
  <c r="G10" i="3"/>
  <c r="G11" i="3"/>
  <c r="G12" i="3"/>
  <c r="G13" i="3"/>
  <c r="G3" i="3"/>
  <c r="F3" i="3"/>
  <c r="F4" i="3"/>
  <c r="F5" i="3"/>
  <c r="F6" i="3"/>
  <c r="F7" i="3"/>
  <c r="F8" i="3"/>
  <c r="F9" i="3"/>
  <c r="F10" i="3"/>
  <c r="F11" i="3"/>
  <c r="F12" i="3"/>
  <c r="F13" i="3"/>
  <c r="F14" i="3"/>
  <c r="E4" i="3"/>
  <c r="E5" i="3"/>
  <c r="E6" i="3"/>
  <c r="E7" i="3"/>
  <c r="E8" i="3"/>
  <c r="E9" i="3"/>
  <c r="E10" i="3"/>
  <c r="E11" i="3"/>
  <c r="E12" i="3"/>
  <c r="E13" i="3"/>
  <c r="E14" i="3"/>
  <c r="E3" i="3"/>
  <c r="D17" i="3"/>
  <c r="D18" i="3" s="1"/>
  <c r="D4" i="3"/>
  <c r="D5" i="3"/>
  <c r="D6" i="3"/>
  <c r="D7" i="3"/>
  <c r="D8" i="3"/>
  <c r="D9" i="3"/>
  <c r="D10" i="3"/>
  <c r="D11" i="3"/>
  <c r="D12" i="3"/>
  <c r="D13" i="3"/>
  <c r="D14" i="3"/>
  <c r="D15" i="3"/>
  <c r="D3" i="3"/>
  <c r="C4" i="3"/>
  <c r="C5" i="3" s="1"/>
  <c r="C6" i="3" s="1"/>
  <c r="C7" i="3" s="1"/>
  <c r="C8" i="3" s="1"/>
  <c r="C9" i="3" s="1"/>
  <c r="C10" i="3" s="1"/>
  <c r="C11" i="3" s="1"/>
  <c r="C12" i="3" s="1"/>
  <c r="C13" i="3" s="1"/>
  <c r="C3" i="3"/>
  <c r="D7" i="6" l="1"/>
  <c r="C8" i="6" s="1"/>
  <c r="K12" i="2"/>
  <c r="C9" i="6" l="1"/>
  <c r="D8" i="6"/>
  <c r="K7" i="2"/>
  <c r="K8" i="2"/>
  <c r="K9" i="2"/>
  <c r="K10" i="2"/>
  <c r="K11" i="2"/>
  <c r="K13" i="2"/>
  <c r="K6" i="2"/>
  <c r="J13" i="2"/>
  <c r="J7" i="2"/>
  <c r="J8" i="2"/>
  <c r="J9" i="2"/>
  <c r="J10" i="2"/>
  <c r="J11" i="2"/>
  <c r="J12" i="2"/>
  <c r="J6" i="2"/>
  <c r="I7" i="2"/>
  <c r="I8" i="2"/>
  <c r="I9" i="2"/>
  <c r="I10" i="2"/>
  <c r="I11" i="2"/>
  <c r="I12" i="2"/>
  <c r="I13" i="2"/>
  <c r="I6" i="2"/>
  <c r="H7" i="2"/>
  <c r="H8" i="2"/>
  <c r="H9" i="2"/>
  <c r="H10" i="2"/>
  <c r="H11" i="2"/>
  <c r="H12" i="2"/>
  <c r="H13" i="2"/>
  <c r="H6" i="2"/>
  <c r="G8" i="2"/>
  <c r="G7" i="2"/>
  <c r="G9" i="2"/>
  <c r="G10" i="2"/>
  <c r="G11" i="2"/>
  <c r="G12" i="2"/>
  <c r="G13" i="2"/>
  <c r="G6" i="2"/>
  <c r="F7" i="2"/>
  <c r="F8" i="2"/>
  <c r="F9" i="2"/>
  <c r="F10" i="2"/>
  <c r="F11" i="2"/>
  <c r="F12" i="2"/>
  <c r="F13" i="2"/>
  <c r="F6" i="2"/>
  <c r="E7" i="2"/>
  <c r="E8" i="2"/>
  <c r="E9" i="2"/>
  <c r="E10" i="2"/>
  <c r="E11" i="2"/>
  <c r="E12" i="2"/>
  <c r="E13" i="2"/>
  <c r="E6" i="2"/>
  <c r="D16" i="2"/>
  <c r="D17" i="2"/>
  <c r="D15" i="2"/>
  <c r="D7" i="2"/>
  <c r="D8" i="2"/>
  <c r="D9" i="2"/>
  <c r="D10" i="2"/>
  <c r="D11" i="2"/>
  <c r="D12" i="2"/>
  <c r="D13" i="2"/>
  <c r="D14" i="2"/>
  <c r="D6" i="2"/>
  <c r="C6" i="2"/>
  <c r="C7" i="2"/>
  <c r="C8" i="2"/>
  <c r="C9" i="2"/>
  <c r="C10" i="2"/>
  <c r="C11" i="2"/>
  <c r="C12" i="2"/>
  <c r="C13" i="2"/>
  <c r="C5" i="2"/>
  <c r="C10" i="6" l="1"/>
  <c r="D9" i="6"/>
  <c r="D10" i="6" l="1"/>
  <c r="C11" i="6" s="1"/>
  <c r="C12" i="6" l="1"/>
  <c r="D11" i="6"/>
  <c r="D12" i="6" l="1"/>
  <c r="C13" i="6" s="1"/>
  <c r="C14" i="6" l="1"/>
  <c r="D13" i="6"/>
  <c r="D14" i="6" l="1"/>
  <c r="C15" i="6" s="1"/>
  <c r="D15" i="6" l="1"/>
  <c r="C16" i="6" s="1"/>
  <c r="D16" i="6" l="1"/>
  <c r="C17" i="6" s="1"/>
  <c r="D17" i="6" l="1"/>
  <c r="C18" i="6" s="1"/>
  <c r="D18" i="6" s="1"/>
</calcChain>
</file>

<file path=xl/sharedStrings.xml><?xml version="1.0" encoding="utf-8"?>
<sst xmlns="http://schemas.openxmlformats.org/spreadsheetml/2006/main" count="79" uniqueCount="50">
  <si>
    <t>Period
 t</t>
  </si>
  <si>
    <t>Demand
 Dt</t>
  </si>
  <si>
    <t>Level
 Lt</t>
  </si>
  <si>
    <t>Forecast
 Ft</t>
  </si>
  <si>
    <t>Error
 Et</t>
  </si>
  <si>
    <t>Absolute
Error
 At</t>
  </si>
  <si>
    <t>Mean Squared
Error
 MSEt</t>
  </si>
  <si>
    <t>MADt</t>
  </si>
  <si>
    <t>% Error</t>
  </si>
  <si>
    <t>MAPEt</t>
  </si>
  <si>
    <t>TSt</t>
  </si>
  <si>
    <t>Period t</t>
  </si>
  <si>
    <t>Demand Dt</t>
  </si>
  <si>
    <t>Level Lt</t>
  </si>
  <si>
    <t>Forecast Ft</t>
  </si>
  <si>
    <t>Error Et</t>
  </si>
  <si>
    <t>Absolute Error At</t>
  </si>
  <si>
    <t>Mean Squared Error MSEt</t>
  </si>
  <si>
    <t>α</t>
  </si>
  <si>
    <t xml:space="preserve">Flower wholesaler </t>
  </si>
  <si>
    <t>Year</t>
  </si>
  <si>
    <t>Quarter</t>
  </si>
  <si>
    <t>Demand</t>
  </si>
  <si>
    <t>β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</si>
  <si>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</si>
  <si>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</si>
  <si>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</si>
  <si>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</si>
  <si>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</si>
  <si>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</si>
  <si>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</si>
  <si>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</si>
  <si>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</si>
  <si>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</si>
  <si>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</si>
  <si>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</si>
  <si>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</si>
  <si>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</si>
  <si>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</si>
  <si>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</si>
  <si>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</si>
  <si>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</si>
  <si>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</si>
  <si>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</si>
  <si>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</si>
  <si>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</si>
  <si>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</si>
  <si>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</si>
  <si>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</si>
  <si>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Trend 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</si>
</sst>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6" xfId="0" applyFill="1" applyBorder="1" applyAlignment="1"/>
    <xf numFmtId="0" fontId="8" fillId="0" borderId="19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Continuous"/>
    </xf>
    <xf numFmtId="1" fontId="0" fillId="0" borderId="0" xfId="0" applyNumberFormat="1" applyFill="1" applyBorder="1" applyAlignment="1"/>
    <xf numFmtId="1" fontId="0" fillId="0" borderId="16" xfId="0" applyNumberFormat="1" applyFill="1" applyBorder="1" applyAlignment="1"/>
    <xf numFmtId="0" fontId="2" fillId="0" borderId="2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</a:t>
            </a:r>
            <a:r>
              <a:rPr lang="en-IN" baseline="0"/>
              <a:t> average</a:t>
            </a:r>
            <a:endParaRPr lang="en-I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val>
            <c:numRef>
              <c:f>'Q-2 Moving average'!$B$2:$B$13</c:f>
              <c:numCache>
                <c:formatCode>General</c:formatCode>
                <c:ptCount val="12"/>
                <c:pt idx="0">
                  <c:v>108</c:v>
                </c:pt>
                <c:pt idx="1">
                  <c:v>116</c:v>
                </c:pt>
                <c:pt idx="2">
                  <c:v>118</c:v>
                </c:pt>
                <c:pt idx="3">
                  <c:v>124</c:v>
                </c:pt>
                <c:pt idx="4">
                  <c:v>96</c:v>
                </c:pt>
                <c:pt idx="5">
                  <c:v>119</c:v>
                </c:pt>
                <c:pt idx="6">
                  <c:v>96</c:v>
                </c:pt>
                <c:pt idx="7">
                  <c:v>102</c:v>
                </c:pt>
                <c:pt idx="8">
                  <c:v>112</c:v>
                </c:pt>
                <c:pt idx="9">
                  <c:v>102</c:v>
                </c:pt>
                <c:pt idx="10">
                  <c:v>92</c:v>
                </c:pt>
                <c:pt idx="11">
                  <c:v>91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val>
            <c:numRef>
              <c:f>'Q-2 Moving average'!$D$2:$D$13</c:f>
              <c:numCache>
                <c:formatCode>General</c:formatCode>
                <c:ptCount val="12"/>
                <c:pt idx="4">
                  <c:v>116.5</c:v>
                </c:pt>
                <c:pt idx="5">
                  <c:v>113.5</c:v>
                </c:pt>
                <c:pt idx="6">
                  <c:v>114.25</c:v>
                </c:pt>
                <c:pt idx="7">
                  <c:v>108.75</c:v>
                </c:pt>
                <c:pt idx="8">
                  <c:v>103.25</c:v>
                </c:pt>
                <c:pt idx="9">
                  <c:v>107.25</c:v>
                </c:pt>
                <c:pt idx="10">
                  <c:v>103</c:v>
                </c:pt>
                <c:pt idx="11">
                  <c:v>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08960"/>
        <c:axId val="49425216"/>
      </c:lineChart>
      <c:catAx>
        <c:axId val="14160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9425216"/>
        <c:crosses val="autoZero"/>
        <c:auto val="1"/>
        <c:lblAlgn val="ctr"/>
        <c:lblOffset val="100"/>
        <c:noMultiLvlLbl val="0"/>
      </c:catAx>
      <c:valAx>
        <c:axId val="49425216"/>
        <c:scaling>
          <c:orientation val="minMax"/>
          <c:min val="8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4160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Simple</a:t>
            </a:r>
            <a:r>
              <a:rPr lang="en-IN" baseline="0"/>
              <a:t> exponential smoothing</a:t>
            </a:r>
            <a:endParaRPr lang="en-I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val>
            <c:numRef>
              <c:f>'Q-2 Exponential smoothing'!$B$3:$B$14</c:f>
              <c:numCache>
                <c:formatCode>General</c:formatCode>
                <c:ptCount val="12"/>
                <c:pt idx="0">
                  <c:v>108</c:v>
                </c:pt>
                <c:pt idx="1">
                  <c:v>116</c:v>
                </c:pt>
                <c:pt idx="2">
                  <c:v>118</c:v>
                </c:pt>
                <c:pt idx="3">
                  <c:v>124</c:v>
                </c:pt>
                <c:pt idx="4">
                  <c:v>96</c:v>
                </c:pt>
                <c:pt idx="5">
                  <c:v>119</c:v>
                </c:pt>
                <c:pt idx="6">
                  <c:v>96</c:v>
                </c:pt>
                <c:pt idx="7">
                  <c:v>102</c:v>
                </c:pt>
                <c:pt idx="8">
                  <c:v>112</c:v>
                </c:pt>
                <c:pt idx="9">
                  <c:v>102</c:v>
                </c:pt>
                <c:pt idx="10">
                  <c:v>92</c:v>
                </c:pt>
                <c:pt idx="11">
                  <c:v>91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val>
            <c:numRef>
              <c:f>'Q-2 Exponential smoothing'!$D$3:$D$14</c:f>
              <c:numCache>
                <c:formatCode>0.00</c:formatCode>
                <c:ptCount val="12"/>
                <c:pt idx="0">
                  <c:v>106.33333333333333</c:v>
                </c:pt>
                <c:pt idx="1">
                  <c:v>106.5</c:v>
                </c:pt>
                <c:pt idx="2">
                  <c:v>107.45000000000002</c:v>
                </c:pt>
                <c:pt idx="3">
                  <c:v>108.50500000000001</c:v>
                </c:pt>
                <c:pt idx="4">
                  <c:v>110.05450000000002</c:v>
                </c:pt>
                <c:pt idx="5">
                  <c:v>108.64905000000002</c:v>
                </c:pt>
                <c:pt idx="6">
                  <c:v>109.68414500000003</c:v>
                </c:pt>
                <c:pt idx="7">
                  <c:v>108.31573050000003</c:v>
                </c:pt>
                <c:pt idx="8">
                  <c:v>107.68415745000003</c:v>
                </c:pt>
                <c:pt idx="9">
                  <c:v>108.11574170500003</c:v>
                </c:pt>
                <c:pt idx="10">
                  <c:v>107.50416753450004</c:v>
                </c:pt>
                <c:pt idx="11">
                  <c:v>105.95375078105005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91680"/>
        <c:axId val="49426944"/>
      </c:lineChart>
      <c:catAx>
        <c:axId val="4999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9426944"/>
        <c:crosses val="autoZero"/>
        <c:auto val="1"/>
        <c:lblAlgn val="ctr"/>
        <c:lblOffset val="100"/>
        <c:noMultiLvlLbl val="0"/>
      </c:catAx>
      <c:valAx>
        <c:axId val="49426944"/>
        <c:scaling>
          <c:orientation val="minMax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9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val>
            <c:numRef>
              <c:f>'Q-3 Data '!$C$3:$C$18</c:f>
              <c:numCache>
                <c:formatCode>General</c:formatCode>
                <c:ptCount val="16"/>
                <c:pt idx="0">
                  <c:v>98</c:v>
                </c:pt>
                <c:pt idx="1">
                  <c:v>106</c:v>
                </c:pt>
                <c:pt idx="2">
                  <c:v>109</c:v>
                </c:pt>
                <c:pt idx="3">
                  <c:v>133</c:v>
                </c:pt>
                <c:pt idx="4">
                  <c:v>130</c:v>
                </c:pt>
                <c:pt idx="5">
                  <c:v>116</c:v>
                </c:pt>
                <c:pt idx="6">
                  <c:v>133</c:v>
                </c:pt>
                <c:pt idx="7">
                  <c:v>116</c:v>
                </c:pt>
                <c:pt idx="8">
                  <c:v>138</c:v>
                </c:pt>
                <c:pt idx="9">
                  <c:v>130</c:v>
                </c:pt>
                <c:pt idx="10">
                  <c:v>147</c:v>
                </c:pt>
                <c:pt idx="11">
                  <c:v>141</c:v>
                </c:pt>
                <c:pt idx="12">
                  <c:v>144</c:v>
                </c:pt>
                <c:pt idx="13">
                  <c:v>142</c:v>
                </c:pt>
                <c:pt idx="14">
                  <c:v>165</c:v>
                </c:pt>
                <c:pt idx="15">
                  <c:v>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93216"/>
        <c:axId val="49429248"/>
      </c:lineChart>
      <c:catAx>
        <c:axId val="4999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49429248"/>
        <c:crosses val="autoZero"/>
        <c:auto val="1"/>
        <c:lblAlgn val="ctr"/>
        <c:lblOffset val="100"/>
        <c:noMultiLvlLbl val="0"/>
      </c:catAx>
      <c:valAx>
        <c:axId val="49429248"/>
        <c:scaling>
          <c:orientation val="minMax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9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Exponential</a:t>
            </a:r>
            <a:r>
              <a:rPr lang="en-IN" baseline="0"/>
              <a:t> smoothing</a:t>
            </a:r>
            <a:endParaRPr lang="en-I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val>
            <c:numRef>
              <c:f>'Q-3 Exponential smoothing'!$B$3:$B$18</c:f>
              <c:numCache>
                <c:formatCode>General</c:formatCode>
                <c:ptCount val="16"/>
                <c:pt idx="0">
                  <c:v>98</c:v>
                </c:pt>
                <c:pt idx="1">
                  <c:v>106</c:v>
                </c:pt>
                <c:pt idx="2">
                  <c:v>109</c:v>
                </c:pt>
                <c:pt idx="3">
                  <c:v>133</c:v>
                </c:pt>
                <c:pt idx="4">
                  <c:v>130</c:v>
                </c:pt>
                <c:pt idx="5">
                  <c:v>116</c:v>
                </c:pt>
                <c:pt idx="6">
                  <c:v>133</c:v>
                </c:pt>
                <c:pt idx="7">
                  <c:v>116</c:v>
                </c:pt>
                <c:pt idx="8">
                  <c:v>138</c:v>
                </c:pt>
                <c:pt idx="9">
                  <c:v>130</c:v>
                </c:pt>
                <c:pt idx="10">
                  <c:v>147</c:v>
                </c:pt>
                <c:pt idx="11">
                  <c:v>141</c:v>
                </c:pt>
                <c:pt idx="12">
                  <c:v>144</c:v>
                </c:pt>
                <c:pt idx="13">
                  <c:v>142</c:v>
                </c:pt>
                <c:pt idx="14">
                  <c:v>165</c:v>
                </c:pt>
                <c:pt idx="15">
                  <c:v>173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val>
            <c:numRef>
              <c:f>'Q-3 Exponential smoothing'!$D$3:$D$18</c:f>
              <c:numCache>
                <c:formatCode>0</c:formatCode>
                <c:ptCount val="16"/>
                <c:pt idx="0">
                  <c:v>132.5625</c:v>
                </c:pt>
                <c:pt idx="1">
                  <c:v>129.10625000000002</c:v>
                </c:pt>
                <c:pt idx="2">
                  <c:v>126.79562500000003</c:v>
                </c:pt>
                <c:pt idx="3">
                  <c:v>125.01606250000003</c:v>
                </c:pt>
                <c:pt idx="4">
                  <c:v>125.81445625000003</c:v>
                </c:pt>
                <c:pt idx="5">
                  <c:v>126.23301062500003</c:v>
                </c:pt>
                <c:pt idx="6">
                  <c:v>125.20970956250002</c:v>
                </c:pt>
                <c:pt idx="7">
                  <c:v>125.98873860625002</c:v>
                </c:pt>
                <c:pt idx="8">
                  <c:v>124.98986474562503</c:v>
                </c:pt>
                <c:pt idx="9">
                  <c:v>126.29087827106252</c:v>
                </c:pt>
                <c:pt idx="10">
                  <c:v>126.66179044395628</c:v>
                </c:pt>
                <c:pt idx="11">
                  <c:v>128.69561139956065</c:v>
                </c:pt>
                <c:pt idx="12">
                  <c:v>129.92605025960458</c:v>
                </c:pt>
                <c:pt idx="13">
                  <c:v>131.33344523364411</c:v>
                </c:pt>
                <c:pt idx="14">
                  <c:v>132.4001007102797</c:v>
                </c:pt>
                <c:pt idx="15">
                  <c:v>135.66009063925173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54112"/>
        <c:axId val="143000128"/>
      </c:lineChart>
      <c:catAx>
        <c:axId val="4975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000128"/>
        <c:crosses val="autoZero"/>
        <c:auto val="1"/>
        <c:lblAlgn val="ctr"/>
        <c:lblOffset val="100"/>
        <c:noMultiLvlLbl val="0"/>
      </c:catAx>
      <c:valAx>
        <c:axId val="143000128"/>
        <c:scaling>
          <c:orientation val="minMax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5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Holt</a:t>
            </a:r>
            <a:r>
              <a:rPr lang="en-US" baseline="0"/>
              <a:t> model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val>
            <c:numRef>
              <c:f>'Q-3 Holt''s model'!$B$3:$B$18</c:f>
              <c:numCache>
                <c:formatCode>General</c:formatCode>
                <c:ptCount val="16"/>
                <c:pt idx="0">
                  <c:v>98</c:v>
                </c:pt>
                <c:pt idx="1">
                  <c:v>106</c:v>
                </c:pt>
                <c:pt idx="2">
                  <c:v>109</c:v>
                </c:pt>
                <c:pt idx="3">
                  <c:v>133</c:v>
                </c:pt>
                <c:pt idx="4">
                  <c:v>130</c:v>
                </c:pt>
                <c:pt idx="5">
                  <c:v>116</c:v>
                </c:pt>
                <c:pt idx="6">
                  <c:v>133</c:v>
                </c:pt>
                <c:pt idx="7">
                  <c:v>116</c:v>
                </c:pt>
                <c:pt idx="8">
                  <c:v>138</c:v>
                </c:pt>
                <c:pt idx="9">
                  <c:v>130</c:v>
                </c:pt>
                <c:pt idx="10">
                  <c:v>147</c:v>
                </c:pt>
                <c:pt idx="11">
                  <c:v>141</c:v>
                </c:pt>
                <c:pt idx="12">
                  <c:v>144</c:v>
                </c:pt>
                <c:pt idx="13">
                  <c:v>142</c:v>
                </c:pt>
                <c:pt idx="14">
                  <c:v>165</c:v>
                </c:pt>
                <c:pt idx="15">
                  <c:v>173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val>
            <c:numRef>
              <c:f>'Q-3 Holt''s model'!$E$3:$E$18</c:f>
              <c:numCache>
                <c:formatCode>0</c:formatCode>
                <c:ptCount val="16"/>
                <c:pt idx="0" formatCode="General">
                  <c:v>104</c:v>
                </c:pt>
                <c:pt idx="1">
                  <c:v>107.34</c:v>
                </c:pt>
                <c:pt idx="2">
                  <c:v>111.13260000000002</c:v>
                </c:pt>
                <c:pt idx="3">
                  <c:v>114.82461400000004</c:v>
                </c:pt>
                <c:pt idx="4">
                  <c:v>120.72918046000004</c:v>
                </c:pt>
                <c:pt idx="5">
                  <c:v>125.83599846940004</c:v>
                </c:pt>
                <c:pt idx="6">
                  <c:v>128.93377469316604</c:v>
                </c:pt>
                <c:pt idx="7">
                  <c:v>133.46243554762378</c:v>
                </c:pt>
                <c:pt idx="8">
                  <c:v>135.6636059611595</c:v>
                </c:pt>
                <c:pt idx="9">
                  <c:v>139.86802327373007</c:v>
                </c:pt>
                <c:pt idx="10">
                  <c:v>142.7533186223063</c:v>
                </c:pt>
                <c:pt idx="11">
                  <c:v>147.09255124980183</c:v>
                </c:pt>
                <c:pt idx="12">
                  <c:v>150.33693510204978</c:v>
                </c:pt>
                <c:pt idx="13">
                  <c:v>153.49351121805245</c:v>
                </c:pt>
                <c:pt idx="14">
                  <c:v>156.01949461027431</c:v>
                </c:pt>
                <c:pt idx="15">
                  <c:v>160.68268471717124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55648"/>
        <c:axId val="143001856"/>
      </c:lineChart>
      <c:catAx>
        <c:axId val="4975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001856"/>
        <c:crosses val="autoZero"/>
        <c:auto val="1"/>
        <c:lblAlgn val="ctr"/>
        <c:lblOffset val="100"/>
        <c:noMultiLvlLbl val="0"/>
      </c:catAx>
      <c:valAx>
        <c:axId val="143001856"/>
        <c:scaling>
          <c:orientation val="minMax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5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12</xdr:row>
      <xdr:rowOff>49530</xdr:rowOff>
    </xdr:from>
    <xdr:to>
      <xdr:col>19</xdr:col>
      <xdr:colOff>541020</xdr:colOff>
      <xdr:row>26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13</xdr:row>
      <xdr:rowOff>72390</xdr:rowOff>
    </xdr:from>
    <xdr:to>
      <xdr:col>19</xdr:col>
      <xdr:colOff>548640</xdr:colOff>
      <xdr:row>27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5</xdr:row>
      <xdr:rowOff>140970</xdr:rowOff>
    </xdr:from>
    <xdr:to>
      <xdr:col>14</xdr:col>
      <xdr:colOff>144780</xdr:colOff>
      <xdr:row>19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548640</xdr:colOff>
      <xdr:row>2</xdr:row>
      <xdr:rowOff>194310</xdr:rowOff>
    </xdr:from>
    <xdr:to>
      <xdr:col>20</xdr:col>
      <xdr:colOff>541020</xdr:colOff>
      <xdr:row>16</xdr:row>
      <xdr:rowOff>163830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350520</xdr:colOff>
      <xdr:row>2</xdr:row>
      <xdr:rowOff>140970</xdr:rowOff>
    </xdr:from>
    <xdr:to>
      <xdr:col>21</xdr:col>
      <xdr:colOff>472440</xdr:colOff>
      <xdr:row>18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Normal="100" workbookViewId="0">
      <selection activeCell="G18" sqref="G18"/>
    </sheetView>
  </sheetViews>
  <sheetFormatPr defaultRowHeight="14.4" x14ac:dyDescent="0.3"/>
  <cols>
    <col min="1" max="1" width="8.88671875" style="3"/>
    <col min="2" max="2" width="13.21875" style="3" customWidth="1"/>
    <col min="3" max="3" width="10.88671875" style="3" customWidth="1"/>
    <col min="4" max="4" width="12.21875" style="3" bestFit="1" customWidth="1"/>
    <col min="5" max="5" width="8.88671875" style="3"/>
    <col min="6" max="6" width="17" style="3" bestFit="1" customWidth="1"/>
    <col min="7" max="7" width="24.6640625" style="3" bestFit="1" customWidth="1"/>
    <col min="8" max="8" width="8.88671875" style="3"/>
    <col min="9" max="9" width="10.5546875" style="3" customWidth="1"/>
    <col min="10" max="11" width="8.88671875" style="3"/>
  </cols>
  <sheetData>
    <row r="1" spans="1:11" s="2" customFormat="1" ht="15.6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</row>
    <row r="2" spans="1:11" ht="15.6" x14ac:dyDescent="0.3">
      <c r="A2" s="9">
        <v>1</v>
      </c>
      <c r="B2" s="5">
        <v>108</v>
      </c>
      <c r="C2" s="5"/>
      <c r="D2" s="5"/>
      <c r="E2" s="5"/>
      <c r="F2" s="5"/>
      <c r="G2" s="5"/>
      <c r="H2" s="5"/>
      <c r="I2" s="5"/>
      <c r="J2" s="5"/>
      <c r="K2" s="10"/>
    </row>
    <row r="3" spans="1:11" ht="15.6" x14ac:dyDescent="0.3">
      <c r="A3" s="9">
        <v>2</v>
      </c>
      <c r="B3" s="5">
        <v>116</v>
      </c>
      <c r="C3" s="5"/>
      <c r="D3" s="5"/>
      <c r="E3" s="5"/>
      <c r="F3" s="5"/>
      <c r="G3" s="5"/>
      <c r="H3" s="5"/>
      <c r="I3" s="5"/>
      <c r="J3" s="5"/>
      <c r="K3" s="10"/>
    </row>
    <row r="4" spans="1:11" ht="15.6" x14ac:dyDescent="0.3">
      <c r="A4" s="9">
        <v>3</v>
      </c>
      <c r="B4" s="5">
        <v>118</v>
      </c>
      <c r="C4" s="5"/>
      <c r="D4" s="5"/>
      <c r="E4" s="5"/>
      <c r="F4" s="5"/>
      <c r="G4" s="5"/>
      <c r="H4" s="5"/>
      <c r="I4" s="5"/>
      <c r="J4" s="5"/>
      <c r="K4" s="10"/>
    </row>
    <row r="5" spans="1:11" ht="15.6" x14ac:dyDescent="0.3">
      <c r="A5" s="9">
        <v>4</v>
      </c>
      <c r="B5" s="5">
        <v>124</v>
      </c>
      <c r="C5" s="5">
        <f>AVERAGE(B2:B5)</f>
        <v>116.5</v>
      </c>
      <c r="D5" s="5"/>
      <c r="E5" s="5"/>
      <c r="F5" s="5"/>
      <c r="G5" s="5"/>
      <c r="H5" s="5"/>
      <c r="I5" s="5"/>
      <c r="J5" s="5"/>
      <c r="K5" s="10"/>
    </row>
    <row r="6" spans="1:11" ht="15.6" x14ac:dyDescent="0.3">
      <c r="A6" s="9">
        <v>5</v>
      </c>
      <c r="B6" s="5">
        <v>96</v>
      </c>
      <c r="C6" s="5">
        <f>AVERAGE(B3:B6)</f>
        <v>113.5</v>
      </c>
      <c r="D6" s="5">
        <f>C5</f>
        <v>116.5</v>
      </c>
      <c r="E6" s="5">
        <f>D6-B6</f>
        <v>20.5</v>
      </c>
      <c r="F6" s="5">
        <f>ABS(E6)</f>
        <v>20.5</v>
      </c>
      <c r="G6" s="5">
        <f>SUMSQ($E$6:E6)/(A6-4)</f>
        <v>420.25</v>
      </c>
      <c r="H6" s="5">
        <f>SUM($F$6:F6)/(A6-4)</f>
        <v>20.5</v>
      </c>
      <c r="I6" s="18">
        <f>100*F6/B6</f>
        <v>21.354166666666668</v>
      </c>
      <c r="J6" s="18">
        <f>AVERAGE($I$6:I6)</f>
        <v>21.354166666666668</v>
      </c>
      <c r="K6" s="10">
        <f>SUM($E$6:E6)/H6</f>
        <v>1</v>
      </c>
    </row>
    <row r="7" spans="1:11" ht="15.6" x14ac:dyDescent="0.3">
      <c r="A7" s="9">
        <v>6</v>
      </c>
      <c r="B7" s="5">
        <v>119</v>
      </c>
      <c r="C7" s="5">
        <f t="shared" ref="C7:C13" si="0">AVERAGE(B4:B7)</f>
        <v>114.25</v>
      </c>
      <c r="D7" s="5">
        <f t="shared" ref="D7:D14" si="1">C6</f>
        <v>113.5</v>
      </c>
      <c r="E7" s="5">
        <f t="shared" ref="E7:E13" si="2">D7-B7</f>
        <v>-5.5</v>
      </c>
      <c r="F7" s="5">
        <f t="shared" ref="F7:F13" si="3">ABS(E7)</f>
        <v>5.5</v>
      </c>
      <c r="G7" s="5">
        <f>SUMSQ($E$6:E7)/(A7-4)</f>
        <v>225.25</v>
      </c>
      <c r="H7" s="5">
        <f>SUM($F$6:F7)/(A7-4)</f>
        <v>13</v>
      </c>
      <c r="I7" s="18">
        <f t="shared" ref="I7:I13" si="4">100*F7/B7</f>
        <v>4.6218487394957979</v>
      </c>
      <c r="J7" s="18">
        <f>AVERAGE($I$6:I7)</f>
        <v>12.988007703081234</v>
      </c>
      <c r="K7" s="10">
        <f>SUM($E$6:E7)/H7</f>
        <v>1.1538461538461537</v>
      </c>
    </row>
    <row r="8" spans="1:11" ht="15.6" x14ac:dyDescent="0.3">
      <c r="A8" s="9">
        <v>7</v>
      </c>
      <c r="B8" s="5">
        <v>96</v>
      </c>
      <c r="C8" s="5">
        <f t="shared" si="0"/>
        <v>108.75</v>
      </c>
      <c r="D8" s="5">
        <f t="shared" si="1"/>
        <v>114.25</v>
      </c>
      <c r="E8" s="5">
        <f t="shared" si="2"/>
        <v>18.25</v>
      </c>
      <c r="F8" s="5">
        <f t="shared" si="3"/>
        <v>18.25</v>
      </c>
      <c r="G8" s="5">
        <f>SUMSQ($E$6:E8)/(A8-4)</f>
        <v>261.1875</v>
      </c>
      <c r="H8" s="5">
        <f>SUM($F$6:F8)/(A8-4)</f>
        <v>14.75</v>
      </c>
      <c r="I8" s="18">
        <f t="shared" si="4"/>
        <v>19.010416666666668</v>
      </c>
      <c r="J8" s="18">
        <f>AVERAGE($I$6:I8)</f>
        <v>14.99547735760971</v>
      </c>
      <c r="K8" s="10">
        <f>SUM($E$6:E8)/H8</f>
        <v>2.2542372881355934</v>
      </c>
    </row>
    <row r="9" spans="1:11" ht="15.6" x14ac:dyDescent="0.3">
      <c r="A9" s="9">
        <v>8</v>
      </c>
      <c r="B9" s="5">
        <v>102</v>
      </c>
      <c r="C9" s="5">
        <f t="shared" si="0"/>
        <v>103.25</v>
      </c>
      <c r="D9" s="5">
        <f t="shared" si="1"/>
        <v>108.75</v>
      </c>
      <c r="E9" s="5">
        <f t="shared" si="2"/>
        <v>6.75</v>
      </c>
      <c r="F9" s="5">
        <f t="shared" si="3"/>
        <v>6.75</v>
      </c>
      <c r="G9" s="5">
        <f>SUMSQ($E$6:E9)/(A9-4)</f>
        <v>207.28125</v>
      </c>
      <c r="H9" s="5">
        <f>SUM($F$6:F9)/(A9-4)</f>
        <v>12.75</v>
      </c>
      <c r="I9" s="18">
        <f t="shared" si="4"/>
        <v>6.617647058823529</v>
      </c>
      <c r="J9" s="18">
        <f>AVERAGE($I$6:I9)</f>
        <v>12.901019782913165</v>
      </c>
      <c r="K9" s="10">
        <f>SUM($E$6:E9)/H9</f>
        <v>3.1372549019607843</v>
      </c>
    </row>
    <row r="10" spans="1:11" ht="15.6" x14ac:dyDescent="0.3">
      <c r="A10" s="9">
        <v>9</v>
      </c>
      <c r="B10" s="5">
        <v>112</v>
      </c>
      <c r="C10" s="5">
        <f t="shared" si="0"/>
        <v>107.25</v>
      </c>
      <c r="D10" s="5">
        <f t="shared" si="1"/>
        <v>103.25</v>
      </c>
      <c r="E10" s="5">
        <f t="shared" si="2"/>
        <v>-8.75</v>
      </c>
      <c r="F10" s="5">
        <f t="shared" si="3"/>
        <v>8.75</v>
      </c>
      <c r="G10" s="5">
        <f>SUMSQ($E$6:E10)/(A10-4)</f>
        <v>181.13749999999999</v>
      </c>
      <c r="H10" s="5">
        <f>SUM($F$6:F10)/(A10-4)</f>
        <v>11.95</v>
      </c>
      <c r="I10" s="18">
        <f t="shared" si="4"/>
        <v>7.8125</v>
      </c>
      <c r="J10" s="18">
        <f>AVERAGE($I$6:I10)</f>
        <v>11.883315826330533</v>
      </c>
      <c r="K10" s="10">
        <f>SUM($E$6:E10)/H10</f>
        <v>2.6150627615062763</v>
      </c>
    </row>
    <row r="11" spans="1:11" ht="15.6" x14ac:dyDescent="0.3">
      <c r="A11" s="9">
        <v>10</v>
      </c>
      <c r="B11" s="5">
        <v>102</v>
      </c>
      <c r="C11" s="5">
        <f t="shared" si="0"/>
        <v>103</v>
      </c>
      <c r="D11" s="5">
        <f t="shared" si="1"/>
        <v>107.25</v>
      </c>
      <c r="E11" s="5">
        <f t="shared" si="2"/>
        <v>5.25</v>
      </c>
      <c r="F11" s="5">
        <f t="shared" si="3"/>
        <v>5.25</v>
      </c>
      <c r="G11" s="5">
        <f>SUMSQ($E$6:E11)/(A11-4)</f>
        <v>155.54166666666666</v>
      </c>
      <c r="H11" s="5">
        <f>SUM($F$6:F11)/(A11-4)</f>
        <v>10.833333333333334</v>
      </c>
      <c r="I11" s="18">
        <f t="shared" si="4"/>
        <v>5.1470588235294121</v>
      </c>
      <c r="J11" s="18">
        <f>AVERAGE($I$6:I11)</f>
        <v>10.760606325863678</v>
      </c>
      <c r="K11" s="10">
        <f>SUM($E$6:E11)/H11</f>
        <v>3.3692307692307693</v>
      </c>
    </row>
    <row r="12" spans="1:11" ht="15.6" x14ac:dyDescent="0.3">
      <c r="A12" s="9">
        <v>11</v>
      </c>
      <c r="B12" s="5">
        <v>92</v>
      </c>
      <c r="C12" s="5">
        <f t="shared" si="0"/>
        <v>102</v>
      </c>
      <c r="D12" s="5">
        <f t="shared" si="1"/>
        <v>103</v>
      </c>
      <c r="E12" s="5">
        <f t="shared" si="2"/>
        <v>11</v>
      </c>
      <c r="F12" s="5">
        <f t="shared" si="3"/>
        <v>11</v>
      </c>
      <c r="G12" s="5">
        <f>SUMSQ($E$6:E12)/(A12-4)</f>
        <v>150.60714285714286</v>
      </c>
      <c r="H12" s="5">
        <f>SUM($F$6:F12)/(A12-4)</f>
        <v>10.857142857142858</v>
      </c>
      <c r="I12" s="18">
        <f t="shared" si="4"/>
        <v>11.956521739130435</v>
      </c>
      <c r="J12" s="18">
        <f>AVERAGE($I$6:I12)</f>
        <v>10.931451384901788</v>
      </c>
      <c r="K12" s="10">
        <f>SUM($E$6:E12)/H12</f>
        <v>4.375</v>
      </c>
    </row>
    <row r="13" spans="1:11" ht="15.6" x14ac:dyDescent="0.3">
      <c r="A13" s="9">
        <v>12</v>
      </c>
      <c r="B13" s="5">
        <v>91</v>
      </c>
      <c r="C13" s="5">
        <f t="shared" si="0"/>
        <v>99.25</v>
      </c>
      <c r="D13" s="5">
        <f t="shared" si="1"/>
        <v>102</v>
      </c>
      <c r="E13" s="5">
        <f t="shared" si="2"/>
        <v>11</v>
      </c>
      <c r="F13" s="5">
        <f t="shared" si="3"/>
        <v>11</v>
      </c>
      <c r="G13" s="5">
        <f>SUMSQ($E$6:E13)/(A13-4)</f>
        <v>146.90625</v>
      </c>
      <c r="H13" s="5">
        <f>SUM($F$6:F13)/(A13-4)</f>
        <v>10.875</v>
      </c>
      <c r="I13" s="18">
        <f t="shared" si="4"/>
        <v>12.087912087912088</v>
      </c>
      <c r="J13" s="18">
        <f>AVERAGE($I$6:I13)</f>
        <v>11.076008972778075</v>
      </c>
      <c r="K13" s="10">
        <f>SUM($E$6:E13)/H13</f>
        <v>5.3793103448275863</v>
      </c>
    </row>
    <row r="14" spans="1:11" ht="15.6" x14ac:dyDescent="0.3">
      <c r="A14" s="9">
        <v>13</v>
      </c>
      <c r="B14" s="5"/>
      <c r="C14" s="5"/>
      <c r="D14" s="5">
        <f t="shared" si="1"/>
        <v>99.25</v>
      </c>
      <c r="E14" s="5"/>
      <c r="F14" s="5"/>
      <c r="G14" s="5"/>
      <c r="H14" s="5"/>
      <c r="I14" s="5"/>
      <c r="J14" s="5"/>
      <c r="K14" s="10"/>
    </row>
    <row r="15" spans="1:11" ht="15.6" x14ac:dyDescent="0.3">
      <c r="A15" s="9">
        <v>14</v>
      </c>
      <c r="B15" s="5"/>
      <c r="C15" s="5"/>
      <c r="D15" s="5">
        <f>$D$14</f>
        <v>99.25</v>
      </c>
      <c r="E15" s="5"/>
      <c r="F15" s="5"/>
      <c r="G15" s="5"/>
      <c r="H15" s="5"/>
      <c r="I15" s="5"/>
      <c r="J15" s="5"/>
      <c r="K15" s="10"/>
    </row>
    <row r="16" spans="1:11" ht="15.6" x14ac:dyDescent="0.3">
      <c r="A16" s="9">
        <v>15</v>
      </c>
      <c r="B16" s="5"/>
      <c r="C16" s="5"/>
      <c r="D16" s="5">
        <f t="shared" ref="D16:D17" si="5">$D$14</f>
        <v>99.25</v>
      </c>
      <c r="E16" s="5"/>
      <c r="F16" s="5"/>
      <c r="G16" s="5"/>
      <c r="H16" s="5"/>
      <c r="I16" s="5"/>
      <c r="J16" s="5"/>
      <c r="K16" s="10"/>
    </row>
    <row r="17" spans="1:11" ht="15" customHeight="1" thickBot="1" x14ac:dyDescent="0.35">
      <c r="A17" s="11">
        <v>16</v>
      </c>
      <c r="B17" s="12"/>
      <c r="C17" s="12"/>
      <c r="D17" s="12">
        <f t="shared" si="5"/>
        <v>99.25</v>
      </c>
      <c r="E17" s="5"/>
      <c r="F17" s="5"/>
      <c r="G17" s="12"/>
      <c r="H17" s="12"/>
      <c r="I17" s="12"/>
      <c r="J17" s="12"/>
      <c r="K17" s="13"/>
    </row>
    <row r="18" spans="1:11" x14ac:dyDescent="0.3">
      <c r="A18" s="4"/>
      <c r="G18" s="45">
        <f>AVERAGE(G6:G13)</f>
        <v>218.52016369047621</v>
      </c>
      <c r="H18" s="45">
        <f>AVERAGE(H6:H13)</f>
        <v>13.189434523809524</v>
      </c>
      <c r="J18" s="60">
        <f>AVERAGE(J6:J13)</f>
        <v>13.361256752518106</v>
      </c>
    </row>
  </sheetData>
  <pageMargins left="0.7" right="0.7" top="0.75" bottom="0.75" header="0.3" footer="0.3"/>
  <ignoredErrors>
    <ignoredError sqref="C5 C6:C1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25" sqref="J25"/>
    </sheetView>
  </sheetViews>
  <sheetFormatPr defaultRowHeight="14.4" x14ac:dyDescent="0.3"/>
  <cols>
    <col min="2" max="2" width="13.6640625" customWidth="1"/>
    <col min="3" max="3" width="12.88671875" customWidth="1"/>
    <col min="4" max="4" width="13.21875" customWidth="1"/>
    <col min="5" max="5" width="9.6640625" customWidth="1"/>
    <col min="6" max="6" width="17.44140625" bestFit="1" customWidth="1"/>
    <col min="7" max="7" width="25.5546875" bestFit="1" customWidth="1"/>
    <col min="9" max="9" width="8.6640625" customWidth="1"/>
    <col min="10" max="10" width="13.88671875" customWidth="1"/>
  </cols>
  <sheetData>
    <row r="1" spans="1:11" ht="15.6" x14ac:dyDescent="0.3">
      <c r="A1" s="6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7</v>
      </c>
      <c r="I1" s="7" t="s">
        <v>8</v>
      </c>
      <c r="J1" s="7" t="s">
        <v>9</v>
      </c>
      <c r="K1" s="8" t="s">
        <v>10</v>
      </c>
    </row>
    <row r="2" spans="1:11" ht="15.6" x14ac:dyDescent="0.3">
      <c r="A2" s="9">
        <v>0</v>
      </c>
      <c r="B2" s="5"/>
      <c r="C2" s="18">
        <f>AVERAGE(B3:B14)</f>
        <v>106.33333333333333</v>
      </c>
      <c r="D2" s="5"/>
      <c r="E2" s="5"/>
      <c r="F2" s="5"/>
      <c r="G2" s="5"/>
      <c r="H2" s="5"/>
      <c r="I2" s="5"/>
      <c r="J2" s="5"/>
      <c r="K2" s="10"/>
    </row>
    <row r="3" spans="1:11" ht="15.6" x14ac:dyDescent="0.3">
      <c r="A3" s="9">
        <v>1</v>
      </c>
      <c r="B3" s="5">
        <v>108</v>
      </c>
      <c r="C3" s="5">
        <f>$B$19*B3+(1-$B$19)*C2</f>
        <v>106.5</v>
      </c>
      <c r="D3" s="18">
        <f>C2</f>
        <v>106.33333333333333</v>
      </c>
      <c r="E3" s="18">
        <f>D3-B3</f>
        <v>-1.6666666666666714</v>
      </c>
      <c r="F3" s="18">
        <f>ABS(E3)</f>
        <v>1.6666666666666714</v>
      </c>
      <c r="G3" s="18">
        <f>SUMSQ($E$3:E3)/A3</f>
        <v>2.7777777777777937</v>
      </c>
      <c r="H3" s="18">
        <f>SUM($F$3:F3)/A3</f>
        <v>1.6666666666666714</v>
      </c>
      <c r="I3" s="18">
        <f>F3*100/B3</f>
        <v>1.5432098765432143</v>
      </c>
      <c r="J3" s="18">
        <f>AVERAGE($I$3:I3)</f>
        <v>1.5432098765432143</v>
      </c>
      <c r="K3" s="10">
        <f>SUM($E$3:E3)/H3</f>
        <v>-1</v>
      </c>
    </row>
    <row r="4" spans="1:11" ht="15.6" x14ac:dyDescent="0.3">
      <c r="A4" s="9">
        <v>2</v>
      </c>
      <c r="B4" s="5">
        <v>116</v>
      </c>
      <c r="C4" s="5">
        <f t="shared" ref="C4:C13" si="0">$B$19*B4+(1-$B$19)*C3</f>
        <v>107.45000000000002</v>
      </c>
      <c r="D4" s="18">
        <f t="shared" ref="D4:D15" si="1">C3</f>
        <v>106.5</v>
      </c>
      <c r="E4" s="18">
        <f t="shared" ref="E4:E14" si="2">D4-B4</f>
        <v>-9.5</v>
      </c>
      <c r="F4" s="18">
        <f t="shared" ref="F4:F14" si="3">ABS(E4)</f>
        <v>9.5</v>
      </c>
      <c r="G4" s="18">
        <f>SUMSQ($E$3:E4)/A4</f>
        <v>46.5138888888889</v>
      </c>
      <c r="H4" s="18">
        <f>SUM($F$3:F4)/A4</f>
        <v>5.5833333333333357</v>
      </c>
      <c r="I4" s="18">
        <f t="shared" ref="I4:I14" si="4">F4*100/B4</f>
        <v>8.1896551724137936</v>
      </c>
      <c r="J4" s="18">
        <f>AVERAGE($I$3:I4)</f>
        <v>4.8664325244785038</v>
      </c>
      <c r="K4" s="10">
        <f>SUM($E$3:E4)/H4</f>
        <v>-2</v>
      </c>
    </row>
    <row r="5" spans="1:11" ht="15.6" x14ac:dyDescent="0.3">
      <c r="A5" s="9">
        <v>3</v>
      </c>
      <c r="B5" s="5">
        <v>118</v>
      </c>
      <c r="C5" s="5">
        <f t="shared" si="0"/>
        <v>108.50500000000001</v>
      </c>
      <c r="D5" s="18">
        <f t="shared" si="1"/>
        <v>107.45000000000002</v>
      </c>
      <c r="E5" s="18">
        <f t="shared" si="2"/>
        <v>-10.549999999999983</v>
      </c>
      <c r="F5" s="5">
        <f t="shared" si="3"/>
        <v>10.549999999999983</v>
      </c>
      <c r="G5" s="18">
        <f>SUMSQ($E$3:E5)/A5</f>
        <v>68.11009259259248</v>
      </c>
      <c r="H5" s="18">
        <f>SUM($F$3:F5)/A5</f>
        <v>7.2388888888888845</v>
      </c>
      <c r="I5" s="18">
        <f t="shared" si="4"/>
        <v>8.9406779661016795</v>
      </c>
      <c r="J5" s="18">
        <f>AVERAGE($I$3:I5)</f>
        <v>6.224514338352896</v>
      </c>
      <c r="K5" s="10">
        <f>SUM($E$3:E5)/H5</f>
        <v>-3</v>
      </c>
    </row>
    <row r="6" spans="1:11" ht="15.6" x14ac:dyDescent="0.3">
      <c r="A6" s="9">
        <v>4</v>
      </c>
      <c r="B6" s="5">
        <v>124</v>
      </c>
      <c r="C6" s="5">
        <f t="shared" si="0"/>
        <v>110.05450000000002</v>
      </c>
      <c r="D6" s="18">
        <f t="shared" si="1"/>
        <v>108.50500000000001</v>
      </c>
      <c r="E6" s="18">
        <f t="shared" si="2"/>
        <v>-15.49499999999999</v>
      </c>
      <c r="F6" s="18">
        <f t="shared" si="3"/>
        <v>15.49499999999999</v>
      </c>
      <c r="G6" s="18">
        <f>SUMSQ($E$3:E6)/A6</f>
        <v>111.10632569444428</v>
      </c>
      <c r="H6" s="18">
        <f>SUM($F$3:F6)/A6</f>
        <v>9.3029166666666612</v>
      </c>
      <c r="I6" s="18">
        <f t="shared" si="4"/>
        <v>12.495967741935477</v>
      </c>
      <c r="J6" s="18">
        <f>AVERAGE($I$3:I6)</f>
        <v>7.792377689248541</v>
      </c>
      <c r="K6" s="10">
        <f>SUM($E$3:E6)/H6</f>
        <v>-4</v>
      </c>
    </row>
    <row r="7" spans="1:11" ht="15.6" x14ac:dyDescent="0.3">
      <c r="A7" s="9">
        <v>5</v>
      </c>
      <c r="B7" s="5">
        <v>96</v>
      </c>
      <c r="C7" s="5">
        <f t="shared" si="0"/>
        <v>108.64905000000002</v>
      </c>
      <c r="D7" s="18">
        <f t="shared" si="1"/>
        <v>110.05450000000002</v>
      </c>
      <c r="E7" s="18">
        <f t="shared" si="2"/>
        <v>14.054500000000019</v>
      </c>
      <c r="F7" s="18">
        <f t="shared" si="3"/>
        <v>14.054500000000019</v>
      </c>
      <c r="G7" s="18">
        <f>SUMSQ($E$3:E7)/A7</f>
        <v>128.39085460555552</v>
      </c>
      <c r="H7" s="18">
        <f>SUM($F$3:F7)/A7</f>
        <v>10.253233333333332</v>
      </c>
      <c r="I7" s="18">
        <f t="shared" si="4"/>
        <v>14.640104166666687</v>
      </c>
      <c r="J7" s="18">
        <f>AVERAGE($I$3:I7)</f>
        <v>9.1619229847321701</v>
      </c>
      <c r="K7" s="10">
        <f>SUM($E$3:E7)/H7</f>
        <v>-2.2585233276007206</v>
      </c>
    </row>
    <row r="8" spans="1:11" ht="15.6" x14ac:dyDescent="0.3">
      <c r="A8" s="9">
        <v>6</v>
      </c>
      <c r="B8" s="5">
        <v>119</v>
      </c>
      <c r="C8" s="5">
        <f t="shared" si="0"/>
        <v>109.68414500000003</v>
      </c>
      <c r="D8" s="18">
        <f t="shared" si="1"/>
        <v>108.64905000000002</v>
      </c>
      <c r="E8" s="18">
        <f t="shared" si="2"/>
        <v>-10.350949999999983</v>
      </c>
      <c r="F8" s="18">
        <f t="shared" si="3"/>
        <v>10.350949999999983</v>
      </c>
      <c r="G8" s="18">
        <f>SUMSQ($E$3:E8)/A8</f>
        <v>124.84940648837954</v>
      </c>
      <c r="H8" s="18">
        <f>SUM($F$3:F8)/A8</f>
        <v>10.269519444444441</v>
      </c>
      <c r="I8" s="18">
        <f t="shared" si="4"/>
        <v>8.6982773109243574</v>
      </c>
      <c r="J8" s="18">
        <f>AVERAGE($I$3:I8)</f>
        <v>9.0846487057642022</v>
      </c>
      <c r="K8" s="10">
        <f>SUM($E$3:E8)/H8</f>
        <v>-3.2628709500904329</v>
      </c>
    </row>
    <row r="9" spans="1:11" ht="15.6" x14ac:dyDescent="0.3">
      <c r="A9" s="9">
        <v>7</v>
      </c>
      <c r="B9" s="5">
        <v>96</v>
      </c>
      <c r="C9" s="5">
        <f t="shared" si="0"/>
        <v>108.31573050000003</v>
      </c>
      <c r="D9" s="18">
        <f t="shared" si="1"/>
        <v>109.68414500000003</v>
      </c>
      <c r="E9" s="18">
        <f t="shared" si="2"/>
        <v>13.684145000000029</v>
      </c>
      <c r="F9" s="18">
        <f t="shared" si="3"/>
        <v>13.684145000000029</v>
      </c>
      <c r="G9" s="18">
        <f>SUMSQ($E$3:E9)/A9</f>
        <v>133.76460904447188</v>
      </c>
      <c r="H9" s="18">
        <f>SUM($F$3:F9)/A9</f>
        <v>10.757323095238096</v>
      </c>
      <c r="I9" s="18">
        <f t="shared" si="4"/>
        <v>14.254317708333366</v>
      </c>
      <c r="J9" s="18">
        <f>AVERAGE($I$3:I9)</f>
        <v>9.8231728489883672</v>
      </c>
      <c r="K9" s="10">
        <f>SUM($E$3:E9)/H9</f>
        <v>-1.8428350149157446</v>
      </c>
    </row>
    <row r="10" spans="1:11" ht="15.6" x14ac:dyDescent="0.3">
      <c r="A10" s="9">
        <v>8</v>
      </c>
      <c r="B10" s="5">
        <v>102</v>
      </c>
      <c r="C10" s="5">
        <f t="shared" si="0"/>
        <v>107.68415745000003</v>
      </c>
      <c r="D10" s="18">
        <f t="shared" si="1"/>
        <v>108.31573050000003</v>
      </c>
      <c r="E10" s="18">
        <f t="shared" si="2"/>
        <v>6.3157305000000292</v>
      </c>
      <c r="F10" s="18">
        <f t="shared" si="3"/>
        <v>6.3157305000000292</v>
      </c>
      <c r="G10" s="18">
        <f>SUMSQ($E$3:E10)/A10</f>
        <v>122.03008938249171</v>
      </c>
      <c r="H10" s="18">
        <f>SUM($F$3:F10)/A10</f>
        <v>10.202124020833338</v>
      </c>
      <c r="I10" s="18">
        <f t="shared" si="4"/>
        <v>6.191892647058852</v>
      </c>
      <c r="J10" s="18">
        <f>AVERAGE($I$3:I10)</f>
        <v>9.369262823747178</v>
      </c>
      <c r="K10" s="10">
        <f>SUM($E$3:E10)/H10</f>
        <v>-1.3240616502094982</v>
      </c>
    </row>
    <row r="11" spans="1:11" ht="15.6" x14ac:dyDescent="0.3">
      <c r="A11" s="9">
        <v>9</v>
      </c>
      <c r="B11" s="5">
        <v>112</v>
      </c>
      <c r="C11" s="5">
        <f t="shared" si="0"/>
        <v>108.11574170500003</v>
      </c>
      <c r="D11" s="18">
        <f t="shared" si="1"/>
        <v>107.68415745000003</v>
      </c>
      <c r="E11" s="18">
        <f t="shared" si="2"/>
        <v>-4.3158425499999709</v>
      </c>
      <c r="F11" s="18">
        <f t="shared" si="3"/>
        <v>4.3158425499999709</v>
      </c>
      <c r="G11" s="18">
        <f>SUMSQ($E$3:E11)/A11</f>
        <v>110.54080133070266</v>
      </c>
      <c r="H11" s="18">
        <f>SUM($F$3:F11)/A11</f>
        <v>9.5480927462962981</v>
      </c>
      <c r="I11" s="18">
        <f t="shared" si="4"/>
        <v>3.8534308482142596</v>
      </c>
      <c r="J11" s="18">
        <f>AVERAGE($I$3:I11)</f>
        <v>8.7563926042435209</v>
      </c>
      <c r="K11" s="10">
        <f>SUM($E$3:E11)/H11</f>
        <v>-1.8667690176742866</v>
      </c>
    </row>
    <row r="12" spans="1:11" ht="15.6" x14ac:dyDescent="0.3">
      <c r="A12" s="9">
        <v>10</v>
      </c>
      <c r="B12" s="5">
        <v>102</v>
      </c>
      <c r="C12" s="5">
        <f t="shared" si="0"/>
        <v>107.50416753450004</v>
      </c>
      <c r="D12" s="18">
        <f t="shared" si="1"/>
        <v>108.11574170500003</v>
      </c>
      <c r="E12" s="18">
        <f t="shared" si="2"/>
        <v>6.1157417050000333</v>
      </c>
      <c r="F12" s="18">
        <f t="shared" si="3"/>
        <v>6.1157417050000333</v>
      </c>
      <c r="G12" s="18">
        <f>SUMSQ($E$3:E12)/A12</f>
        <v>103.22695085786006</v>
      </c>
      <c r="H12" s="18">
        <f>SUM($F$3:F12)/A12</f>
        <v>9.2048576421666706</v>
      </c>
      <c r="I12" s="18">
        <f t="shared" si="4"/>
        <v>5.9958252009804252</v>
      </c>
      <c r="J12" s="18">
        <f>AVERAGE($I$3:I12)</f>
        <v>8.4803358639172099</v>
      </c>
      <c r="K12" s="10">
        <f>SUM($E$3:E12)/H12</f>
        <v>-1.2719742625927823</v>
      </c>
    </row>
    <row r="13" spans="1:11" ht="15.6" x14ac:dyDescent="0.3">
      <c r="A13" s="9">
        <v>11</v>
      </c>
      <c r="B13" s="5">
        <v>92</v>
      </c>
      <c r="C13" s="5">
        <f t="shared" si="0"/>
        <v>105.95375078105005</v>
      </c>
      <c r="D13" s="18">
        <f t="shared" si="1"/>
        <v>107.50416753450004</v>
      </c>
      <c r="E13" s="18">
        <f t="shared" si="2"/>
        <v>15.504167534500041</v>
      </c>
      <c r="F13" s="18">
        <f t="shared" si="3"/>
        <v>15.504167534500041</v>
      </c>
      <c r="G13" s="18">
        <f>SUMSQ($E$3:E13)/A13</f>
        <v>115.6953381378587</v>
      </c>
      <c r="H13" s="18">
        <f>SUM($F$3:F13)/A13</f>
        <v>9.7775221778333403</v>
      </c>
      <c r="I13" s="18">
        <f t="shared" si="4"/>
        <v>16.852356015760915</v>
      </c>
      <c r="J13" s="18">
        <f>AVERAGE($I$3:I13)</f>
        <v>9.2414286049939118</v>
      </c>
      <c r="K13" s="10">
        <f>SUM($E$3:E13)/H13</f>
        <v>0.38821957688207392</v>
      </c>
    </row>
    <row r="14" spans="1:11" ht="15.6" x14ac:dyDescent="0.3">
      <c r="A14" s="9">
        <v>12</v>
      </c>
      <c r="B14" s="5">
        <v>91</v>
      </c>
      <c r="C14" s="5">
        <f>$B$19*B14+(1-$B$19)*C13</f>
        <v>104.45837570294503</v>
      </c>
      <c r="D14" s="18">
        <f t="shared" si="1"/>
        <v>105.95375078105005</v>
      </c>
      <c r="E14" s="18">
        <f t="shared" si="2"/>
        <v>14.953750781050047</v>
      </c>
      <c r="F14" s="18">
        <f t="shared" si="3"/>
        <v>14.953750781050047</v>
      </c>
      <c r="G14" s="18">
        <f>SUMSQ($E$3:E14)/A14</f>
        <v>124.68861516151672</v>
      </c>
      <c r="H14" s="18">
        <f>SUM($F$3:F14)/A14</f>
        <v>10.208874561434733</v>
      </c>
      <c r="I14" s="18">
        <f t="shared" si="4"/>
        <v>16.432693165989065</v>
      </c>
      <c r="J14" s="18">
        <f>AVERAGE($I$3:I14)</f>
        <v>9.8407006517435072</v>
      </c>
      <c r="K14" s="10">
        <f>SUM($E$3:E14)/H14</f>
        <v>1.8365958158318849</v>
      </c>
    </row>
    <row r="15" spans="1:11" ht="15.6" x14ac:dyDescent="0.3">
      <c r="A15" s="9"/>
      <c r="B15" s="5"/>
      <c r="C15" s="5"/>
      <c r="D15" s="18">
        <f t="shared" si="1"/>
        <v>104.45837570294503</v>
      </c>
      <c r="E15" s="5"/>
      <c r="F15" s="5"/>
      <c r="G15" s="5"/>
      <c r="H15" s="5"/>
      <c r="I15" s="5"/>
      <c r="J15" s="5"/>
      <c r="K15" s="10"/>
    </row>
    <row r="16" spans="1:11" ht="15.6" x14ac:dyDescent="0.3">
      <c r="A16" s="9"/>
      <c r="B16" s="5"/>
      <c r="C16" s="5"/>
      <c r="D16" s="18">
        <f>D15</f>
        <v>104.45837570294503</v>
      </c>
      <c r="E16" s="5"/>
      <c r="F16" s="5"/>
      <c r="G16" s="5"/>
      <c r="H16" s="5"/>
      <c r="I16" s="5"/>
      <c r="J16" s="5"/>
      <c r="K16" s="10"/>
    </row>
    <row r="17" spans="1:11" ht="15.6" x14ac:dyDescent="0.3">
      <c r="A17" s="9"/>
      <c r="B17" s="5"/>
      <c r="C17" s="5"/>
      <c r="D17" s="18">
        <f t="shared" ref="D17:D18" si="5">D16</f>
        <v>104.45837570294503</v>
      </c>
      <c r="E17" s="5"/>
      <c r="F17" s="5"/>
      <c r="G17" s="5"/>
      <c r="H17" s="5"/>
      <c r="I17" s="5"/>
      <c r="J17" s="5"/>
      <c r="K17" s="10"/>
    </row>
    <row r="18" spans="1:11" ht="16.2" thickBot="1" x14ac:dyDescent="0.35">
      <c r="A18" s="11"/>
      <c r="B18" s="12"/>
      <c r="C18" s="12"/>
      <c r="D18" s="18">
        <f t="shared" si="5"/>
        <v>104.45837570294503</v>
      </c>
      <c r="E18" s="12"/>
      <c r="F18" s="12"/>
      <c r="G18" s="12"/>
      <c r="H18" s="12"/>
      <c r="I18" s="12"/>
      <c r="J18" s="12"/>
      <c r="K18" s="13"/>
    </row>
    <row r="19" spans="1:11" s="1" customFormat="1" ht="16.2" thickBot="1" x14ac:dyDescent="0.35">
      <c r="A19" s="21" t="s">
        <v>18</v>
      </c>
      <c r="B19" s="22">
        <v>0.1</v>
      </c>
      <c r="G19" s="57">
        <f>AVERAGE(G3:G14)</f>
        <v>99.307895830211692</v>
      </c>
      <c r="H19" s="57">
        <f>AVERAGE(H3:H14)</f>
        <v>8.667779381427982</v>
      </c>
      <c r="J19" s="57">
        <f>AVERAGE(J3:J14)</f>
        <v>7.8486999597294345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J4" sqref="J4"/>
    </sheetView>
  </sheetViews>
  <sheetFormatPr defaultRowHeight="14.4" x14ac:dyDescent="0.3"/>
  <cols>
    <col min="1" max="1" width="15" customWidth="1"/>
    <col min="2" max="2" width="15.109375" customWidth="1"/>
    <col min="3" max="3" width="18.5546875" customWidth="1"/>
  </cols>
  <sheetData>
    <row r="1" spans="1:3" ht="24" thickBot="1" x14ac:dyDescent="0.5">
      <c r="A1" s="52" t="s">
        <v>19</v>
      </c>
      <c r="B1" s="53"/>
      <c r="C1" s="54"/>
    </row>
    <row r="2" spans="1:3" ht="15.6" x14ac:dyDescent="0.3">
      <c r="A2" s="24" t="s">
        <v>20</v>
      </c>
      <c r="B2" s="25" t="s">
        <v>21</v>
      </c>
      <c r="C2" s="26" t="s">
        <v>22</v>
      </c>
    </row>
    <row r="3" spans="1:3" ht="15.6" x14ac:dyDescent="0.3">
      <c r="A3" s="55">
        <v>1</v>
      </c>
      <c r="B3" s="23">
        <v>1</v>
      </c>
      <c r="C3" s="27">
        <v>98</v>
      </c>
    </row>
    <row r="4" spans="1:3" ht="15.6" x14ac:dyDescent="0.3">
      <c r="A4" s="55"/>
      <c r="B4" s="23">
        <v>2</v>
      </c>
      <c r="C4" s="27">
        <v>106</v>
      </c>
    </row>
    <row r="5" spans="1:3" ht="15.6" x14ac:dyDescent="0.3">
      <c r="A5" s="55"/>
      <c r="B5" s="23">
        <v>3</v>
      </c>
      <c r="C5" s="27">
        <v>109</v>
      </c>
    </row>
    <row r="6" spans="1:3" ht="15.6" x14ac:dyDescent="0.3">
      <c r="A6" s="55"/>
      <c r="B6" s="23">
        <v>4</v>
      </c>
      <c r="C6" s="27">
        <v>133</v>
      </c>
    </row>
    <row r="7" spans="1:3" ht="15.6" x14ac:dyDescent="0.3">
      <c r="A7" s="55">
        <v>2</v>
      </c>
      <c r="B7" s="23">
        <v>1</v>
      </c>
      <c r="C7" s="27">
        <v>130</v>
      </c>
    </row>
    <row r="8" spans="1:3" ht="15.6" x14ac:dyDescent="0.3">
      <c r="A8" s="55"/>
      <c r="B8" s="23">
        <v>2</v>
      </c>
      <c r="C8" s="27">
        <v>116</v>
      </c>
    </row>
    <row r="9" spans="1:3" ht="15.6" x14ac:dyDescent="0.3">
      <c r="A9" s="55"/>
      <c r="B9" s="23">
        <v>3</v>
      </c>
      <c r="C9" s="27">
        <v>133</v>
      </c>
    </row>
    <row r="10" spans="1:3" ht="15.6" x14ac:dyDescent="0.3">
      <c r="A10" s="55"/>
      <c r="B10" s="23">
        <v>4</v>
      </c>
      <c r="C10" s="27">
        <v>116</v>
      </c>
    </row>
    <row r="11" spans="1:3" ht="15.6" x14ac:dyDescent="0.3">
      <c r="A11" s="55">
        <v>3</v>
      </c>
      <c r="B11" s="23">
        <v>1</v>
      </c>
      <c r="C11" s="27">
        <v>138</v>
      </c>
    </row>
    <row r="12" spans="1:3" ht="15.6" x14ac:dyDescent="0.3">
      <c r="A12" s="55"/>
      <c r="B12" s="23">
        <v>2</v>
      </c>
      <c r="C12" s="27">
        <v>130</v>
      </c>
    </row>
    <row r="13" spans="1:3" ht="15.6" x14ac:dyDescent="0.3">
      <c r="A13" s="55"/>
      <c r="B13" s="23">
        <v>3</v>
      </c>
      <c r="C13" s="27">
        <v>147</v>
      </c>
    </row>
    <row r="14" spans="1:3" ht="15.6" x14ac:dyDescent="0.3">
      <c r="A14" s="55"/>
      <c r="B14" s="23">
        <v>4</v>
      </c>
      <c r="C14" s="27">
        <v>141</v>
      </c>
    </row>
    <row r="15" spans="1:3" ht="15.6" x14ac:dyDescent="0.3">
      <c r="A15" s="55">
        <v>4</v>
      </c>
      <c r="B15" s="23">
        <v>1</v>
      </c>
      <c r="C15" s="27">
        <v>144</v>
      </c>
    </row>
    <row r="16" spans="1:3" ht="15.6" x14ac:dyDescent="0.3">
      <c r="A16" s="55"/>
      <c r="B16" s="23">
        <v>2</v>
      </c>
      <c r="C16" s="27">
        <v>142</v>
      </c>
    </row>
    <row r="17" spans="1:3" ht="15.6" x14ac:dyDescent="0.3">
      <c r="A17" s="55"/>
      <c r="B17" s="23">
        <v>3</v>
      </c>
      <c r="C17" s="27">
        <v>165</v>
      </c>
    </row>
    <row r="18" spans="1:3" ht="16.2" thickBot="1" x14ac:dyDescent="0.35">
      <c r="A18" s="56"/>
      <c r="B18" s="28">
        <v>4</v>
      </c>
      <c r="C18" s="29">
        <v>173</v>
      </c>
    </row>
  </sheetData>
  <mergeCells count="5">
    <mergeCell ref="A1:C1"/>
    <mergeCell ref="A3:A6"/>
    <mergeCell ref="A7:A10"/>
    <mergeCell ref="A11:A14"/>
    <mergeCell ref="A15:A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G30" sqref="G30"/>
    </sheetView>
  </sheetViews>
  <sheetFormatPr defaultRowHeight="14.4" x14ac:dyDescent="0.3"/>
  <cols>
    <col min="2" max="2" width="24.77734375" customWidth="1"/>
    <col min="3" max="3" width="13.77734375" customWidth="1"/>
    <col min="4" max="4" width="13.109375" customWidth="1"/>
    <col min="5" max="5" width="11" customWidth="1"/>
    <col min="6" max="6" width="17.21875" customWidth="1"/>
    <col min="7" max="7" width="25.5546875" bestFit="1" customWidth="1"/>
    <col min="8" max="8" width="9" customWidth="1"/>
    <col min="10" max="10" width="10.77734375" customWidth="1"/>
    <col min="11" max="11" width="8.21875" customWidth="1"/>
  </cols>
  <sheetData>
    <row r="1" spans="1:11" ht="15.6" x14ac:dyDescent="0.3">
      <c r="A1" s="6" t="s">
        <v>21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7</v>
      </c>
      <c r="I1" s="7" t="s">
        <v>8</v>
      </c>
      <c r="J1" s="7" t="s">
        <v>9</v>
      </c>
      <c r="K1" s="8" t="s">
        <v>10</v>
      </c>
    </row>
    <row r="2" spans="1:11" ht="15.6" x14ac:dyDescent="0.3">
      <c r="A2" s="42"/>
      <c r="B2" s="43"/>
      <c r="C2" s="43">
        <f>AVERAGE(B3:B18)</f>
        <v>132.5625</v>
      </c>
      <c r="D2" s="43"/>
      <c r="E2" s="43"/>
      <c r="F2" s="43"/>
      <c r="G2" s="43"/>
      <c r="H2" s="43"/>
      <c r="I2" s="43"/>
      <c r="J2" s="43"/>
      <c r="K2" s="44"/>
    </row>
    <row r="3" spans="1:11" ht="15.6" x14ac:dyDescent="0.3">
      <c r="A3" s="9">
        <v>1</v>
      </c>
      <c r="B3" s="5">
        <v>98</v>
      </c>
      <c r="C3" s="18">
        <f>$B$23*B3+(1-$B$23)*C2</f>
        <v>129.10625000000002</v>
      </c>
      <c r="D3" s="46">
        <f>C2</f>
        <v>132.5625</v>
      </c>
      <c r="E3" s="46">
        <f>D3-B3</f>
        <v>34.5625</v>
      </c>
      <c r="F3" s="46">
        <f>ABS(E3)</f>
        <v>34.5625</v>
      </c>
      <c r="G3" s="46">
        <f>SUMSQ($E$3:E3)/A3</f>
        <v>1194.56640625</v>
      </c>
      <c r="H3" s="46">
        <f>SUM($F$3:F3)/A3</f>
        <v>34.5625</v>
      </c>
      <c r="I3" s="46">
        <f>100*F3/B3</f>
        <v>35.267857142857146</v>
      </c>
      <c r="J3" s="46">
        <f>AVERAGE($I$3:I3)</f>
        <v>35.267857142857146</v>
      </c>
      <c r="K3" s="48">
        <f>SUM($E$3:E3)/H3</f>
        <v>1</v>
      </c>
    </row>
    <row r="4" spans="1:11" ht="15.6" x14ac:dyDescent="0.3">
      <c r="A4" s="9">
        <v>2</v>
      </c>
      <c r="B4" s="5">
        <v>106</v>
      </c>
      <c r="C4" s="18">
        <f t="shared" ref="C4:C17" si="0">$B$23*B4+(1-$B$23)*C3</f>
        <v>126.79562500000003</v>
      </c>
      <c r="D4" s="46">
        <f t="shared" ref="D4:D19" si="1">C3</f>
        <v>129.10625000000002</v>
      </c>
      <c r="E4" s="46">
        <f t="shared" ref="E4:E18" si="2">D4-B4</f>
        <v>23.106250000000017</v>
      </c>
      <c r="F4" s="46">
        <f t="shared" ref="F4:F18" si="3">ABS(E4)</f>
        <v>23.106250000000017</v>
      </c>
      <c r="G4" s="46">
        <f>SUMSQ($E$3:E4)/A4</f>
        <v>864.23259765625039</v>
      </c>
      <c r="H4" s="46">
        <f>SUM($F$3:F4)/A4</f>
        <v>28.834375000000009</v>
      </c>
      <c r="I4" s="46">
        <f t="shared" ref="I4:I18" si="4">100*F4/B4</f>
        <v>21.79834905660379</v>
      </c>
      <c r="J4" s="46">
        <f>AVERAGE($I$3:I4)</f>
        <v>28.533103099730468</v>
      </c>
      <c r="K4" s="48">
        <f>SUM($E$3:E4)/H4</f>
        <v>2</v>
      </c>
    </row>
    <row r="5" spans="1:11" ht="15.6" x14ac:dyDescent="0.3">
      <c r="A5" s="9">
        <v>3</v>
      </c>
      <c r="B5" s="5">
        <v>109</v>
      </c>
      <c r="C5" s="18">
        <f t="shared" si="0"/>
        <v>125.01606250000003</v>
      </c>
      <c r="D5" s="46">
        <f t="shared" si="1"/>
        <v>126.79562500000003</v>
      </c>
      <c r="E5" s="46">
        <f t="shared" si="2"/>
        <v>17.79562500000003</v>
      </c>
      <c r="F5" s="46">
        <f t="shared" si="3"/>
        <v>17.79562500000003</v>
      </c>
      <c r="G5" s="46">
        <f>SUMSQ($E$3:E5)/A5</f>
        <v>681.7164881510422</v>
      </c>
      <c r="H5" s="46">
        <f>SUM($F$3:F5)/A5</f>
        <v>25.154791666666682</v>
      </c>
      <c r="I5" s="46">
        <f t="shared" si="4"/>
        <v>16.326261467889935</v>
      </c>
      <c r="J5" s="46">
        <f>AVERAGE($I$3:I5)</f>
        <v>24.464155889116956</v>
      </c>
      <c r="K5" s="48">
        <f>SUM($E$3:E5)/H5</f>
        <v>3</v>
      </c>
    </row>
    <row r="6" spans="1:11" ht="15.6" x14ac:dyDescent="0.3">
      <c r="A6" s="9">
        <v>4</v>
      </c>
      <c r="B6" s="5">
        <v>133</v>
      </c>
      <c r="C6" s="18">
        <f t="shared" si="0"/>
        <v>125.81445625000003</v>
      </c>
      <c r="D6" s="46">
        <f t="shared" si="1"/>
        <v>125.01606250000003</v>
      </c>
      <c r="E6" s="46">
        <f t="shared" si="2"/>
        <v>-7.9839374999999677</v>
      </c>
      <c r="F6" s="46">
        <f t="shared" si="3"/>
        <v>7.9839374999999677</v>
      </c>
      <c r="G6" s="46">
        <f>SUMSQ($E$3:E6)/A6</f>
        <v>527.22318061425813</v>
      </c>
      <c r="H6" s="46">
        <f>SUM($F$3:F6)/A6</f>
        <v>20.862078125000004</v>
      </c>
      <c r="I6" s="46">
        <f t="shared" si="4"/>
        <v>6.002960526315765</v>
      </c>
      <c r="J6" s="46">
        <f>AVERAGE($I$3:I6)</f>
        <v>19.848857048416658</v>
      </c>
      <c r="K6" s="48">
        <f>SUM($E$3:E6)/H6</f>
        <v>3.2345980633221347</v>
      </c>
    </row>
    <row r="7" spans="1:11" ht="15.6" x14ac:dyDescent="0.3">
      <c r="A7" s="9">
        <v>5</v>
      </c>
      <c r="B7" s="5">
        <v>130</v>
      </c>
      <c r="C7" s="18">
        <f t="shared" si="0"/>
        <v>126.23301062500003</v>
      </c>
      <c r="D7" s="46">
        <f t="shared" si="1"/>
        <v>125.81445625000003</v>
      </c>
      <c r="E7" s="46">
        <f t="shared" si="2"/>
        <v>-4.1855437499999653</v>
      </c>
      <c r="F7" s="46">
        <f t="shared" si="3"/>
        <v>4.1855437499999653</v>
      </c>
      <c r="G7" s="46">
        <f>SUMSQ($E$3:E7)/A7</f>
        <v>425.28229978803927</v>
      </c>
      <c r="H7" s="46">
        <f>SUM($F$3:F7)/A7</f>
        <v>17.526771249999996</v>
      </c>
      <c r="I7" s="46">
        <f t="shared" si="4"/>
        <v>3.2196490384615117</v>
      </c>
      <c r="J7" s="46">
        <f>AVERAGE($I$3:I7)</f>
        <v>16.523015446425628</v>
      </c>
      <c r="K7" s="48">
        <f>SUM($E$3:E7)/H7</f>
        <v>3.6113265157152163</v>
      </c>
    </row>
    <row r="8" spans="1:11" ht="15.6" x14ac:dyDescent="0.3">
      <c r="A8" s="9">
        <v>6</v>
      </c>
      <c r="B8" s="5">
        <v>116</v>
      </c>
      <c r="C8" s="18">
        <f t="shared" si="0"/>
        <v>125.20970956250002</v>
      </c>
      <c r="D8" s="46">
        <f t="shared" si="1"/>
        <v>126.23301062500003</v>
      </c>
      <c r="E8" s="46">
        <f t="shared" si="2"/>
        <v>10.233010625000034</v>
      </c>
      <c r="F8" s="46">
        <f t="shared" si="3"/>
        <v>10.233010625000034</v>
      </c>
      <c r="G8" s="46">
        <f>SUMSQ($E$3:E8)/A8</f>
        <v>371.85433423192666</v>
      </c>
      <c r="H8" s="46">
        <f>SUM($F$3:F8)/A8</f>
        <v>16.311144479166668</v>
      </c>
      <c r="I8" s="46">
        <f t="shared" si="4"/>
        <v>8.8215608836207178</v>
      </c>
      <c r="J8" s="46">
        <f>AVERAGE($I$3:I8)</f>
        <v>15.239439685958144</v>
      </c>
      <c r="K8" s="48">
        <f>SUM($E$3:E8)/H8</f>
        <v>4.507832327088594</v>
      </c>
    </row>
    <row r="9" spans="1:11" ht="15.6" x14ac:dyDescent="0.3">
      <c r="A9" s="9">
        <v>7</v>
      </c>
      <c r="B9" s="5">
        <v>133</v>
      </c>
      <c r="C9" s="18">
        <f t="shared" si="0"/>
        <v>125.98873860625002</v>
      </c>
      <c r="D9" s="46">
        <f t="shared" si="1"/>
        <v>125.20970956250002</v>
      </c>
      <c r="E9" s="46">
        <f t="shared" si="2"/>
        <v>-7.7902904374999764</v>
      </c>
      <c r="F9" s="46">
        <f t="shared" si="3"/>
        <v>7.7902904374999764</v>
      </c>
      <c r="G9" s="46">
        <f>SUMSQ($E$3:E9)/A9</f>
        <v>327.40209007030904</v>
      </c>
      <c r="H9" s="46">
        <f>SUM($F$3:F9)/A9</f>
        <v>15.093879616071428</v>
      </c>
      <c r="I9" s="46">
        <f t="shared" si="4"/>
        <v>5.8573612312029901</v>
      </c>
      <c r="J9" s="46">
        <f>AVERAGE($I$3:I9)</f>
        <v>13.899142763850264</v>
      </c>
      <c r="K9" s="48">
        <f>SUM($E$3:E9)/H9</f>
        <v>4.355249651488216</v>
      </c>
    </row>
    <row r="10" spans="1:11" ht="15.6" x14ac:dyDescent="0.3">
      <c r="A10" s="9">
        <v>8</v>
      </c>
      <c r="B10" s="5">
        <v>116</v>
      </c>
      <c r="C10" s="18">
        <f t="shared" si="0"/>
        <v>124.98986474562503</v>
      </c>
      <c r="D10" s="46">
        <f t="shared" si="1"/>
        <v>125.98873860625002</v>
      </c>
      <c r="E10" s="46">
        <f t="shared" si="2"/>
        <v>9.9887386062500241</v>
      </c>
      <c r="F10" s="46">
        <f t="shared" si="3"/>
        <v>9.9887386062500241</v>
      </c>
      <c r="G10" s="46">
        <f>SUMSQ($E$3:E10)/A10</f>
        <v>298.94869117951913</v>
      </c>
      <c r="H10" s="46">
        <f>SUM($F$3:F10)/A10</f>
        <v>14.455736989843752</v>
      </c>
      <c r="I10" s="46">
        <f t="shared" si="4"/>
        <v>8.6109815571120905</v>
      </c>
      <c r="J10" s="46">
        <f>AVERAGE($I$3:I10)</f>
        <v>13.238122613007992</v>
      </c>
      <c r="K10" s="48">
        <f>SUM($E$3:E10)/H10</f>
        <v>5.2384982237124049</v>
      </c>
    </row>
    <row r="11" spans="1:11" ht="15.6" x14ac:dyDescent="0.3">
      <c r="A11" s="9">
        <v>9</v>
      </c>
      <c r="B11" s="5">
        <v>138</v>
      </c>
      <c r="C11" s="18">
        <f t="shared" si="0"/>
        <v>126.29087827106252</v>
      </c>
      <c r="D11" s="46">
        <f t="shared" si="1"/>
        <v>124.98986474562503</v>
      </c>
      <c r="E11" s="46">
        <f t="shared" si="2"/>
        <v>-13.010135254374973</v>
      </c>
      <c r="F11" s="46">
        <f t="shared" si="3"/>
        <v>13.010135254374973</v>
      </c>
      <c r="G11" s="46">
        <f>SUMSQ($E$3:E11)/A11</f>
        <v>284.53923875258704</v>
      </c>
      <c r="H11" s="46">
        <f>SUM($F$3:F11)/A11</f>
        <v>14.295114574791663</v>
      </c>
      <c r="I11" s="46">
        <f t="shared" si="4"/>
        <v>9.4276342423007051</v>
      </c>
      <c r="J11" s="46">
        <f>AVERAGE($I$3:I11)</f>
        <v>12.814735016262738</v>
      </c>
      <c r="K11" s="48">
        <f>SUM($E$3:E11)/H11</f>
        <v>4.3872483120891141</v>
      </c>
    </row>
    <row r="12" spans="1:11" ht="15.6" x14ac:dyDescent="0.3">
      <c r="A12" s="9">
        <v>10</v>
      </c>
      <c r="B12" s="5">
        <v>130</v>
      </c>
      <c r="C12" s="18">
        <f t="shared" si="0"/>
        <v>126.66179044395628</v>
      </c>
      <c r="D12" s="46">
        <f t="shared" si="1"/>
        <v>126.29087827106252</v>
      </c>
      <c r="E12" s="46">
        <f t="shared" si="2"/>
        <v>-3.7091217289374754</v>
      </c>
      <c r="F12" s="46">
        <f t="shared" si="3"/>
        <v>3.7091217289374754</v>
      </c>
      <c r="G12" s="46">
        <f>SUMSQ($E$3:E12)/A12</f>
        <v>257.46107327733597</v>
      </c>
      <c r="H12" s="46">
        <f>SUM($F$3:F12)/A12</f>
        <v>13.236515290206246</v>
      </c>
      <c r="I12" s="46">
        <f t="shared" si="4"/>
        <v>2.8531705607211348</v>
      </c>
      <c r="J12" s="46">
        <f>AVERAGE($I$3:I12)</f>
        <v>11.818578570708578</v>
      </c>
      <c r="K12" s="48">
        <f>SUM($E$3:E12)/H12</f>
        <v>4.4579025722953949</v>
      </c>
    </row>
    <row r="13" spans="1:11" ht="15.6" x14ac:dyDescent="0.3">
      <c r="A13" s="9">
        <v>11</v>
      </c>
      <c r="B13" s="5">
        <v>147</v>
      </c>
      <c r="C13" s="18">
        <f t="shared" si="0"/>
        <v>128.69561139956065</v>
      </c>
      <c r="D13" s="46">
        <f t="shared" si="1"/>
        <v>126.66179044395628</v>
      </c>
      <c r="E13" s="46">
        <f t="shared" si="2"/>
        <v>-20.338209556043722</v>
      </c>
      <c r="F13" s="46">
        <f t="shared" si="3"/>
        <v>20.338209556043722</v>
      </c>
      <c r="G13" s="46">
        <f>SUMSQ($E$3:E13)/A13</f>
        <v>271.65940915626436</v>
      </c>
      <c r="H13" s="46">
        <f>SUM($F$3:F13)/A13</f>
        <v>13.882123859827834</v>
      </c>
      <c r="I13" s="46">
        <f t="shared" si="4"/>
        <v>13.835516704791647</v>
      </c>
      <c r="J13" s="46">
        <f>AVERAGE($I$3:I13)</f>
        <v>12.001936582897947</v>
      </c>
      <c r="K13" s="48">
        <f>SUM($E$3:E13)/H13</f>
        <v>2.7855165675544979</v>
      </c>
    </row>
    <row r="14" spans="1:11" ht="15.6" x14ac:dyDescent="0.3">
      <c r="A14" s="9">
        <v>12</v>
      </c>
      <c r="B14" s="5">
        <v>141</v>
      </c>
      <c r="C14" s="18">
        <f t="shared" si="0"/>
        <v>129.92605025960458</v>
      </c>
      <c r="D14" s="46">
        <f t="shared" si="1"/>
        <v>128.69561139956065</v>
      </c>
      <c r="E14" s="46">
        <f t="shared" si="2"/>
        <v>-12.304388600439353</v>
      </c>
      <c r="F14" s="46">
        <f t="shared" si="3"/>
        <v>12.304388600439353</v>
      </c>
      <c r="G14" s="46">
        <f>SUMSQ($E$3:E14)/A14</f>
        <v>261.63762329579419</v>
      </c>
      <c r="H14" s="46">
        <f>SUM($F$3:F14)/A14</f>
        <v>13.750645921545461</v>
      </c>
      <c r="I14" s="46">
        <f t="shared" si="4"/>
        <v>8.7265167379002495</v>
      </c>
      <c r="J14" s="46">
        <f>AVERAGE($I$3:I14)</f>
        <v>11.72898492914814</v>
      </c>
      <c r="K14" s="48">
        <f>SUM($E$3:E14)/H14</f>
        <v>1.9173279244028063</v>
      </c>
    </row>
    <row r="15" spans="1:11" ht="15.6" x14ac:dyDescent="0.3">
      <c r="A15" s="9">
        <v>13</v>
      </c>
      <c r="B15" s="5">
        <v>144</v>
      </c>
      <c r="C15" s="18">
        <f t="shared" si="0"/>
        <v>131.33344523364411</v>
      </c>
      <c r="D15" s="46">
        <f t="shared" si="1"/>
        <v>129.92605025960458</v>
      </c>
      <c r="E15" s="46">
        <f t="shared" si="2"/>
        <v>-14.07394974039542</v>
      </c>
      <c r="F15" s="46">
        <f t="shared" si="3"/>
        <v>14.07394974039542</v>
      </c>
      <c r="G15" s="46">
        <f>SUMSQ($E$3:E15)/A15</f>
        <v>256.7482723726697</v>
      </c>
      <c r="H15" s="46">
        <f>SUM($F$3:F15)/A15</f>
        <v>13.775515446072379</v>
      </c>
      <c r="I15" s="46">
        <f t="shared" si="4"/>
        <v>9.7735762086079294</v>
      </c>
      <c r="J15" s="46">
        <f>AVERAGE($I$3:I15)</f>
        <v>11.57856887372197</v>
      </c>
      <c r="K15" s="48">
        <f>SUM($E$3:E15)/H15</f>
        <v>0.89220237977109484</v>
      </c>
    </row>
    <row r="16" spans="1:11" ht="15.6" x14ac:dyDescent="0.3">
      <c r="A16" s="9">
        <v>14</v>
      </c>
      <c r="B16" s="5">
        <v>142</v>
      </c>
      <c r="C16" s="18">
        <f t="shared" si="0"/>
        <v>132.4001007102797</v>
      </c>
      <c r="D16" s="46">
        <f t="shared" si="1"/>
        <v>131.33344523364411</v>
      </c>
      <c r="E16" s="46">
        <f t="shared" si="2"/>
        <v>-10.666554766355887</v>
      </c>
      <c r="F16" s="46">
        <f t="shared" si="3"/>
        <v>10.666554766355887</v>
      </c>
      <c r="G16" s="46">
        <f>SUMSQ($E$3:E16)/A16</f>
        <v>246.53592367345541</v>
      </c>
      <c r="H16" s="46">
        <f>SUM($F$3:F16)/A16</f>
        <v>13.55344682609263</v>
      </c>
      <c r="I16" s="46">
        <f t="shared" si="4"/>
        <v>7.5116582861661172</v>
      </c>
      <c r="J16" s="46">
        <f>AVERAGE($I$3:I16)</f>
        <v>11.288075260325124</v>
      </c>
      <c r="K16" s="48">
        <f>SUM($E$3:E16)/H16</f>
        <v>0.11982139436861994</v>
      </c>
    </row>
    <row r="17" spans="1:11" ht="15.6" x14ac:dyDescent="0.3">
      <c r="A17" s="9">
        <v>15</v>
      </c>
      <c r="B17" s="5">
        <v>165</v>
      </c>
      <c r="C17" s="18">
        <f t="shared" si="0"/>
        <v>135.66009063925173</v>
      </c>
      <c r="D17" s="46">
        <f t="shared" si="1"/>
        <v>132.4001007102797</v>
      </c>
      <c r="E17" s="46">
        <f t="shared" si="2"/>
        <v>-32.599899289720298</v>
      </c>
      <c r="F17" s="46">
        <f t="shared" si="3"/>
        <v>32.599899289720298</v>
      </c>
      <c r="G17" s="46">
        <f>SUMSQ($E$3:E17)/A17</f>
        <v>300.95042434188542</v>
      </c>
      <c r="H17" s="46">
        <f>SUM($F$3:F17)/A17</f>
        <v>14.823210323667809</v>
      </c>
      <c r="I17" s="46">
        <f t="shared" si="4"/>
        <v>19.757514721042604</v>
      </c>
      <c r="J17" s="46">
        <f>AVERAGE($I$3:I17)</f>
        <v>11.852704557706289</v>
      </c>
      <c r="K17" s="48">
        <f>SUM($E$3:E17)/H17</f>
        <v>-2.0896894610648924</v>
      </c>
    </row>
    <row r="18" spans="1:11" ht="15.6" x14ac:dyDescent="0.3">
      <c r="A18" s="9">
        <v>16</v>
      </c>
      <c r="B18" s="5">
        <v>173</v>
      </c>
      <c r="C18" s="18">
        <f>$B$23*B18+(1-$B$23)*C17</f>
        <v>139.39408157532657</v>
      </c>
      <c r="D18" s="46">
        <f t="shared" si="1"/>
        <v>135.66009063925173</v>
      </c>
      <c r="E18" s="46">
        <f t="shared" si="2"/>
        <v>-37.339909360748265</v>
      </c>
      <c r="F18" s="46">
        <f t="shared" si="3"/>
        <v>37.339909360748265</v>
      </c>
      <c r="G18" s="46">
        <f>SUMSQ($E$3:E18)/A18</f>
        <v>369.28282476232357</v>
      </c>
      <c r="H18" s="46">
        <f>SUM($F$3:F18)/A18</f>
        <v>16.230504013485337</v>
      </c>
      <c r="I18" s="46">
        <f t="shared" si="4"/>
        <v>21.583762636270674</v>
      </c>
      <c r="J18" s="46">
        <f>AVERAGE($I$3:I18)</f>
        <v>12.460895687616564</v>
      </c>
      <c r="K18" s="48">
        <f>SUM($E$3:E18)/H18</f>
        <v>-4.2091000807186312</v>
      </c>
    </row>
    <row r="19" spans="1:11" ht="15.6" x14ac:dyDescent="0.3">
      <c r="A19" s="9">
        <v>17</v>
      </c>
      <c r="B19" s="5"/>
      <c r="C19" s="5"/>
      <c r="D19" s="46">
        <f t="shared" si="1"/>
        <v>139.39408157532657</v>
      </c>
      <c r="E19" s="5"/>
      <c r="F19" s="5"/>
      <c r="G19" s="5"/>
      <c r="H19" s="5"/>
      <c r="I19" s="5"/>
      <c r="J19" s="5"/>
      <c r="K19" s="10"/>
    </row>
    <row r="20" spans="1:11" ht="15.6" x14ac:dyDescent="0.3">
      <c r="A20" s="9">
        <v>18</v>
      </c>
      <c r="B20" s="30"/>
      <c r="C20" s="30"/>
      <c r="D20" s="46">
        <f>D19</f>
        <v>139.39408157532657</v>
      </c>
      <c r="E20" s="30"/>
      <c r="F20" s="30"/>
      <c r="G20" s="30"/>
      <c r="H20" s="30"/>
      <c r="I20" s="30"/>
      <c r="J20" s="30"/>
      <c r="K20" s="31"/>
    </row>
    <row r="21" spans="1:11" ht="15.6" x14ac:dyDescent="0.3">
      <c r="A21" s="9">
        <v>19</v>
      </c>
      <c r="B21" s="30"/>
      <c r="C21" s="30"/>
      <c r="D21" s="46">
        <f t="shared" ref="D21:D22" si="5">D20</f>
        <v>139.39408157532657</v>
      </c>
      <c r="E21" s="30"/>
      <c r="F21" s="30"/>
      <c r="G21" s="30"/>
      <c r="H21" s="30"/>
      <c r="I21" s="30"/>
      <c r="J21" s="30"/>
      <c r="K21" s="31"/>
    </row>
    <row r="22" spans="1:11" ht="16.2" thickBot="1" x14ac:dyDescent="0.35">
      <c r="A22" s="11">
        <v>20</v>
      </c>
      <c r="B22" s="32"/>
      <c r="C22" s="32"/>
      <c r="D22" s="46">
        <f t="shared" si="5"/>
        <v>139.39408157532657</v>
      </c>
      <c r="E22" s="32"/>
      <c r="F22" s="32"/>
      <c r="G22" s="32"/>
      <c r="H22" s="32"/>
      <c r="I22" s="32"/>
      <c r="J22" s="32"/>
      <c r="K22" s="33"/>
    </row>
    <row r="23" spans="1:11" ht="16.2" thickBot="1" x14ac:dyDescent="0.35">
      <c r="A23" s="50" t="s">
        <v>18</v>
      </c>
      <c r="B23" s="51">
        <v>0.1</v>
      </c>
      <c r="G23" s="58">
        <f>AVERAGE(G3:G18)</f>
        <v>433.7525548483539</v>
      </c>
      <c r="H23" s="58">
        <f>AVERAGE(H3:H18)</f>
        <v>17.896772086402368</v>
      </c>
      <c r="J23" s="58">
        <f>AVERAGE(J3:J18)</f>
        <v>16.409885822984414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H23" sqref="H23"/>
    </sheetView>
  </sheetViews>
  <sheetFormatPr defaultRowHeight="14.4" x14ac:dyDescent="0.3"/>
  <cols>
    <col min="1" max="1" width="18.88671875" customWidth="1"/>
    <col min="2" max="2" width="13.88671875" customWidth="1"/>
    <col min="3" max="3" width="17.33203125" customWidth="1"/>
    <col min="4" max="4" width="17.44140625" customWidth="1"/>
    <col min="5" max="5" width="12.77734375" customWidth="1"/>
    <col min="6" max="6" width="12.6640625" customWidth="1"/>
    <col min="7" max="7" width="18.109375" customWidth="1"/>
    <col min="8" max="8" width="25.109375" customWidth="1"/>
    <col min="9" max="9" width="8.109375" customWidth="1"/>
    <col min="10" max="10" width="9.5546875" customWidth="1"/>
  </cols>
  <sheetData>
    <row r="1" spans="1:12" ht="15.6" x14ac:dyDescent="0.3">
      <c r="A1" s="6" t="s">
        <v>21</v>
      </c>
      <c r="B1" s="7" t="s">
        <v>12</v>
      </c>
      <c r="C1" s="7" t="s">
        <v>13</v>
      </c>
      <c r="D1" s="7" t="s">
        <v>49</v>
      </c>
      <c r="E1" s="7" t="s">
        <v>14</v>
      </c>
      <c r="F1" s="7" t="s">
        <v>15</v>
      </c>
      <c r="G1" s="7" t="s">
        <v>16</v>
      </c>
      <c r="H1" s="7" t="s">
        <v>17</v>
      </c>
      <c r="I1" s="7" t="s">
        <v>7</v>
      </c>
      <c r="J1" s="7" t="s">
        <v>8</v>
      </c>
      <c r="K1" s="7" t="s">
        <v>9</v>
      </c>
      <c r="L1" s="8" t="s">
        <v>10</v>
      </c>
    </row>
    <row r="2" spans="1:12" ht="15.6" x14ac:dyDescent="0.3">
      <c r="A2" s="42">
        <v>0</v>
      </c>
      <c r="B2" s="43"/>
      <c r="C2" s="43">
        <v>100</v>
      </c>
      <c r="D2" s="43">
        <v>4</v>
      </c>
      <c r="E2" s="43"/>
      <c r="F2" s="43"/>
      <c r="G2" s="43"/>
      <c r="H2" s="43"/>
      <c r="I2" s="43"/>
      <c r="J2" s="43"/>
      <c r="K2" s="43"/>
      <c r="L2" s="44"/>
    </row>
    <row r="3" spans="1:12" ht="15.6" x14ac:dyDescent="0.3">
      <c r="A3" s="9">
        <v>1</v>
      </c>
      <c r="B3" s="5">
        <v>98</v>
      </c>
      <c r="C3" s="18">
        <f>$B$23*B3+(1-$B$23)*(C2+D2)</f>
        <v>103.4</v>
      </c>
      <c r="D3" s="18">
        <f>$B$24*(C3-C2)+(1-$B$24)*D2</f>
        <v>3.9400000000000008</v>
      </c>
      <c r="E3" s="5">
        <f>C2+D2</f>
        <v>104</v>
      </c>
      <c r="F3" s="46">
        <f>E3-B3</f>
        <v>6</v>
      </c>
      <c r="G3" s="46">
        <f>ABS(F3)</f>
        <v>6</v>
      </c>
      <c r="H3" s="46">
        <f>SUMSQ($F$3:F3)/A3</f>
        <v>36</v>
      </c>
      <c r="I3" s="46">
        <f>SUM($G$3:G3)/A3</f>
        <v>6</v>
      </c>
      <c r="J3" s="18">
        <f>100*G3/B3</f>
        <v>6.1224489795918364</v>
      </c>
      <c r="K3" s="18">
        <f>AVERAGE($J$3:J3)</f>
        <v>6.1224489795918364</v>
      </c>
      <c r="L3" s="49">
        <f>SUM($F$3:F3)/I3</f>
        <v>1</v>
      </c>
    </row>
    <row r="4" spans="1:12" ht="15.6" x14ac:dyDescent="0.3">
      <c r="A4" s="9">
        <v>2</v>
      </c>
      <c r="B4" s="5">
        <v>106</v>
      </c>
      <c r="C4" s="18">
        <f>$B$23*B4+(1-$B$23)*(C3+D3)</f>
        <v>107.20600000000002</v>
      </c>
      <c r="D4" s="18">
        <f t="shared" ref="D4:D18" si="0">$B$24*(C4-C3)+(1-$B$24)*D3</f>
        <v>3.9266000000000019</v>
      </c>
      <c r="E4" s="46">
        <f t="shared" ref="E4:E17" si="1">C3+D3</f>
        <v>107.34</v>
      </c>
      <c r="F4" s="46">
        <f t="shared" ref="F4:F17" si="2">E4-B4</f>
        <v>1.3400000000000034</v>
      </c>
      <c r="G4" s="46">
        <f t="shared" ref="G4:G18" si="3">ABS(F4)</f>
        <v>1.3400000000000034</v>
      </c>
      <c r="H4" s="46">
        <f>SUMSQ($F$3:F4)/A4</f>
        <v>18.897800000000004</v>
      </c>
      <c r="I4" s="46">
        <f>SUM($G$3:G4)/A4</f>
        <v>3.6700000000000017</v>
      </c>
      <c r="J4" s="18">
        <f t="shared" ref="J4:J18" si="4">100*G4/B4</f>
        <v>1.2641509433962297</v>
      </c>
      <c r="K4" s="18">
        <f>AVERAGE($J$3:J4)</f>
        <v>3.6932999614940329</v>
      </c>
      <c r="L4" s="49">
        <f>SUM($F$3:F4)/I4</f>
        <v>2</v>
      </c>
    </row>
    <row r="5" spans="1:12" ht="15.6" x14ac:dyDescent="0.3">
      <c r="A5" s="9">
        <v>3</v>
      </c>
      <c r="B5" s="5">
        <v>109</v>
      </c>
      <c r="C5" s="18">
        <f t="shared" ref="C5:C18" si="5">$B$23*B5+(1-$B$23)*(C4+D4)</f>
        <v>110.91934000000003</v>
      </c>
      <c r="D5" s="18">
        <f>$B$24*(C5-C4)+(1-$B$24)*D4</f>
        <v>3.9052740000000035</v>
      </c>
      <c r="E5" s="46">
        <f t="shared" si="1"/>
        <v>111.13260000000002</v>
      </c>
      <c r="F5" s="46">
        <f t="shared" si="2"/>
        <v>2.1326000000000249</v>
      </c>
      <c r="G5" s="46">
        <f t="shared" si="3"/>
        <v>2.1326000000000249</v>
      </c>
      <c r="H5" s="46">
        <f>SUMSQ($F$3:F5)/A5</f>
        <v>14.114527586666705</v>
      </c>
      <c r="I5" s="46">
        <f>SUM($G$3:G5)/A5</f>
        <v>3.1575333333333426</v>
      </c>
      <c r="J5" s="18">
        <f t="shared" si="4"/>
        <v>1.9565137614679127</v>
      </c>
      <c r="K5" s="18">
        <f>AVERAGE($J$3:J5)</f>
        <v>3.1143712281519931</v>
      </c>
      <c r="L5" s="49">
        <f>SUM($F$3:F5)/I5</f>
        <v>3</v>
      </c>
    </row>
    <row r="6" spans="1:12" ht="15.6" x14ac:dyDescent="0.3">
      <c r="A6" s="9">
        <v>4</v>
      </c>
      <c r="B6" s="5">
        <v>133</v>
      </c>
      <c r="C6" s="18">
        <f t="shared" si="5"/>
        <v>116.64215260000003</v>
      </c>
      <c r="D6" s="18">
        <f t="shared" si="0"/>
        <v>4.0870278600000027</v>
      </c>
      <c r="E6" s="46">
        <f t="shared" si="1"/>
        <v>114.82461400000004</v>
      </c>
      <c r="F6" s="46">
        <f t="shared" si="2"/>
        <v>-18.175385999999961</v>
      </c>
      <c r="G6" s="46">
        <f t="shared" si="3"/>
        <v>18.175385999999961</v>
      </c>
      <c r="H6" s="46">
        <f>SUMSQ($F$3:F6)/A6</f>
        <v>93.172059752248671</v>
      </c>
      <c r="I6" s="46">
        <f>SUM($G$3:G6)/A6</f>
        <v>6.9119964999999972</v>
      </c>
      <c r="J6" s="18">
        <f t="shared" si="4"/>
        <v>13.665703759398466</v>
      </c>
      <c r="K6" s="18">
        <f>AVERAGE($J$3:J6)</f>
        <v>5.7522043609636118</v>
      </c>
      <c r="L6" s="49">
        <f>SUM($F$3:F6)/I6</f>
        <v>-1.25908426024231</v>
      </c>
    </row>
    <row r="7" spans="1:12" ht="15.6" x14ac:dyDescent="0.3">
      <c r="A7" s="9">
        <v>5</v>
      </c>
      <c r="B7" s="5">
        <v>130</v>
      </c>
      <c r="C7" s="18">
        <f t="shared" si="5"/>
        <v>121.65626241400004</v>
      </c>
      <c r="D7" s="18">
        <f t="shared" si="0"/>
        <v>4.1797360554000038</v>
      </c>
      <c r="E7" s="46">
        <f t="shared" si="1"/>
        <v>120.72918046000004</v>
      </c>
      <c r="F7" s="46">
        <f t="shared" si="2"/>
        <v>-9.2708195399999624</v>
      </c>
      <c r="G7" s="46">
        <f t="shared" si="3"/>
        <v>9.2708195399999624</v>
      </c>
      <c r="H7" s="46">
        <f>SUMSQ($F$3:F7)/A7</f>
        <v>91.727266790447956</v>
      </c>
      <c r="I7" s="46">
        <f>SUM($G$3:G7)/A7</f>
        <v>7.3837611079999901</v>
      </c>
      <c r="J7" s="18">
        <f t="shared" si="4"/>
        <v>7.1313996461538176</v>
      </c>
      <c r="K7" s="18">
        <f>AVERAGE($J$3:J7)</f>
        <v>6.0280434180016531</v>
      </c>
      <c r="L7" s="49">
        <f>SUM($F$3:F7)/I7</f>
        <v>-2.4342073473268604</v>
      </c>
    </row>
    <row r="8" spans="1:12" ht="15.6" x14ac:dyDescent="0.3">
      <c r="A8" s="9">
        <v>6</v>
      </c>
      <c r="B8" s="5">
        <v>116</v>
      </c>
      <c r="C8" s="18">
        <f t="shared" si="5"/>
        <v>124.85239862246004</v>
      </c>
      <c r="D8" s="18">
        <f t="shared" si="0"/>
        <v>4.0813760707060043</v>
      </c>
      <c r="E8" s="46">
        <f t="shared" si="1"/>
        <v>125.83599846940004</v>
      </c>
      <c r="F8" s="46">
        <f t="shared" si="2"/>
        <v>9.8359984694000389</v>
      </c>
      <c r="G8" s="46">
        <f t="shared" si="3"/>
        <v>9.8359984694000389</v>
      </c>
      <c r="H8" s="46">
        <f>SUMSQ($F$3:F8)/A8</f>
        <v>92.563866640379956</v>
      </c>
      <c r="I8" s="46">
        <f>SUM($G$3:G8)/A8</f>
        <v>7.7924673348999987</v>
      </c>
      <c r="J8" s="18">
        <f t="shared" si="4"/>
        <v>8.4793090253448611</v>
      </c>
      <c r="K8" s="18">
        <f>AVERAGE($J$3:J8)</f>
        <v>6.4365876858921878</v>
      </c>
      <c r="L8" s="49">
        <f>SUM($F$3:F8)/I8</f>
        <v>-1.0442914574892197</v>
      </c>
    </row>
    <row r="9" spans="1:12" ht="15.6" x14ac:dyDescent="0.3">
      <c r="A9" s="9">
        <v>7</v>
      </c>
      <c r="B9" s="5">
        <v>133</v>
      </c>
      <c r="C9" s="18">
        <f t="shared" si="5"/>
        <v>129.34039722384944</v>
      </c>
      <c r="D9" s="18">
        <f t="shared" si="0"/>
        <v>4.1220383237743432</v>
      </c>
      <c r="E9" s="46">
        <f t="shared" si="1"/>
        <v>128.93377469316604</v>
      </c>
      <c r="F9" s="46">
        <f t="shared" si="2"/>
        <v>-4.0662253068339567</v>
      </c>
      <c r="G9" s="46">
        <f t="shared" si="3"/>
        <v>4.0662253068339567</v>
      </c>
      <c r="H9" s="46">
        <f>SUMSQ($F$3:F9)/A9</f>
        <v>81.702484012602369</v>
      </c>
      <c r="I9" s="46">
        <f>SUM($G$3:G9)/A9</f>
        <v>7.2601470451762777</v>
      </c>
      <c r="J9" s="18">
        <f t="shared" si="4"/>
        <v>3.0573122607774108</v>
      </c>
      <c r="K9" s="18">
        <f>AVERAGE($J$3:J9)</f>
        <v>5.9538340537329333</v>
      </c>
      <c r="L9" s="49">
        <f>SUM($F$3:F9)/I9</f>
        <v>-1.6809346011169533</v>
      </c>
    </row>
    <row r="10" spans="1:12" ht="15.6" x14ac:dyDescent="0.3">
      <c r="A10" s="9">
        <v>8</v>
      </c>
      <c r="B10" s="5">
        <v>116</v>
      </c>
      <c r="C10" s="18">
        <f t="shared" si="5"/>
        <v>131.71619199286141</v>
      </c>
      <c r="D10" s="18">
        <f t="shared" si="0"/>
        <v>3.9474139682981062</v>
      </c>
      <c r="E10" s="46">
        <f t="shared" si="1"/>
        <v>133.46243554762378</v>
      </c>
      <c r="F10" s="46">
        <f t="shared" si="2"/>
        <v>17.462435547623784</v>
      </c>
      <c r="G10" s="46">
        <f t="shared" si="3"/>
        <v>17.462435547623784</v>
      </c>
      <c r="H10" s="46">
        <f>SUMSQ($F$3:F10)/A10</f>
        <v>109.60675541789142</v>
      </c>
      <c r="I10" s="46">
        <f>SUM($G$3:G10)/A10</f>
        <v>8.5354331079822163</v>
      </c>
      <c r="J10" s="18">
        <f t="shared" si="4"/>
        <v>15.053823747951538</v>
      </c>
      <c r="K10" s="18">
        <f>AVERAGE($J$3:J10)</f>
        <v>7.0913327655102592</v>
      </c>
      <c r="L10" s="49">
        <f>SUM($F$3:F10)/I10</f>
        <v>0.61609095914209677</v>
      </c>
    </row>
    <row r="11" spans="1:12" ht="15.6" x14ac:dyDescent="0.3">
      <c r="A11" s="9">
        <v>9</v>
      </c>
      <c r="B11" s="5">
        <v>138</v>
      </c>
      <c r="C11" s="18">
        <f t="shared" si="5"/>
        <v>135.89724536504357</v>
      </c>
      <c r="D11" s="18">
        <f t="shared" si="0"/>
        <v>3.9707779086865118</v>
      </c>
      <c r="E11" s="46">
        <f t="shared" si="1"/>
        <v>135.6636059611595</v>
      </c>
      <c r="F11" s="46">
        <f t="shared" si="2"/>
        <v>-2.3363940388404956</v>
      </c>
      <c r="G11" s="46">
        <f t="shared" si="3"/>
        <v>2.3363940388404956</v>
      </c>
      <c r="H11" s="46">
        <f>SUMSQ($F$3:F11)/A11</f>
        <v>98.034753383095634</v>
      </c>
      <c r="I11" s="46">
        <f>SUM($G$3:G11)/A11</f>
        <v>7.8466509891886922</v>
      </c>
      <c r="J11" s="18">
        <f t="shared" si="4"/>
        <v>1.6930391585800693</v>
      </c>
      <c r="K11" s="18">
        <f>AVERAGE($J$3:J11)</f>
        <v>6.4915223647402378</v>
      </c>
      <c r="L11" s="49">
        <f>SUM($F$3:F11)/I11</f>
        <v>0.37241482198912212</v>
      </c>
    </row>
    <row r="12" spans="1:12" ht="15.6" x14ac:dyDescent="0.3">
      <c r="A12" s="9">
        <v>10</v>
      </c>
      <c r="B12" s="5">
        <v>130</v>
      </c>
      <c r="C12" s="18">
        <f t="shared" si="5"/>
        <v>138.88122094635708</v>
      </c>
      <c r="D12" s="18">
        <f t="shared" si="0"/>
        <v>3.8720976759492109</v>
      </c>
      <c r="E12" s="46">
        <f t="shared" si="1"/>
        <v>139.86802327373007</v>
      </c>
      <c r="F12" s="46">
        <f t="shared" si="2"/>
        <v>9.8680232737300742</v>
      </c>
      <c r="G12" s="46">
        <f t="shared" si="3"/>
        <v>9.8680232737300742</v>
      </c>
      <c r="H12" s="46">
        <f>SUMSQ($F$3:F12)/A12</f>
        <v>97.969066377873915</v>
      </c>
      <c r="I12" s="46">
        <f>SUM($G$3:G12)/A12</f>
        <v>8.04878821764283</v>
      </c>
      <c r="J12" s="18">
        <f t="shared" si="4"/>
        <v>7.5907871336385186</v>
      </c>
      <c r="K12" s="18">
        <f>AVERAGE($J$3:J12)</f>
        <v>6.6014488416300665</v>
      </c>
      <c r="L12" s="49">
        <f>SUM($F$3:F12)/I12</f>
        <v>1.5890879545126484</v>
      </c>
    </row>
    <row r="13" spans="1:12" ht="15.6" x14ac:dyDescent="0.3">
      <c r="A13" s="9">
        <v>11</v>
      </c>
      <c r="B13" s="5">
        <v>147</v>
      </c>
      <c r="C13" s="18">
        <f t="shared" si="5"/>
        <v>143.17798676007567</v>
      </c>
      <c r="D13" s="18">
        <f t="shared" si="0"/>
        <v>3.9145644897261493</v>
      </c>
      <c r="E13" s="46">
        <f t="shared" si="1"/>
        <v>142.7533186223063</v>
      </c>
      <c r="F13" s="46">
        <f t="shared" si="2"/>
        <v>-4.2466813776937045</v>
      </c>
      <c r="G13" s="46">
        <f t="shared" si="3"/>
        <v>4.2466813776937045</v>
      </c>
      <c r="H13" s="46">
        <f>SUMSQ($F$3:F13)/A13</f>
        <v>90.702269682035421</v>
      </c>
      <c r="I13" s="46">
        <f>SUM($G$3:G13)/A13</f>
        <v>7.703142141283819</v>
      </c>
      <c r="J13" s="18">
        <f t="shared" si="4"/>
        <v>2.8888988963902751</v>
      </c>
      <c r="K13" s="18">
        <f>AVERAGE($J$3:J13)</f>
        <v>6.2639443011537219</v>
      </c>
      <c r="L13" s="49">
        <f>SUM($F$3:F13)/I13</f>
        <v>1.1090994909204626</v>
      </c>
    </row>
    <row r="14" spans="1:12" ht="15.6" x14ac:dyDescent="0.3">
      <c r="A14" s="9">
        <v>12</v>
      </c>
      <c r="B14" s="5">
        <v>141</v>
      </c>
      <c r="C14" s="18">
        <f t="shared" si="5"/>
        <v>146.48329612482163</v>
      </c>
      <c r="D14" s="18">
        <f t="shared" si="0"/>
        <v>3.853638977228131</v>
      </c>
      <c r="E14" s="46">
        <f t="shared" si="1"/>
        <v>147.09255124980183</v>
      </c>
      <c r="F14" s="46">
        <f t="shared" si="2"/>
        <v>6.0925512498018293</v>
      </c>
      <c r="G14" s="46">
        <f t="shared" si="3"/>
        <v>6.0925512498018293</v>
      </c>
      <c r="H14" s="46">
        <f>SUMSQ($F$3:F14)/A14</f>
        <v>86.237012269487636</v>
      </c>
      <c r="I14" s="46">
        <f>SUM($G$3:G14)/A14</f>
        <v>7.5689262336603198</v>
      </c>
      <c r="J14" s="18">
        <f t="shared" si="4"/>
        <v>4.3209583331927863</v>
      </c>
      <c r="K14" s="18">
        <f>AVERAGE($J$3:J14)</f>
        <v>6.1020288038236439</v>
      </c>
      <c r="L14" s="49">
        <f>SUM($F$3:F14)/I14</f>
        <v>1.9337091980231496</v>
      </c>
    </row>
    <row r="15" spans="1:12" ht="15.6" x14ac:dyDescent="0.3">
      <c r="A15" s="9">
        <v>13</v>
      </c>
      <c r="B15" s="5">
        <v>144</v>
      </c>
      <c r="C15" s="18">
        <f t="shared" si="5"/>
        <v>149.7032415918448</v>
      </c>
      <c r="D15" s="18">
        <f t="shared" si="0"/>
        <v>3.7902696262076345</v>
      </c>
      <c r="E15" s="46">
        <f t="shared" si="1"/>
        <v>150.33693510204978</v>
      </c>
      <c r="F15" s="46">
        <f t="shared" si="2"/>
        <v>6.3369351020497788</v>
      </c>
      <c r="G15" s="46">
        <f t="shared" si="3"/>
        <v>6.3369351020497788</v>
      </c>
      <c r="H15" s="46">
        <f>SUMSQ($F$3:F15)/A15</f>
        <v>82.692376440110948</v>
      </c>
      <c r="I15" s="46">
        <f>SUM($G$3:G15)/A15</f>
        <v>7.4741576850748936</v>
      </c>
      <c r="J15" s="18">
        <f t="shared" si="4"/>
        <v>4.4006493764234573</v>
      </c>
      <c r="K15" s="18">
        <f>AVERAGE($J$3:J15)</f>
        <v>5.9711534632543994</v>
      </c>
      <c r="L15" s="49">
        <f>SUM($F$3:F15)/I15</f>
        <v>2.8060737092981598</v>
      </c>
    </row>
    <row r="16" spans="1:12" ht="15.6" x14ac:dyDescent="0.3">
      <c r="A16" s="9">
        <v>14</v>
      </c>
      <c r="B16" s="5">
        <v>142</v>
      </c>
      <c r="C16" s="18">
        <f t="shared" si="5"/>
        <v>152.34416009624721</v>
      </c>
      <c r="D16" s="18">
        <f t="shared" si="0"/>
        <v>3.6753345140271119</v>
      </c>
      <c r="E16" s="46">
        <f t="shared" si="1"/>
        <v>153.49351121805245</v>
      </c>
      <c r="F16" s="46">
        <f t="shared" si="2"/>
        <v>11.493511218052447</v>
      </c>
      <c r="G16" s="46">
        <f t="shared" si="3"/>
        <v>11.493511218052447</v>
      </c>
      <c r="H16" s="46">
        <f>SUMSQ($F$3:F16)/A16</f>
        <v>86.221549560067132</v>
      </c>
      <c r="I16" s="46">
        <f>SUM($G$3:G16)/A16</f>
        <v>7.7612543660018618</v>
      </c>
      <c r="J16" s="18">
        <f t="shared" si="4"/>
        <v>8.0940219845439767</v>
      </c>
      <c r="K16" s="18">
        <f>AVERAGE($J$3:J16)</f>
        <v>6.1227869290607968</v>
      </c>
      <c r="L16" s="49">
        <f>SUM($F$3:F16)/I16</f>
        <v>4.1831573952155807</v>
      </c>
    </row>
    <row r="17" spans="1:12" ht="15.6" x14ac:dyDescent="0.3">
      <c r="A17" s="9">
        <v>15</v>
      </c>
      <c r="B17" s="5">
        <v>165</v>
      </c>
      <c r="C17" s="18">
        <f t="shared" si="5"/>
        <v>156.91754514924688</v>
      </c>
      <c r="D17" s="18">
        <f t="shared" si="0"/>
        <v>3.7651395679243675</v>
      </c>
      <c r="E17" s="46">
        <f t="shared" si="1"/>
        <v>156.01949461027431</v>
      </c>
      <c r="F17" s="46">
        <f t="shared" si="2"/>
        <v>-8.9805053897256926</v>
      </c>
      <c r="G17" s="46">
        <f t="shared" si="3"/>
        <v>8.9805053897256926</v>
      </c>
      <c r="H17" s="46">
        <f>SUMSQ($F$3:F17)/A17</f>
        <v>85.850078059722136</v>
      </c>
      <c r="I17" s="46">
        <f>SUM($G$3:G17)/A17</f>
        <v>7.8425377675834502</v>
      </c>
      <c r="J17" s="18">
        <f t="shared" si="4"/>
        <v>5.4427305392276928</v>
      </c>
      <c r="K17" s="18">
        <f>AVERAGE($J$3:J17)</f>
        <v>6.0774498364052567</v>
      </c>
      <c r="L17" s="49">
        <f>SUM($F$3:F17)/I17</f>
        <v>2.9946994077149403</v>
      </c>
    </row>
    <row r="18" spans="1:12" ht="15.6" x14ac:dyDescent="0.3">
      <c r="A18" s="9">
        <v>16</v>
      </c>
      <c r="B18" s="5">
        <v>173</v>
      </c>
      <c r="C18" s="18">
        <f t="shared" si="5"/>
        <v>161.91441624545413</v>
      </c>
      <c r="D18" s="18">
        <f t="shared" si="0"/>
        <v>3.8883127207526567</v>
      </c>
      <c r="E18" s="46">
        <f>C17+D17</f>
        <v>160.68268471717124</v>
      </c>
      <c r="F18" s="46">
        <f>E18-B18</f>
        <v>-12.317315282828758</v>
      </c>
      <c r="G18" s="46">
        <f t="shared" si="3"/>
        <v>12.317315282828758</v>
      </c>
      <c r="H18" s="46">
        <f>SUMSQ($F$3:F18)/A18</f>
        <v>89.966714167027433</v>
      </c>
      <c r="I18" s="46">
        <f>SUM($G$3:G18)/A18</f>
        <v>8.1222113622862828</v>
      </c>
      <c r="J18" s="18">
        <f t="shared" si="4"/>
        <v>7.1198354236004384</v>
      </c>
      <c r="K18" s="18">
        <f>AVERAGE($J$3:J18)</f>
        <v>6.1425989356049557</v>
      </c>
      <c r="L18" s="49">
        <f>SUM($F$3:F18)/I18</f>
        <v>1.375084620008167</v>
      </c>
    </row>
    <row r="19" spans="1:12" ht="15.6" x14ac:dyDescent="0.3">
      <c r="A19" s="9">
        <v>17</v>
      </c>
      <c r="B19" s="5"/>
      <c r="C19" s="5"/>
      <c r="D19" s="5"/>
      <c r="E19" s="46">
        <f>C18+D18</f>
        <v>165.80272896620679</v>
      </c>
      <c r="F19" s="5"/>
      <c r="G19" s="5"/>
      <c r="H19" s="5"/>
      <c r="I19" s="5"/>
      <c r="J19" s="5"/>
      <c r="K19" s="5"/>
      <c r="L19" s="10"/>
    </row>
    <row r="20" spans="1:12" s="45" customFormat="1" ht="15.6" x14ac:dyDescent="0.3">
      <c r="A20" s="9">
        <v>18</v>
      </c>
      <c r="B20" s="14"/>
      <c r="C20" s="14"/>
      <c r="D20" s="14"/>
      <c r="E20" s="46">
        <f>C18+2*D18</f>
        <v>169.69104168695944</v>
      </c>
      <c r="F20" s="14"/>
      <c r="G20" s="14"/>
      <c r="H20" s="14"/>
      <c r="I20" s="14"/>
      <c r="J20" s="14"/>
      <c r="K20" s="14"/>
      <c r="L20" s="15"/>
    </row>
    <row r="21" spans="1:12" s="45" customFormat="1" ht="15.6" x14ac:dyDescent="0.3">
      <c r="A21" s="9">
        <v>19</v>
      </c>
      <c r="B21" s="14"/>
      <c r="C21" s="14"/>
      <c r="D21" s="14"/>
      <c r="E21" s="46">
        <f>C18+3*D18</f>
        <v>173.57935440771212</v>
      </c>
      <c r="F21" s="14"/>
      <c r="G21" s="14"/>
      <c r="H21" s="14"/>
      <c r="I21" s="14"/>
      <c r="J21" s="14"/>
      <c r="K21" s="14"/>
      <c r="L21" s="15"/>
    </row>
    <row r="22" spans="1:12" s="45" customFormat="1" ht="16.2" thickBot="1" x14ac:dyDescent="0.35">
      <c r="A22" s="11">
        <v>20</v>
      </c>
      <c r="B22" s="16"/>
      <c r="C22" s="16"/>
      <c r="D22" s="16"/>
      <c r="E22" s="47">
        <f>C18+4*D18</f>
        <v>177.46766712846477</v>
      </c>
      <c r="F22" s="16"/>
      <c r="G22" s="16"/>
      <c r="H22" s="16"/>
      <c r="I22" s="16"/>
      <c r="J22" s="16"/>
      <c r="K22" s="16"/>
      <c r="L22" s="17"/>
    </row>
    <row r="23" spans="1:12" ht="15.6" x14ac:dyDescent="0.3">
      <c r="A23" s="34" t="s">
        <v>18</v>
      </c>
      <c r="B23" s="19">
        <v>0.1</v>
      </c>
      <c r="H23" s="58">
        <f>AVERAGE(H3:H18)</f>
        <v>78.46616125872859</v>
      </c>
      <c r="I23" s="58">
        <f>AVERAGE(I3:I18)</f>
        <v>7.0674379495071236</v>
      </c>
      <c r="K23" s="57">
        <f>AVERAGE(K3:K18)</f>
        <v>5.8728159955632231</v>
      </c>
    </row>
    <row r="24" spans="1:12" ht="16.2" thickBot="1" x14ac:dyDescent="0.35">
      <c r="A24" s="35" t="s">
        <v>23</v>
      </c>
      <c r="B24" s="20">
        <v>0.1</v>
      </c>
      <c r="H24" s="59"/>
      <c r="I24" s="5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6" sqref="D6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6" max="6" width="12.44140625" bestFit="1" customWidth="1"/>
    <col min="8" max="9" width="12.10937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39" t="s">
        <v>25</v>
      </c>
      <c r="B3" s="39"/>
    </row>
    <row r="4" spans="1:9" x14ac:dyDescent="0.3">
      <c r="A4" s="36" t="s">
        <v>26</v>
      </c>
      <c r="B4" s="36">
        <v>0.89259737108063775</v>
      </c>
    </row>
    <row r="5" spans="1:9" x14ac:dyDescent="0.3">
      <c r="A5" s="36" t="s">
        <v>27</v>
      </c>
      <c r="B5" s="36">
        <v>0.79673006686006564</v>
      </c>
    </row>
    <row r="6" spans="1:9" x14ac:dyDescent="0.3">
      <c r="A6" s="36" t="s">
        <v>28</v>
      </c>
      <c r="B6" s="36">
        <v>0.78221078592149884</v>
      </c>
    </row>
    <row r="7" spans="1:9" x14ac:dyDescent="0.3">
      <c r="A7" s="36" t="s">
        <v>29</v>
      </c>
      <c r="B7" s="36">
        <v>9.5137947169342691</v>
      </c>
    </row>
    <row r="8" spans="1:9" ht="15" thickBot="1" x14ac:dyDescent="0.35">
      <c r="A8" s="37" t="s">
        <v>30</v>
      </c>
      <c r="B8" s="37">
        <v>16</v>
      </c>
    </row>
    <row r="10" spans="1:9" ht="15" thickBot="1" x14ac:dyDescent="0.35">
      <c r="A10" t="s">
        <v>31</v>
      </c>
    </row>
    <row r="11" spans="1:9" x14ac:dyDescent="0.3">
      <c r="A11" s="38"/>
      <c r="B11" s="38" t="s">
        <v>36</v>
      </c>
      <c r="C11" s="38" t="s">
        <v>37</v>
      </c>
      <c r="D11" s="38" t="s">
        <v>38</v>
      </c>
      <c r="E11" s="38" t="s">
        <v>39</v>
      </c>
      <c r="F11" s="38" t="s">
        <v>40</v>
      </c>
    </row>
    <row r="12" spans="1:9" x14ac:dyDescent="0.3">
      <c r="A12" s="36" t="s">
        <v>32</v>
      </c>
      <c r="B12" s="36">
        <v>1</v>
      </c>
      <c r="C12" s="36">
        <v>4966.7654411764706</v>
      </c>
      <c r="D12" s="36">
        <v>4966.7654411764706</v>
      </c>
      <c r="E12" s="36">
        <v>54.873934200402225</v>
      </c>
      <c r="F12" s="36">
        <v>3.3134796935092955E-6</v>
      </c>
    </row>
    <row r="13" spans="1:9" x14ac:dyDescent="0.3">
      <c r="A13" s="36" t="s">
        <v>33</v>
      </c>
      <c r="B13" s="36">
        <v>14</v>
      </c>
      <c r="C13" s="36">
        <v>1267.1720588235296</v>
      </c>
      <c r="D13" s="36">
        <v>90.512289915966406</v>
      </c>
      <c r="E13" s="36"/>
      <c r="F13" s="36"/>
    </row>
    <row r="14" spans="1:9" ht="15" thickBot="1" x14ac:dyDescent="0.35">
      <c r="A14" s="37" t="s">
        <v>34</v>
      </c>
      <c r="B14" s="37">
        <v>15</v>
      </c>
      <c r="C14" s="37">
        <v>6233.9375</v>
      </c>
      <c r="D14" s="37"/>
      <c r="E14" s="37"/>
      <c r="F14" s="37"/>
    </row>
    <row r="15" spans="1:9" ht="15" thickBot="1" x14ac:dyDescent="0.35"/>
    <row r="16" spans="1:9" x14ac:dyDescent="0.3">
      <c r="A16" s="38"/>
      <c r="B16" s="38" t="s">
        <v>41</v>
      </c>
      <c r="C16" s="38" t="s">
        <v>29</v>
      </c>
      <c r="D16" s="38" t="s">
        <v>42</v>
      </c>
      <c r="E16" s="38" t="s">
        <v>43</v>
      </c>
      <c r="F16" s="38" t="s">
        <v>44</v>
      </c>
      <c r="G16" s="38" t="s">
        <v>45</v>
      </c>
      <c r="H16" s="38" t="s">
        <v>46</v>
      </c>
      <c r="I16" s="38" t="s">
        <v>47</v>
      </c>
    </row>
    <row r="17" spans="1:9" x14ac:dyDescent="0.3">
      <c r="A17" s="36" t="s">
        <v>35</v>
      </c>
      <c r="B17" s="40">
        <v>100.07499999999999</v>
      </c>
      <c r="C17" s="36">
        <v>4.9890760393975517</v>
      </c>
      <c r="D17" s="36">
        <v>20.058824361411094</v>
      </c>
      <c r="E17" s="36">
        <v>1.0333649935580103E-11</v>
      </c>
      <c r="F17" s="36">
        <v>89.374496125690442</v>
      </c>
      <c r="G17" s="36">
        <v>110.77550387430954</v>
      </c>
      <c r="H17" s="36">
        <v>89.374496125690442</v>
      </c>
      <c r="I17" s="36">
        <v>110.77550387430954</v>
      </c>
    </row>
    <row r="18" spans="1:9" ht="15" thickBot="1" x14ac:dyDescent="0.35">
      <c r="A18" s="37" t="s">
        <v>48</v>
      </c>
      <c r="B18" s="41">
        <v>3.8220588235294128</v>
      </c>
      <c r="C18" s="37">
        <v>0.51595796088431578</v>
      </c>
      <c r="D18" s="37">
        <v>7.4076942566767876</v>
      </c>
      <c r="E18" s="37">
        <v>3.3134796935092841E-6</v>
      </c>
      <c r="F18" s="37">
        <v>2.7154390574995171</v>
      </c>
      <c r="G18" s="37">
        <v>4.9286785895593086</v>
      </c>
      <c r="H18" s="37">
        <v>2.7154390574995171</v>
      </c>
      <c r="I18" s="37">
        <v>4.9286785895593086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Q-2 Moving average</vt:lpstr>
      <vt:lpstr>Q-2 Exponential smoothing</vt:lpstr>
      <vt:lpstr>Q-3 Data </vt:lpstr>
      <vt:lpstr>Q-3 Exponential smoothing</vt:lpstr>
      <vt:lpstr>Q-3 Holt's model</vt:lpstr>
      <vt:lpstr>Holt's regression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2022-10-14T01:01:38Z</dcterms:created>
  <dcterms:modified xsi:type="dcterms:W3CDTF">2022-10-17T02:22:18Z</dcterms:modified>
</cp:coreProperties>
</file>