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nagingLogisticsFLows\7th edition\Instructors manual - 7th edition\Final IM\Chap 13 - Cases, Discussion Questions, Examples &amp; Exercises\Examples\"/>
    </mc:Choice>
  </mc:AlternateContent>
  <bookViews>
    <workbookView xWindow="120" yWindow="140" windowWidth="5580" windowHeight="8330"/>
  </bookViews>
  <sheets>
    <sheet name="Benetton" sheetId="4" r:id="rId1"/>
    <sheet name="Postponement with dominant prod" sheetId="1" r:id="rId2"/>
    <sheet name="Tailored postponement" sheetId="5" r:id="rId3"/>
  </sheets>
  <calcPr calcId="162913"/>
</workbook>
</file>

<file path=xl/calcChain.xml><?xml version="1.0" encoding="utf-8"?>
<calcChain xmlns="http://schemas.openxmlformats.org/spreadsheetml/2006/main">
  <c r="R16" i="5" l="1"/>
  <c r="R15" i="5"/>
  <c r="L16" i="5"/>
  <c r="L15" i="5" l="1"/>
  <c r="E14" i="5"/>
  <c r="E13" i="5"/>
  <c r="F6" i="5"/>
  <c r="E6" i="5"/>
  <c r="F5" i="5"/>
  <c r="E5" i="5"/>
  <c r="F6" i="1"/>
  <c r="F5" i="1"/>
  <c r="E6" i="1"/>
  <c r="E5" i="1"/>
  <c r="K13" i="4"/>
  <c r="K12" i="4"/>
  <c r="K15" i="4"/>
  <c r="K14" i="4"/>
  <c r="K16" i="4" s="1"/>
  <c r="E13" i="4"/>
  <c r="E14" i="4" s="1"/>
  <c r="E15" i="4" s="1"/>
  <c r="E16" i="4" s="1"/>
  <c r="E12" i="4"/>
  <c r="L16" i="1"/>
  <c r="L15" i="1"/>
  <c r="E14" i="1"/>
  <c r="E13" i="1"/>
  <c r="B17" i="1" s="1"/>
  <c r="C17" i="1" s="1"/>
  <c r="B18" i="1"/>
  <c r="B16" i="1"/>
  <c r="C16" i="1" s="1"/>
  <c r="L17" i="1" l="1"/>
  <c r="L18" i="1" s="1"/>
  <c r="D17" i="1"/>
  <c r="E17" i="1"/>
  <c r="F17" i="1"/>
  <c r="D16" i="1"/>
  <c r="F16" i="1"/>
  <c r="E16" i="1"/>
  <c r="L13" i="1"/>
  <c r="L14" i="1"/>
  <c r="L17" i="5"/>
  <c r="R17" i="5"/>
  <c r="C18" i="1"/>
  <c r="C20" i="1" s="1"/>
  <c r="L13" i="5"/>
  <c r="R13" i="5"/>
  <c r="R14" i="5"/>
  <c r="B19" i="5"/>
  <c r="C19" i="5" s="1"/>
  <c r="E19" i="5" s="1"/>
  <c r="B18" i="5"/>
  <c r="C18" i="5" s="1"/>
  <c r="E18" i="5" s="1"/>
  <c r="B17" i="5"/>
  <c r="C17" i="5" s="1"/>
  <c r="L14" i="5"/>
  <c r="B16" i="5"/>
  <c r="C16" i="5" s="1"/>
  <c r="K17" i="4"/>
  <c r="K22" i="4" s="1"/>
  <c r="E22" i="4"/>
  <c r="E18" i="4"/>
  <c r="E20" i="4" s="1"/>
  <c r="E17" i="4"/>
  <c r="E19" i="4" s="1"/>
  <c r="E21" i="4"/>
  <c r="B19" i="1"/>
  <c r="C19" i="1" s="1"/>
  <c r="F18" i="1" l="1"/>
  <c r="F20" i="1"/>
  <c r="D19" i="5"/>
  <c r="F19" i="5"/>
  <c r="F16" i="5"/>
  <c r="E16" i="5"/>
  <c r="D16" i="5"/>
  <c r="D20" i="5" s="1"/>
  <c r="D18" i="1"/>
  <c r="D20" i="1" s="1"/>
  <c r="E18" i="1"/>
  <c r="D19" i="1"/>
  <c r="E19" i="1"/>
  <c r="E20" i="1" s="1"/>
  <c r="F19" i="1"/>
  <c r="D18" i="5"/>
  <c r="D17" i="5"/>
  <c r="F17" i="5"/>
  <c r="E17" i="5"/>
  <c r="F18" i="5"/>
  <c r="L21" i="1"/>
  <c r="R18" i="5"/>
  <c r="L18" i="5"/>
  <c r="L21" i="5" s="1"/>
  <c r="L19" i="1"/>
  <c r="L20" i="1"/>
  <c r="K18" i="4"/>
  <c r="K20" i="4" s="1"/>
  <c r="K24" i="4"/>
  <c r="K19" i="4"/>
  <c r="K21" i="4" s="1"/>
  <c r="E20" i="5" l="1"/>
  <c r="F20" i="5"/>
  <c r="R19" i="5"/>
  <c r="R21" i="5"/>
  <c r="R23" i="5" s="1"/>
  <c r="R20" i="5"/>
  <c r="L23" i="1"/>
  <c r="L23" i="5"/>
  <c r="L19" i="5"/>
  <c r="L20" i="5"/>
</calcChain>
</file>

<file path=xl/sharedStrings.xml><?xml version="1.0" encoding="utf-8"?>
<sst xmlns="http://schemas.openxmlformats.org/spreadsheetml/2006/main" count="120" uniqueCount="56">
  <si>
    <t>Input</t>
  </si>
  <si>
    <t>Increasing Supply Chain Profitability with Postponement</t>
  </si>
  <si>
    <t>Product Colors/Styles</t>
  </si>
  <si>
    <t>Standard Deviation of Demand</t>
  </si>
  <si>
    <t>color 1</t>
  </si>
  <si>
    <t xml:space="preserve">mean </t>
  </si>
  <si>
    <t>color 2</t>
  </si>
  <si>
    <t>color 3</t>
  </si>
  <si>
    <t>color 4</t>
  </si>
  <si>
    <t xml:space="preserve">Total Expected Profit </t>
  </si>
  <si>
    <t>O*</t>
  </si>
  <si>
    <t>CSL*</t>
  </si>
  <si>
    <t>E(Profit)</t>
  </si>
  <si>
    <t>Total Expected Profit</t>
  </si>
  <si>
    <t>Total Order Quantity</t>
  </si>
  <si>
    <t>Total Expected Cost of Understock Units</t>
  </si>
  <si>
    <t>Total Expected Cost of Overstock Units</t>
  </si>
  <si>
    <t>color 1 (Red)</t>
  </si>
  <si>
    <r>
      <t xml:space="preserve">Option 1 Cost per unit, </t>
    </r>
    <r>
      <rPr>
        <i/>
        <sz val="14"/>
        <rFont val="Arial"/>
        <family val="2"/>
      </rPr>
      <t>c =</t>
    </r>
  </si>
  <si>
    <r>
      <t xml:space="preserve">Option 2 Cost per unit, </t>
    </r>
    <r>
      <rPr>
        <i/>
        <sz val="14"/>
        <rFont val="Arial"/>
        <family val="2"/>
      </rPr>
      <t>c</t>
    </r>
    <r>
      <rPr>
        <sz val="14"/>
        <rFont val="Arial"/>
        <family val="2"/>
      </rPr>
      <t xml:space="preserve"> =</t>
    </r>
  </si>
  <si>
    <r>
      <t xml:space="preserve">Retail price, </t>
    </r>
    <r>
      <rPr>
        <i/>
        <sz val="14"/>
        <rFont val="Arial"/>
        <family val="2"/>
      </rPr>
      <t>p =</t>
    </r>
  </si>
  <si>
    <r>
      <t xml:space="preserve">Salvage Value, </t>
    </r>
    <r>
      <rPr>
        <i/>
        <sz val="14"/>
        <rFont val="Arial"/>
        <family val="2"/>
      </rPr>
      <t>s =</t>
    </r>
  </si>
  <si>
    <t>No Postponement</t>
  </si>
  <si>
    <t>Expected overstock units (eqn 13.4) =</t>
  </si>
  <si>
    <t>Expected understock units (eqn 13.5) =</t>
  </si>
  <si>
    <t>Expected Profit (eqn 13.3) =</t>
  </si>
  <si>
    <t>Correlation Coefficient</t>
  </si>
  <si>
    <t>SD</t>
  </si>
  <si>
    <t>Value of Postponement</t>
  </si>
  <si>
    <t>Complete Postponement</t>
  </si>
  <si>
    <t>Value of Complete Postponement</t>
  </si>
  <si>
    <t>Tailored Postponement (no postponement of dominant product)</t>
  </si>
  <si>
    <t>Value of Tailored Postponement</t>
  </si>
  <si>
    <t>Complete postponement with dominant product</t>
  </si>
  <si>
    <t>E(Over)</t>
  </si>
  <si>
    <t>E(Under)</t>
  </si>
  <si>
    <t>Total</t>
  </si>
  <si>
    <t>No Postponement (Option 1)</t>
  </si>
  <si>
    <t>With Postponement (Option 2)</t>
  </si>
  <si>
    <r>
      <t xml:space="preserve">Cost per unit with postponement, </t>
    </r>
    <r>
      <rPr>
        <i/>
        <sz val="14"/>
        <rFont val="Arial"/>
        <family val="2"/>
      </rPr>
      <t>c</t>
    </r>
    <r>
      <rPr>
        <i/>
        <vertAlign val="subscript"/>
        <sz val="14"/>
        <rFont val="Arial"/>
        <family val="2"/>
      </rPr>
      <t>2</t>
    </r>
    <r>
      <rPr>
        <sz val="14"/>
        <rFont val="Arial"/>
        <family val="2"/>
      </rPr>
      <t xml:space="preserve"> =</t>
    </r>
  </si>
  <si>
    <t>Expected overstock units (eqn 13.4) per color =</t>
  </si>
  <si>
    <t>Expected understock units (eqn 13.5) per color =</t>
  </si>
  <si>
    <r>
      <t xml:space="preserve">Cost of overstocking per unit, </t>
    </r>
    <r>
      <rPr>
        <i/>
        <sz val="14"/>
        <rFont val="Arial"/>
        <family val="2"/>
      </rPr>
      <t>C</t>
    </r>
    <r>
      <rPr>
        <i/>
        <vertAlign val="subscript"/>
        <sz val="14"/>
        <rFont val="Arial"/>
        <family val="2"/>
      </rPr>
      <t>o</t>
    </r>
    <r>
      <rPr>
        <sz val="14"/>
        <rFont val="Arial"/>
        <family val="2"/>
      </rPr>
      <t xml:space="preserve"> =</t>
    </r>
  </si>
  <si>
    <r>
      <t xml:space="preserve">Cost of understocking per unit, </t>
    </r>
    <r>
      <rPr>
        <i/>
        <sz val="14"/>
        <rFont val="Arial"/>
        <family val="2"/>
      </rPr>
      <t>C</t>
    </r>
    <r>
      <rPr>
        <i/>
        <vertAlign val="subscript"/>
        <sz val="14"/>
        <rFont val="Arial"/>
        <family val="2"/>
      </rPr>
      <t>u</t>
    </r>
    <r>
      <rPr>
        <sz val="14"/>
        <rFont val="Arial"/>
        <family val="2"/>
      </rPr>
      <t xml:space="preserve"> =</t>
    </r>
  </si>
  <si>
    <r>
      <t xml:space="preserve">Mean demand for each color, </t>
    </r>
    <r>
      <rPr>
        <i/>
        <sz val="14"/>
        <rFont val="Calibri"/>
        <family val="2"/>
      </rPr>
      <t>µ</t>
    </r>
    <r>
      <rPr>
        <sz val="14"/>
        <rFont val="Arial"/>
        <family val="2"/>
      </rPr>
      <t>=</t>
    </r>
  </si>
  <si>
    <r>
      <t xml:space="preserve">Standard Deviation of Demand, </t>
    </r>
    <r>
      <rPr>
        <i/>
        <sz val="14"/>
        <rFont val="Calibri"/>
        <family val="2"/>
      </rPr>
      <t>σ</t>
    </r>
    <r>
      <rPr>
        <sz val="14"/>
        <rFont val="Arial"/>
        <family val="2"/>
      </rPr>
      <t xml:space="preserve"> =</t>
    </r>
  </si>
  <si>
    <r>
      <t xml:space="preserve">Optimal order quantity, </t>
    </r>
    <r>
      <rPr>
        <i/>
        <sz val="14"/>
        <rFont val="Arial"/>
        <family val="2"/>
      </rPr>
      <t>O</t>
    </r>
    <r>
      <rPr>
        <sz val="14"/>
        <rFont val="Arial"/>
        <family val="2"/>
      </rPr>
      <t xml:space="preserve">* (eqn 13.2) = </t>
    </r>
  </si>
  <si>
    <r>
      <t xml:space="preserve">Optimal cycle service level, </t>
    </r>
    <r>
      <rPr>
        <i/>
        <sz val="14"/>
        <rFont val="Arial"/>
        <family val="2"/>
      </rPr>
      <t>CSL</t>
    </r>
    <r>
      <rPr>
        <sz val="14"/>
        <rFont val="Arial"/>
        <family val="2"/>
      </rPr>
      <t xml:space="preserve">* (eqn 13.1)= </t>
    </r>
  </si>
  <si>
    <r>
      <t xml:space="preserve">Aggregate mean demand, </t>
    </r>
    <r>
      <rPr>
        <i/>
        <sz val="14"/>
        <rFont val="Calibri"/>
        <family val="2"/>
      </rPr>
      <t>µ</t>
    </r>
    <r>
      <rPr>
        <i/>
        <vertAlign val="subscript"/>
        <sz val="12.6"/>
        <rFont val="Arial"/>
        <family val="2"/>
      </rPr>
      <t>A</t>
    </r>
  </si>
  <si>
    <r>
      <t xml:space="preserve">Standard Deviation of Demand, </t>
    </r>
    <r>
      <rPr>
        <i/>
        <sz val="14"/>
        <rFont val="Calibri"/>
        <family val="2"/>
      </rPr>
      <t>σ</t>
    </r>
    <r>
      <rPr>
        <i/>
        <vertAlign val="subscript"/>
        <sz val="12.6"/>
        <rFont val="Arial"/>
        <family val="2"/>
      </rPr>
      <t>A</t>
    </r>
  </si>
  <si>
    <r>
      <t xml:space="preserve">Cost per unit without postponement, </t>
    </r>
    <r>
      <rPr>
        <i/>
        <sz val="14"/>
        <rFont val="Arial"/>
        <family val="2"/>
      </rPr>
      <t>c</t>
    </r>
    <r>
      <rPr>
        <i/>
        <vertAlign val="subscript"/>
        <sz val="14"/>
        <rFont val="Arial"/>
        <family val="2"/>
      </rPr>
      <t>1</t>
    </r>
    <r>
      <rPr>
        <i/>
        <sz val="14"/>
        <rFont val="Arial"/>
        <family val="2"/>
      </rPr>
      <t xml:space="preserve"> =</t>
    </r>
  </si>
  <si>
    <t xml:space="preserve">Mean </t>
  </si>
  <si>
    <t>Aggregate mean demand of nondominant products</t>
  </si>
  <si>
    <t>Expected overstock of nondominant products (eqn 13.4) =</t>
  </si>
  <si>
    <t>Expected understock of nondominant products (eqn 13.5) =</t>
  </si>
  <si>
    <t>Expected Profit from tailored postponement (eqn 13.3)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</si>
</sst>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i/>
      <u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i/>
      <vertAlign val="subscript"/>
      <sz val="14"/>
      <name val="Arial"/>
      <family val="2"/>
    </font>
    <font>
      <i/>
      <vertAlign val="subscript"/>
      <sz val="12.6"/>
      <name val="Arial"/>
      <family val="2"/>
    </font>
    <font>
      <i/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Border="1"/>
    <xf numFmtId="44" fontId="3" fillId="2" borderId="0" xfId="2" applyFont="1" applyFill="1" applyBorder="1"/>
    <xf numFmtId="165" fontId="3" fillId="2" borderId="0" xfId="1" applyNumberFormat="1" applyFont="1" applyFill="1" applyBorder="1"/>
    <xf numFmtId="0" fontId="5" fillId="0" borderId="0" xfId="0" applyFont="1" applyFill="1" applyBorder="1"/>
    <xf numFmtId="0" fontId="3" fillId="3" borderId="0" xfId="0" applyFont="1" applyFill="1" applyBorder="1"/>
    <xf numFmtId="0" fontId="3" fillId="0" borderId="0" xfId="0" applyFont="1" applyFill="1"/>
    <xf numFmtId="0" fontId="3" fillId="4" borderId="1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165" fontId="3" fillId="4" borderId="4" xfId="0" applyNumberFormat="1" applyFont="1" applyFill="1" applyBorder="1"/>
    <xf numFmtId="0" fontId="3" fillId="0" borderId="0" xfId="0" applyFont="1" applyBorder="1"/>
    <xf numFmtId="0" fontId="3" fillId="4" borderId="5" xfId="0" applyFont="1" applyFill="1" applyBorder="1"/>
    <xf numFmtId="165" fontId="3" fillId="4" borderId="6" xfId="0" applyNumberFormat="1" applyFont="1" applyFill="1" applyBorder="1"/>
    <xf numFmtId="0" fontId="3" fillId="4" borderId="5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64" fontId="3" fillId="4" borderId="4" xfId="2" applyNumberFormat="1" applyFont="1" applyFill="1" applyBorder="1"/>
    <xf numFmtId="164" fontId="3" fillId="4" borderId="6" xfId="2" applyNumberFormat="1" applyFont="1" applyFill="1" applyBorder="1" applyAlignment="1">
      <alignment horizontal="left"/>
    </xf>
    <xf numFmtId="43" fontId="3" fillId="4" borderId="6" xfId="1" applyFont="1" applyFill="1" applyBorder="1"/>
    <xf numFmtId="165" fontId="3" fillId="4" borderId="6" xfId="1" applyNumberFormat="1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164" fontId="5" fillId="4" borderId="9" xfId="0" applyNumberFormat="1" applyFont="1" applyFill="1" applyBorder="1"/>
    <xf numFmtId="0" fontId="5" fillId="5" borderId="0" xfId="0" applyFont="1" applyFill="1" applyBorder="1"/>
    <xf numFmtId="0" fontId="5" fillId="5" borderId="0" xfId="0" applyFont="1" applyFill="1"/>
    <xf numFmtId="164" fontId="5" fillId="5" borderId="0" xfId="0" applyNumberFormat="1" applyFont="1" applyFill="1"/>
    <xf numFmtId="43" fontId="3" fillId="0" borderId="0" xfId="0" applyNumberFormat="1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165" fontId="3" fillId="4" borderId="0" xfId="1" applyNumberFormat="1" applyFont="1" applyFill="1" applyBorder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5" fillId="0" borderId="0" xfId="0" applyNumberFormat="1" applyFont="1"/>
    <xf numFmtId="44" fontId="3" fillId="0" borderId="0" xfId="0" applyNumberFormat="1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3" fillId="2" borderId="8" xfId="1" applyNumberFormat="1" applyFont="1" applyFill="1" applyBorder="1"/>
    <xf numFmtId="0" fontId="3" fillId="2" borderId="9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5" fontId="3" fillId="3" borderId="4" xfId="0" applyNumberFormat="1" applyFont="1" applyFill="1" applyBorder="1"/>
    <xf numFmtId="0" fontId="3" fillId="3" borderId="5" xfId="0" applyFont="1" applyFill="1" applyBorder="1"/>
    <xf numFmtId="165" fontId="3" fillId="3" borderId="6" xfId="0" applyNumberFormat="1" applyFont="1" applyFill="1" applyBorder="1"/>
    <xf numFmtId="44" fontId="3" fillId="3" borderId="6" xfId="2" applyFont="1" applyFill="1" applyBorder="1"/>
    <xf numFmtId="44" fontId="3" fillId="3" borderId="4" xfId="2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44" fontId="3" fillId="3" borderId="9" xfId="2" applyFont="1" applyFill="1" applyBorder="1"/>
    <xf numFmtId="43" fontId="3" fillId="4" borderId="2" xfId="1" applyFont="1" applyFill="1" applyBorder="1"/>
    <xf numFmtId="165" fontId="3" fillId="4" borderId="3" xfId="1" applyNumberFormat="1" applyFont="1" applyFill="1" applyBorder="1"/>
    <xf numFmtId="43" fontId="3" fillId="4" borderId="5" xfId="1" applyFont="1" applyFill="1" applyBorder="1"/>
    <xf numFmtId="43" fontId="3" fillId="4" borderId="7" xfId="1" applyFont="1" applyFill="1" applyBorder="1"/>
    <xf numFmtId="165" fontId="3" fillId="4" borderId="8" xfId="1" applyNumberFormat="1" applyFont="1" applyFill="1" applyBorder="1"/>
    <xf numFmtId="164" fontId="3" fillId="4" borderId="9" xfId="0" applyNumberFormat="1" applyFont="1" applyFill="1" applyBorder="1"/>
    <xf numFmtId="164" fontId="3" fillId="4" borderId="6" xfId="2" applyNumberFormat="1" applyFont="1" applyFill="1" applyBorder="1"/>
    <xf numFmtId="0" fontId="3" fillId="6" borderId="0" xfId="0" applyFont="1" applyFill="1" applyBorder="1"/>
    <xf numFmtId="44" fontId="3" fillId="6" borderId="0" xfId="2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6" xfId="0" applyFont="1" applyFill="1" applyBorder="1"/>
    <xf numFmtId="0" fontId="3" fillId="7" borderId="0" xfId="0" applyFont="1" applyFill="1" applyBorder="1"/>
    <xf numFmtId="44" fontId="5" fillId="0" borderId="0" xfId="2" applyFont="1" applyFill="1" applyBorder="1"/>
    <xf numFmtId="165" fontId="3" fillId="8" borderId="2" xfId="0" applyNumberFormat="1" applyFont="1" applyFill="1" applyBorder="1"/>
    <xf numFmtId="165" fontId="3" fillId="8" borderId="4" xfId="0" applyNumberFormat="1" applyFont="1" applyFill="1" applyBorder="1"/>
    <xf numFmtId="164" fontId="3" fillId="4" borderId="3" xfId="0" applyNumberFormat="1" applyFont="1" applyFill="1" applyBorder="1"/>
    <xf numFmtId="164" fontId="3" fillId="4" borderId="0" xfId="0" applyNumberFormat="1" applyFont="1" applyFill="1" applyBorder="1"/>
    <xf numFmtId="164" fontId="3" fillId="4" borderId="8" xfId="0" applyNumberFormat="1" applyFont="1" applyFill="1" applyBorder="1"/>
    <xf numFmtId="165" fontId="3" fillId="8" borderId="5" xfId="0" applyNumberFormat="1" applyFont="1" applyFill="1" applyBorder="1"/>
    <xf numFmtId="165" fontId="3" fillId="8" borderId="6" xfId="0" applyNumberFormat="1" applyFont="1" applyFill="1" applyBorder="1"/>
    <xf numFmtId="165" fontId="3" fillId="8" borderId="7" xfId="0" applyNumberFormat="1" applyFont="1" applyFill="1" applyBorder="1"/>
    <xf numFmtId="165" fontId="3" fillId="8" borderId="9" xfId="0" applyNumberFormat="1" applyFont="1" applyFill="1" applyBorder="1"/>
    <xf numFmtId="165" fontId="5" fillId="0" borderId="0" xfId="1" applyNumberFormat="1" applyFont="1"/>
    <xf numFmtId="0" fontId="3" fillId="7" borderId="0" xfId="0" applyFont="1" applyFill="1"/>
    <xf numFmtId="0" fontId="5" fillId="7" borderId="0" xfId="0" applyFont="1" applyFill="1"/>
    <xf numFmtId="165" fontId="3" fillId="7" borderId="0" xfId="0" applyNumberFormat="1" applyFont="1" applyFill="1" applyBorder="1"/>
    <xf numFmtId="164" fontId="3" fillId="2" borderId="0" xfId="2" applyNumberFormat="1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164" fontId="5" fillId="5" borderId="12" xfId="0" applyNumberFormat="1" applyFont="1" applyFill="1" applyBorder="1"/>
    <xf numFmtId="0" fontId="3" fillId="4" borderId="13" xfId="0" applyFont="1" applyFill="1" applyBorder="1" applyAlignment="1">
      <alignment horizontal="left" indent="1"/>
    </xf>
    <xf numFmtId="1" fontId="3" fillId="4" borderId="14" xfId="0" applyNumberFormat="1" applyFont="1" applyFill="1" applyBorder="1"/>
    <xf numFmtId="0" fontId="3" fillId="4" borderId="5" xfId="0" applyFont="1" applyFill="1" applyBorder="1" applyAlignment="1">
      <alignment horizontal="left" indent="1"/>
    </xf>
    <xf numFmtId="1" fontId="3" fillId="4" borderId="6" xfId="0" applyNumberFormat="1" applyFont="1" applyFill="1" applyBorder="1"/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/>
    <xf numFmtId="0" fontId="3" fillId="4" borderId="2" xfId="0" applyFont="1" applyFill="1" applyBorder="1" applyAlignment="1">
      <alignment horizontal="left" indent="1"/>
    </xf>
    <xf numFmtId="43" fontId="3" fillId="4" borderId="4" xfId="1" applyFont="1" applyFill="1" applyBorder="1"/>
    <xf numFmtId="0" fontId="3" fillId="4" borderId="7" xfId="0" applyFont="1" applyFill="1" applyBorder="1"/>
    <xf numFmtId="165" fontId="3" fillId="4" borderId="9" xfId="0" applyNumberFormat="1" applyFont="1" applyFill="1" applyBorder="1"/>
    <xf numFmtId="0" fontId="3" fillId="0" borderId="4" xfId="0" applyFont="1" applyFill="1" applyBorder="1"/>
    <xf numFmtId="0" fontId="3" fillId="0" borderId="6" xfId="0" applyFont="1" applyBorder="1"/>
    <xf numFmtId="0" fontId="3" fillId="0" borderId="5" xfId="0" applyFont="1" applyFill="1" applyBorder="1"/>
    <xf numFmtId="0" fontId="5" fillId="0" borderId="0" xfId="0" applyFont="1" applyBorder="1" applyAlignment="1">
      <alignment horizontal="right"/>
    </xf>
    <xf numFmtId="0" fontId="5" fillId="0" borderId="6" xfId="0" applyFont="1" applyBorder="1"/>
    <xf numFmtId="0" fontId="6" fillId="0" borderId="5" xfId="0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5" fontId="3" fillId="0" borderId="8" xfId="0" applyNumberFormat="1" applyFont="1" applyBorder="1"/>
    <xf numFmtId="164" fontId="5" fillId="0" borderId="8" xfId="0" applyNumberFormat="1" applyFont="1" applyBorder="1"/>
    <xf numFmtId="165" fontId="5" fillId="0" borderId="8" xfId="1" applyNumberFormat="1" applyFont="1" applyBorder="1"/>
    <xf numFmtId="165" fontId="5" fillId="0" borderId="9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2</xdr:row>
      <xdr:rowOff>85725</xdr:rowOff>
    </xdr:from>
    <xdr:ext cx="4398705" cy="1470146"/>
    <xdr:sp macro="" textlink="">
      <xdr:nvSpPr>
        <xdr:cNvPr id="2" name="TextBox 1"/>
        <xdr:cNvSpPr txBox="1"/>
      </xdr:nvSpPr>
      <xdr:spPr>
        <a:xfrm>
          <a:off x="4724400" y="561975"/>
          <a:ext cx="4398705" cy="147014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This</a:t>
          </a:r>
          <a:r>
            <a:rPr lang="en-US" sz="1100" baseline="0"/>
            <a:t> worksheet calculates the value of postponement for the Benetton</a:t>
          </a:r>
        </a:p>
        <a:p>
          <a:r>
            <a:rPr lang="en-US" sz="1100" baseline="0"/>
            <a:t>example in Cell K24. Cell E22 contains the expected profits without</a:t>
          </a:r>
        </a:p>
        <a:p>
          <a:r>
            <a:rPr lang="en-US" sz="1100" baseline="0"/>
            <a:t>postponement. Cell K22 contains the expected profits with</a:t>
          </a:r>
        </a:p>
        <a:p>
          <a:r>
            <a:rPr lang="en-US" sz="1100" baseline="0"/>
            <a:t>postponement. Change the SD of demand in Cell E4 to see its impact on </a:t>
          </a:r>
        </a:p>
        <a:p>
          <a:r>
            <a:rPr lang="en-US" sz="1100" baseline="0"/>
            <a:t>the value of postponement (Cell K24). Change the cost per unit with</a:t>
          </a:r>
        </a:p>
        <a:p>
          <a:r>
            <a:rPr lang="en-US" sz="1100" baseline="0"/>
            <a:t>postponement in Cell E6 to see its impact on the value of postponement. </a:t>
          </a:r>
        </a:p>
        <a:p>
          <a:r>
            <a:rPr lang="en-US" sz="1100" baseline="0"/>
            <a:t>Change the correlation coefficient in Cell E9 to see its impact on the</a:t>
          </a:r>
        </a:p>
        <a:p>
          <a:r>
            <a:rPr lang="en-US" sz="1100" baseline="0"/>
            <a:t>value of postponement.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0</xdr:rowOff>
    </xdr:from>
    <xdr:ext cx="4512454" cy="953466"/>
    <xdr:sp macro="" textlink="">
      <xdr:nvSpPr>
        <xdr:cNvPr id="2" name="TextBox 1"/>
        <xdr:cNvSpPr txBox="1"/>
      </xdr:nvSpPr>
      <xdr:spPr>
        <a:xfrm>
          <a:off x="5343525" y="476250"/>
          <a:ext cx="4512454" cy="95346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This worksheet calculates the value of postponement (Cell K23) when there</a:t>
          </a:r>
        </a:p>
        <a:p>
          <a:r>
            <a:rPr lang="en-US" sz="1100"/>
            <a:t>is a dominant product (red in our example). The dominant color has mean </a:t>
          </a:r>
        </a:p>
        <a:p>
          <a:r>
            <a:rPr lang="en-US" sz="1100"/>
            <a:t>demand in Cell E3 and SD of demand in Cell F3. Try different combinations</a:t>
          </a:r>
        </a:p>
        <a:p>
          <a:r>
            <a:rPr lang="en-US" sz="1100"/>
            <a:t>of values in Cells E3:F4 (Cells</a:t>
          </a:r>
          <a:r>
            <a:rPr lang="en-US" sz="1100" baseline="0"/>
            <a:t> E5:F6 will adjust automatically) to see when</a:t>
          </a:r>
        </a:p>
        <a:p>
          <a:r>
            <a:rPr lang="en-US" sz="1100" baseline="0"/>
            <a:t>complete postponement is valuable.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2</xdr:row>
      <xdr:rowOff>0</xdr:rowOff>
    </xdr:from>
    <xdr:ext cx="5166671" cy="1470146"/>
    <xdr:sp macro="" textlink="">
      <xdr:nvSpPr>
        <xdr:cNvPr id="2" name="TextBox 1"/>
        <xdr:cNvSpPr txBox="1"/>
      </xdr:nvSpPr>
      <xdr:spPr>
        <a:xfrm>
          <a:off x="4762500" y="485775"/>
          <a:ext cx="5166671" cy="147014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This worksheet calculates the value of tailored postponement (Cell R23) when there</a:t>
          </a:r>
        </a:p>
        <a:p>
          <a:r>
            <a:rPr lang="en-US" sz="1100"/>
            <a:t>is a dominant product (red in our example). Cell R23 gives the difference in profits</a:t>
          </a:r>
        </a:p>
        <a:p>
          <a:r>
            <a:rPr lang="en-US" sz="1100"/>
            <a:t>between tailored postponement and no postponement. The dominant color has mean </a:t>
          </a:r>
        </a:p>
        <a:p>
          <a:r>
            <a:rPr lang="en-US" sz="1100"/>
            <a:t>demand in Cell E3 and SD of demand in Cell F3. In tailored postponement, the</a:t>
          </a:r>
        </a:p>
        <a:p>
          <a:r>
            <a:rPr lang="en-US" sz="1100"/>
            <a:t>dominant product is not postponed but the others are. Try different combinations</a:t>
          </a:r>
        </a:p>
        <a:p>
          <a:r>
            <a:rPr lang="en-US" sz="1100"/>
            <a:t>of values in Cells E3:F4 (Cells</a:t>
          </a:r>
          <a:r>
            <a:rPr lang="en-US" sz="1100" baseline="0"/>
            <a:t> E5:F6 will adjust automatically) to see when</a:t>
          </a:r>
        </a:p>
        <a:p>
          <a:r>
            <a:rPr lang="en-US" sz="1100" baseline="0"/>
            <a:t>tailored postponement is valuable. The gains (or losses) from complete</a:t>
          </a:r>
        </a:p>
        <a:p>
          <a:r>
            <a:rPr lang="en-US" sz="1100" baseline="0"/>
            <a:t>postponement are shown in Cell L23.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6"/>
  <sheetViews>
    <sheetView showGridLines="0" tabSelected="1" zoomScale="90" zoomScaleNormal="90" workbookViewId="0">
      <selection activeCell="C29" sqref="C29"/>
    </sheetView>
  </sheetViews>
  <sheetFormatPr defaultRowHeight="17.5" x14ac:dyDescent="0.35"/>
  <cols>
    <col min="1" max="3" width="9.1796875" style="3"/>
    <col min="4" max="4" width="32.7265625" style="3" customWidth="1"/>
    <col min="5" max="5" width="15.453125" style="3" customWidth="1"/>
    <col min="6" max="6" width="3.26953125" style="3" customWidth="1"/>
    <col min="7" max="9" width="9.1796875" style="3"/>
    <col min="10" max="10" width="27.81640625" style="3" customWidth="1"/>
    <col min="11" max="11" width="14.7265625" style="3" customWidth="1"/>
  </cols>
  <sheetData>
    <row r="1" spans="1:11" x14ac:dyDescent="0.35">
      <c r="A1" s="2" t="s">
        <v>1</v>
      </c>
    </row>
    <row r="2" spans="1:11" ht="18.75" customHeight="1" x14ac:dyDescent="0.4">
      <c r="A2" s="4" t="s">
        <v>0</v>
      </c>
      <c r="E2" s="5"/>
    </row>
    <row r="3" spans="1:11" ht="18.5" x14ac:dyDescent="0.45">
      <c r="A3" s="6" t="s">
        <v>44</v>
      </c>
      <c r="B3" s="6"/>
      <c r="C3" s="6"/>
      <c r="D3" s="6"/>
      <c r="E3" s="6">
        <v>1000</v>
      </c>
    </row>
    <row r="4" spans="1:11" ht="18.5" x14ac:dyDescent="0.45">
      <c r="A4" s="6" t="s">
        <v>45</v>
      </c>
      <c r="B4" s="6"/>
      <c r="C4" s="6"/>
      <c r="D4" s="6"/>
      <c r="E4" s="67">
        <v>500</v>
      </c>
    </row>
    <row r="5" spans="1:11" ht="21.5" x14ac:dyDescent="0.55000000000000004">
      <c r="A5" s="6" t="s">
        <v>50</v>
      </c>
      <c r="B5" s="6"/>
      <c r="C5" s="6"/>
      <c r="D5" s="6"/>
      <c r="E5" s="7">
        <v>20</v>
      </c>
    </row>
    <row r="6" spans="1:11" ht="21.5" x14ac:dyDescent="0.55000000000000004">
      <c r="A6" s="6" t="s">
        <v>39</v>
      </c>
      <c r="B6" s="6"/>
      <c r="C6" s="6"/>
      <c r="D6" s="6"/>
      <c r="E6" s="68">
        <v>22</v>
      </c>
    </row>
    <row r="7" spans="1:11" x14ac:dyDescent="0.35">
      <c r="A7" s="6" t="s">
        <v>20</v>
      </c>
      <c r="B7" s="6"/>
      <c r="C7" s="6"/>
      <c r="D7" s="6"/>
      <c r="E7" s="7">
        <v>50</v>
      </c>
    </row>
    <row r="8" spans="1:11" x14ac:dyDescent="0.35">
      <c r="A8" s="6" t="s">
        <v>21</v>
      </c>
      <c r="B8" s="6"/>
      <c r="C8" s="6"/>
      <c r="D8" s="6"/>
      <c r="E8" s="7">
        <v>10</v>
      </c>
    </row>
    <row r="9" spans="1:11" x14ac:dyDescent="0.35">
      <c r="A9" s="6" t="s">
        <v>26</v>
      </c>
      <c r="B9" s="6"/>
      <c r="C9" s="6"/>
      <c r="D9" s="6"/>
      <c r="E9" s="68">
        <v>0</v>
      </c>
    </row>
    <row r="10" spans="1:11" x14ac:dyDescent="0.35">
      <c r="A10" s="6" t="s">
        <v>2</v>
      </c>
      <c r="B10" s="6"/>
      <c r="C10" s="6"/>
      <c r="D10" s="6"/>
      <c r="E10" s="8">
        <v>4</v>
      </c>
    </row>
    <row r="11" spans="1:11" ht="16.5" customHeight="1" thickBot="1" x14ac:dyDescent="0.45">
      <c r="A11" s="9" t="s">
        <v>37</v>
      </c>
      <c r="G11" s="9" t="s">
        <v>38</v>
      </c>
    </row>
    <row r="12" spans="1:11" s="1" customFormat="1" ht="21.5" x14ac:dyDescent="0.55000000000000004">
      <c r="A12" s="50" t="s">
        <v>42</v>
      </c>
      <c r="B12" s="51"/>
      <c r="C12" s="51"/>
      <c r="D12" s="51"/>
      <c r="E12" s="56">
        <f>E5-E8</f>
        <v>10</v>
      </c>
      <c r="F12" s="11"/>
      <c r="G12" s="50" t="s">
        <v>48</v>
      </c>
      <c r="H12" s="51"/>
      <c r="I12" s="51"/>
      <c r="J12" s="51"/>
      <c r="K12" s="52">
        <f>E10*E3</f>
        <v>4000</v>
      </c>
    </row>
    <row r="13" spans="1:11" ht="22" thickBot="1" x14ac:dyDescent="0.6">
      <c r="A13" s="53" t="s">
        <v>43</v>
      </c>
      <c r="B13" s="10"/>
      <c r="C13" s="10"/>
      <c r="D13" s="10"/>
      <c r="E13" s="55">
        <f>E7-E5</f>
        <v>30</v>
      </c>
      <c r="G13" s="53" t="s">
        <v>49</v>
      </c>
      <c r="H13" s="10"/>
      <c r="I13" s="10"/>
      <c r="J13" s="10"/>
      <c r="K13" s="54">
        <f>SQRT(E10*E4^2+E9*E10*(E10-1)*E4^2)</f>
        <v>1000</v>
      </c>
    </row>
    <row r="14" spans="1:11" ht="21.5" x14ac:dyDescent="0.55000000000000004">
      <c r="A14" s="97" t="s">
        <v>47</v>
      </c>
      <c r="B14" s="15"/>
      <c r="C14" s="15"/>
      <c r="D14" s="15"/>
      <c r="E14" s="98">
        <f>$E$13/($E$13+$E$12)</f>
        <v>0.75</v>
      </c>
      <c r="G14" s="53" t="s">
        <v>42</v>
      </c>
      <c r="H14" s="10"/>
      <c r="I14" s="10"/>
      <c r="J14" s="10"/>
      <c r="K14" s="55">
        <f>E6-E8</f>
        <v>12</v>
      </c>
    </row>
    <row r="15" spans="1:11" ht="22" thickBot="1" x14ac:dyDescent="0.6">
      <c r="A15" s="93" t="s">
        <v>46</v>
      </c>
      <c r="B15" s="13"/>
      <c r="C15" s="13"/>
      <c r="D15" s="13"/>
      <c r="E15" s="25">
        <f>NORMINV(E14,E3,E4)</f>
        <v>1337.2448750980409</v>
      </c>
      <c r="G15" s="57" t="s">
        <v>43</v>
      </c>
      <c r="H15" s="58"/>
      <c r="I15" s="58"/>
      <c r="J15" s="58"/>
      <c r="K15" s="59">
        <f>E7-E6</f>
        <v>28</v>
      </c>
    </row>
    <row r="16" spans="1:11" ht="18" thickBot="1" x14ac:dyDescent="0.4">
      <c r="A16" s="95" t="s">
        <v>25</v>
      </c>
      <c r="B16" s="96"/>
      <c r="C16" s="96"/>
      <c r="D16" s="96"/>
      <c r="E16" s="65">
        <f>(E7-E8)*E3*NORMDIST((E15-E3)/E4,0,1,1)-(E7-E8)*E4*NORMDIST((E15-E3)/E4,0,1,0)-E15*(E5-E8)*NORMDIST(E15,E3,E4,1)+E15*(E7-E5)*(1-NORMDIST(E15,E3,E4,1))</f>
        <v>23644.468546317861</v>
      </c>
      <c r="G16" s="18" t="s">
        <v>47</v>
      </c>
      <c r="H16" s="13"/>
      <c r="I16" s="13"/>
      <c r="J16" s="13"/>
      <c r="K16" s="24">
        <f>$K$15/($K$15+$K$14)</f>
        <v>0.7</v>
      </c>
    </row>
    <row r="17" spans="1:11" ht="18" thickBot="1" x14ac:dyDescent="0.4">
      <c r="A17" s="91" t="s">
        <v>40</v>
      </c>
      <c r="B17" s="12"/>
      <c r="C17" s="12"/>
      <c r="D17" s="12"/>
      <c r="E17" s="92">
        <f>(E15-E3)*NORMDIST((E15-E3)/E4,0,1,1)+E4*NORMDIST((E15-E3)/E4,0,1,0)</f>
        <v>411.82194266558412</v>
      </c>
      <c r="F17" s="17"/>
      <c r="G17" s="18" t="s">
        <v>46</v>
      </c>
      <c r="H17" s="13"/>
      <c r="I17" s="13"/>
      <c r="J17" s="13"/>
      <c r="K17" s="25">
        <f>NORMINV(K16,K12,K13)</f>
        <v>4524.4005127080409</v>
      </c>
    </row>
    <row r="18" spans="1:11" ht="18" thickBot="1" x14ac:dyDescent="0.4">
      <c r="A18" s="93" t="s">
        <v>41</v>
      </c>
      <c r="B18" s="13"/>
      <c r="C18" s="13"/>
      <c r="D18" s="13"/>
      <c r="E18" s="94">
        <f>(E3-E15)*(1-NORMDIST((E15-E3)/E4,0,1,1))+E4*NORMDIST((E15-E3)/E4,0,1,0)</f>
        <v>74.577067567543224</v>
      </c>
      <c r="G18" s="14" t="s">
        <v>23</v>
      </c>
      <c r="H18" s="15"/>
      <c r="I18" s="15"/>
      <c r="J18" s="15"/>
      <c r="K18" s="16">
        <f>(K17-K12)*NORMDIST((K17-K12)/K13,0,1,1)+K13*NORMDIST((K17-K12)/K13,0,1,0)</f>
        <v>714.77297309570235</v>
      </c>
    </row>
    <row r="19" spans="1:11" ht="18" thickBot="1" x14ac:dyDescent="0.4">
      <c r="A19" s="21" t="s">
        <v>16</v>
      </c>
      <c r="B19" s="15"/>
      <c r="C19" s="15"/>
      <c r="D19" s="15"/>
      <c r="E19" s="22">
        <f>E17*E10*E12</f>
        <v>16472.877706623363</v>
      </c>
      <c r="G19" s="99" t="s">
        <v>24</v>
      </c>
      <c r="H19" s="96"/>
      <c r="I19" s="96"/>
      <c r="J19" s="96"/>
      <c r="K19" s="100">
        <f>(K12-K17)*(1-NORMDIST((K17-K12)/K13,0,1,1))+K13*NORMDIST((K17-K12)/K13,0,1,0)</f>
        <v>190.37246038766153</v>
      </c>
    </row>
    <row r="20" spans="1:11" x14ac:dyDescent="0.35">
      <c r="A20" s="20" t="s">
        <v>15</v>
      </c>
      <c r="B20" s="13"/>
      <c r="C20" s="13"/>
      <c r="D20" s="13"/>
      <c r="E20" s="23">
        <f>E18*E10*E13</f>
        <v>8949.2481081051865</v>
      </c>
      <c r="G20" s="20" t="s">
        <v>16</v>
      </c>
      <c r="H20" s="13"/>
      <c r="I20" s="13"/>
      <c r="J20" s="13"/>
      <c r="K20" s="66">
        <f>K18*K14</f>
        <v>8577.2756771484273</v>
      </c>
    </row>
    <row r="21" spans="1:11" x14ac:dyDescent="0.35">
      <c r="A21" s="20" t="s">
        <v>14</v>
      </c>
      <c r="B21" s="13"/>
      <c r="C21" s="13"/>
      <c r="D21" s="13"/>
      <c r="E21" s="25">
        <f>E10*E15</f>
        <v>5348.9795003921636</v>
      </c>
      <c r="G21" s="20" t="s">
        <v>15</v>
      </c>
      <c r="H21" s="13"/>
      <c r="I21" s="13"/>
      <c r="J21" s="13"/>
      <c r="K21" s="66">
        <f>K19*K15</f>
        <v>5330.4288908545232</v>
      </c>
    </row>
    <row r="22" spans="1:11" ht="18.5" thickBot="1" x14ac:dyDescent="0.45">
      <c r="A22" s="26" t="s">
        <v>9</v>
      </c>
      <c r="B22" s="27"/>
      <c r="C22" s="27"/>
      <c r="D22" s="27"/>
      <c r="E22" s="28">
        <f>E16*E10</f>
        <v>94577.874185271445</v>
      </c>
      <c r="G22" s="26" t="s">
        <v>25</v>
      </c>
      <c r="H22" s="27"/>
      <c r="I22" s="27"/>
      <c r="J22" s="27"/>
      <c r="K22" s="28">
        <f>(E7-E8)*K12*NORMDIST((K17-K12)/K13,0,1,1)-(E7-E8)*K13*NORMDIST((K17-K12)/K13,0,1,0)-K17*(E6-E8)*NORMDIST(K17,K12,K13,1)+K17*(E7-E6)*(1-NORMDIST(K17,K12,K13,1))</f>
        <v>98092.295431997045</v>
      </c>
    </row>
    <row r="23" spans="1:11" ht="18" customHeight="1" thickBot="1" x14ac:dyDescent="0.4"/>
    <row r="24" spans="1:11" ht="18.5" thickBot="1" x14ac:dyDescent="0.45">
      <c r="G24" s="88" t="s">
        <v>28</v>
      </c>
      <c r="H24" s="89"/>
      <c r="I24" s="89"/>
      <c r="J24" s="89"/>
      <c r="K24" s="90">
        <f>K22-E22</f>
        <v>3514.4212467256002</v>
      </c>
    </row>
    <row r="34" spans="6:6" x14ac:dyDescent="0.35">
      <c r="F34" s="32"/>
    </row>
    <row r="36" spans="6:6" ht="20.25" customHeight="1" x14ac:dyDescent="0.35"/>
  </sheetData>
  <phoneticPr fontId="0" type="noConversion"/>
  <pageMargins left="0.75" right="0.75" top="1" bottom="1" header="0.5" footer="0.5"/>
  <pageSetup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3"/>
  <sheetViews>
    <sheetView showGridLines="0" workbookViewId="0"/>
  </sheetViews>
  <sheetFormatPr defaultRowHeight="17.5" x14ac:dyDescent="0.35"/>
  <cols>
    <col min="1" max="1" width="10.81640625" style="3" customWidth="1"/>
    <col min="2" max="2" width="9.1796875" style="3"/>
    <col min="3" max="3" width="11.453125" style="3" customWidth="1"/>
    <col min="4" max="4" width="15.54296875" style="3" bestFit="1" customWidth="1"/>
    <col min="5" max="5" width="12.1796875" style="3" customWidth="1"/>
    <col min="6" max="6" width="13" style="3" customWidth="1"/>
    <col min="7" max="7" width="5.54296875" style="3" customWidth="1"/>
    <col min="8" max="8" width="11.26953125" style="3" bestFit="1" customWidth="1"/>
    <col min="9" max="9" width="9.1796875" style="3"/>
    <col min="10" max="10" width="11.26953125" style="3" bestFit="1" customWidth="1"/>
    <col min="11" max="11" width="23" style="3" customWidth="1"/>
    <col min="12" max="12" width="15.54296875" style="3" customWidth="1"/>
  </cols>
  <sheetData>
    <row r="1" spans="1:12" x14ac:dyDescent="0.35">
      <c r="A1" s="2" t="s">
        <v>33</v>
      </c>
    </row>
    <row r="2" spans="1:12" ht="18.75" customHeight="1" thickBot="1" x14ac:dyDescent="0.45">
      <c r="A2" s="4" t="s">
        <v>0</v>
      </c>
      <c r="E2" s="5" t="s">
        <v>51</v>
      </c>
      <c r="F2" s="3" t="s">
        <v>27</v>
      </c>
    </row>
    <row r="3" spans="1:12" x14ac:dyDescent="0.35">
      <c r="A3" s="42" t="s">
        <v>17</v>
      </c>
      <c r="B3" s="43"/>
      <c r="C3" s="43"/>
      <c r="D3" s="43"/>
      <c r="E3" s="69">
        <v>3100</v>
      </c>
      <c r="F3" s="70">
        <v>800</v>
      </c>
      <c r="G3" s="72"/>
    </row>
    <row r="4" spans="1:12" x14ac:dyDescent="0.35">
      <c r="A4" s="44" t="s">
        <v>6</v>
      </c>
      <c r="B4" s="6"/>
      <c r="C4" s="6"/>
      <c r="D4" s="6"/>
      <c r="E4" s="67">
        <v>300</v>
      </c>
      <c r="F4" s="71">
        <v>200</v>
      </c>
      <c r="G4" s="72"/>
    </row>
    <row r="5" spans="1:12" x14ac:dyDescent="0.35">
      <c r="A5" s="44" t="s">
        <v>7</v>
      </c>
      <c r="B5" s="6"/>
      <c r="C5" s="6"/>
      <c r="D5" s="6"/>
      <c r="E5" s="6">
        <f>E4</f>
        <v>300</v>
      </c>
      <c r="F5" s="45">
        <f>F4</f>
        <v>200</v>
      </c>
      <c r="G5" s="72"/>
    </row>
    <row r="6" spans="1:12" x14ac:dyDescent="0.35">
      <c r="A6" s="44" t="s">
        <v>8</v>
      </c>
      <c r="B6" s="6"/>
      <c r="C6" s="6"/>
      <c r="D6" s="6"/>
      <c r="E6" s="6">
        <f>E4</f>
        <v>300</v>
      </c>
      <c r="F6" s="45">
        <f>F4</f>
        <v>200</v>
      </c>
      <c r="G6" s="72"/>
    </row>
    <row r="7" spans="1:12" x14ac:dyDescent="0.35">
      <c r="A7" s="44" t="s">
        <v>18</v>
      </c>
      <c r="B7" s="6"/>
      <c r="C7" s="6"/>
      <c r="D7" s="6"/>
      <c r="E7" s="7">
        <v>20</v>
      </c>
      <c r="F7" s="45"/>
      <c r="G7" s="72"/>
    </row>
    <row r="8" spans="1:12" x14ac:dyDescent="0.35">
      <c r="A8" s="44" t="s">
        <v>19</v>
      </c>
      <c r="B8" s="6"/>
      <c r="C8" s="6"/>
      <c r="D8" s="6"/>
      <c r="E8" s="7">
        <v>22</v>
      </c>
      <c r="F8" s="45"/>
      <c r="G8" s="72"/>
    </row>
    <row r="9" spans="1:12" x14ac:dyDescent="0.35">
      <c r="A9" s="44" t="s">
        <v>20</v>
      </c>
      <c r="B9" s="6"/>
      <c r="C9" s="6"/>
      <c r="D9" s="6"/>
      <c r="E9" s="7">
        <v>50</v>
      </c>
      <c r="F9" s="45"/>
      <c r="G9" s="72"/>
    </row>
    <row r="10" spans="1:12" x14ac:dyDescent="0.35">
      <c r="A10" s="44" t="s">
        <v>21</v>
      </c>
      <c r="B10" s="6"/>
      <c r="C10" s="6"/>
      <c r="D10" s="6"/>
      <c r="E10" s="7">
        <v>10</v>
      </c>
      <c r="F10" s="45"/>
      <c r="G10" s="72"/>
    </row>
    <row r="11" spans="1:12" ht="18" thickBot="1" x14ac:dyDescent="0.4">
      <c r="A11" s="46" t="s">
        <v>2</v>
      </c>
      <c r="B11" s="47"/>
      <c r="C11" s="47"/>
      <c r="D11" s="47"/>
      <c r="E11" s="48">
        <v>4</v>
      </c>
      <c r="F11" s="49"/>
      <c r="G11" s="72"/>
    </row>
    <row r="12" spans="1:12" ht="16.5" customHeight="1" thickBot="1" x14ac:dyDescent="0.45">
      <c r="A12" s="9" t="s">
        <v>22</v>
      </c>
      <c r="H12" s="9" t="s">
        <v>29</v>
      </c>
    </row>
    <row r="13" spans="1:12" s="1" customFormat="1" ht="21.5" x14ac:dyDescent="0.55000000000000004">
      <c r="A13" s="50" t="s">
        <v>42</v>
      </c>
      <c r="B13" s="51"/>
      <c r="C13" s="51"/>
      <c r="D13" s="51"/>
      <c r="E13" s="56">
        <f>E7-E10</f>
        <v>10</v>
      </c>
      <c r="F13" s="101"/>
      <c r="G13" s="11"/>
      <c r="H13" s="50" t="s">
        <v>48</v>
      </c>
      <c r="I13" s="51"/>
      <c r="J13" s="51"/>
      <c r="K13" s="51"/>
      <c r="L13" s="52">
        <f>SUM(E3:E6)</f>
        <v>4000</v>
      </c>
    </row>
    <row r="14" spans="1:12" ht="22" thickBot="1" x14ac:dyDescent="0.6">
      <c r="A14" s="57" t="s">
        <v>43</v>
      </c>
      <c r="B14" s="58"/>
      <c r="C14" s="58"/>
      <c r="D14" s="58"/>
      <c r="E14" s="59">
        <f>E9-E7</f>
        <v>30</v>
      </c>
      <c r="F14" s="102"/>
      <c r="H14" s="53" t="s">
        <v>49</v>
      </c>
      <c r="I14" s="10"/>
      <c r="J14" s="10"/>
      <c r="K14" s="10"/>
      <c r="L14" s="54">
        <f>SQRT(F3*F3+F4*F4+F5*F5+F6*F6)</f>
        <v>871.77978870813467</v>
      </c>
    </row>
    <row r="15" spans="1:12" ht="22" thickBot="1" x14ac:dyDescent="0.6">
      <c r="A15" s="103"/>
      <c r="B15" s="104" t="s">
        <v>11</v>
      </c>
      <c r="C15" s="104" t="s">
        <v>10</v>
      </c>
      <c r="D15" s="104" t="s">
        <v>12</v>
      </c>
      <c r="E15" s="73" t="s">
        <v>34</v>
      </c>
      <c r="F15" s="105" t="s">
        <v>35</v>
      </c>
      <c r="H15" s="53" t="s">
        <v>42</v>
      </c>
      <c r="I15" s="10"/>
      <c r="J15" s="10"/>
      <c r="K15" s="10"/>
      <c r="L15" s="55">
        <f>E8-E10</f>
        <v>12</v>
      </c>
    </row>
    <row r="16" spans="1:12" ht="21.5" x14ac:dyDescent="0.55000000000000004">
      <c r="A16" s="106" t="s">
        <v>4</v>
      </c>
      <c r="B16" s="60">
        <f>$E$14/($E$14+$E$13)</f>
        <v>0.75</v>
      </c>
      <c r="C16" s="61">
        <f>NORMINV(B16,E3,F3)</f>
        <v>3639.5918001568657</v>
      </c>
      <c r="D16" s="76">
        <f>($E$9-$E$10)*E3*NORMDIST((C16-E3)/F3,0,1,1)-($E$9-$E$10)*F3*NORMDIST((C16-E3)/F3,0,1,0)-C16*($E$7-$E$10)*NORMDIST(C16,E3,F3,1)+C16*($E$9-$E$7)*(1-NORMDIST(C16,E3,F3,1))</f>
        <v>82831.149674108587</v>
      </c>
      <c r="E16" s="74">
        <f>(C16-E3)*NORMDIST((C16-E3)/F3,0,1,1)+F3*NORMDIST((C16-E3)/F3,0,1,0)</f>
        <v>658.91510826493482</v>
      </c>
      <c r="F16" s="75">
        <f>(E3-C16)*(1-NORMDIST((C16-E3)/F3,0,1,1))+F3*NORMDIST((C16-E3)/F3,0,1,0)</f>
        <v>119.32330810806917</v>
      </c>
      <c r="H16" s="53" t="s">
        <v>43</v>
      </c>
      <c r="I16" s="10"/>
      <c r="J16" s="10"/>
      <c r="K16" s="10"/>
      <c r="L16" s="55">
        <f>E9-E8</f>
        <v>28</v>
      </c>
    </row>
    <row r="17" spans="1:12" x14ac:dyDescent="0.35">
      <c r="A17" s="107" t="s">
        <v>6</v>
      </c>
      <c r="B17" s="62">
        <f>$E$14/($E$14+$E$13)</f>
        <v>0.75</v>
      </c>
      <c r="C17" s="36">
        <f>NORMINV(B17,E4,F4)</f>
        <v>434.89795003921643</v>
      </c>
      <c r="D17" s="77">
        <f>($E$9-$E$10)*E4*NORMDIST((C17-E4)/F4,0,1,1)-($E$9-$E$10)*F4*NORMDIST((C17-E4)/F4,0,1,0)-C17*($E$7-$E$10)*NORMDIST(C17,E4,F4,1)+C17*($E$9-$E$7)*(1-NORMDIST(C17,E4,F4,1))</f>
        <v>6457.787418527143</v>
      </c>
      <c r="E17" s="79">
        <f t="shared" ref="E17:E19" si="0">(C17-E4)*NORMDIST((C17-E4)/F4,0,1,1)+F4*NORMDIST((C17-E4)/F4,0,1,0)</f>
        <v>164.7287770662337</v>
      </c>
      <c r="F17" s="80">
        <f t="shared" ref="F17:F19" si="1">(E4-C17)*(1-NORMDIST((C17-E4)/F4,0,1,1))+F4*NORMDIST((C17-E4)/F4,0,1,0)</f>
        <v>29.830827027017293</v>
      </c>
      <c r="H17" s="18" t="s">
        <v>47</v>
      </c>
      <c r="I17" s="13"/>
      <c r="J17" s="13"/>
      <c r="K17" s="13"/>
      <c r="L17" s="24">
        <f>$L$16/($L$16+$L$15)</f>
        <v>0.7</v>
      </c>
    </row>
    <row r="18" spans="1:12" x14ac:dyDescent="0.35">
      <c r="A18" s="107" t="s">
        <v>7</v>
      </c>
      <c r="B18" s="62">
        <f>$E$14/($E$14+$E$13)</f>
        <v>0.75</v>
      </c>
      <c r="C18" s="36">
        <f>NORMINV(B18,E5,F5)</f>
        <v>434.89795003921643</v>
      </c>
      <c r="D18" s="77">
        <f>($E$9-$E$10)*E5*NORMDIST((C18-E5)/F5,0,1,1)-($E$9-$E$10)*F5*NORMDIST((C18-E5)/F5,0,1,0)-C18*($E$7-$E$10)*NORMDIST(C18,E5,F5,1)+C18*($E$9-$E$7)*(1-NORMDIST(C18,E5,F5,1))</f>
        <v>6457.787418527143</v>
      </c>
      <c r="E18" s="79">
        <f t="shared" si="0"/>
        <v>164.7287770662337</v>
      </c>
      <c r="F18" s="80">
        <f t="shared" si="1"/>
        <v>29.830827027017293</v>
      </c>
      <c r="H18" s="18" t="s">
        <v>46</v>
      </c>
      <c r="I18" s="13"/>
      <c r="J18" s="13"/>
      <c r="K18" s="13"/>
      <c r="L18" s="25">
        <f>NORMINV(L17,L13,L14)</f>
        <v>4457.1617681670532</v>
      </c>
    </row>
    <row r="19" spans="1:12" ht="18" thickBot="1" x14ac:dyDescent="0.4">
      <c r="A19" s="107" t="s">
        <v>8</v>
      </c>
      <c r="B19" s="63">
        <f>$E$14/($E$14+$E$13)</f>
        <v>0.75</v>
      </c>
      <c r="C19" s="64">
        <f>NORMINV(B19,E6,F6)</f>
        <v>434.89795003921643</v>
      </c>
      <c r="D19" s="78">
        <f>($E$9-$E$10)*E6*NORMDIST((C19-E6)/F6,0,1,1)-($E$9-$E$10)*F6*NORMDIST((C19-E6)/F6,0,1,0)-C19*($E$7-$E$10)*NORMDIST(C19,E6,F6,1)+C19*($E$9-$E$7)*(1-NORMDIST(C19,E6,F6,1))</f>
        <v>6457.787418527143</v>
      </c>
      <c r="E19" s="81">
        <f t="shared" si="0"/>
        <v>164.7287770662337</v>
      </c>
      <c r="F19" s="82">
        <f t="shared" si="1"/>
        <v>29.830827027017293</v>
      </c>
      <c r="H19" s="18" t="s">
        <v>23</v>
      </c>
      <c r="I19" s="13"/>
      <c r="J19" s="13"/>
      <c r="K19" s="13"/>
      <c r="L19" s="19">
        <f>(L18-L13)*NORMDIST((L18-L13)/L14,0,1,1)+L14*NORMDIST((L18-L13)/L14,0,1,0)</f>
        <v>623.12463145965648</v>
      </c>
    </row>
    <row r="20" spans="1:12" ht="18.5" thickBot="1" x14ac:dyDescent="0.45">
      <c r="A20" s="108"/>
      <c r="B20" s="109" t="s">
        <v>36</v>
      </c>
      <c r="C20" s="110">
        <f>SUM(C16:C19)</f>
        <v>4944.2856502745144</v>
      </c>
      <c r="D20" s="111">
        <f>SUM(D16:D19)</f>
        <v>102204.51192969002</v>
      </c>
      <c r="E20" s="112">
        <f t="shared" ref="E20:F20" si="2">SUM(E16:E19)</f>
        <v>1153.1014394636361</v>
      </c>
      <c r="F20" s="113">
        <f t="shared" si="2"/>
        <v>208.81578918912101</v>
      </c>
      <c r="H20" s="18" t="s">
        <v>24</v>
      </c>
      <c r="I20" s="13"/>
      <c r="J20" s="13"/>
      <c r="K20" s="13"/>
      <c r="L20" s="19">
        <f>(L13-L18)*(1-NORMDIST((L18-L13)/L14,0,1,1))+L14*NORMDIST((L18-L13)/L14,0,1,0)</f>
        <v>165.96286329260334</v>
      </c>
    </row>
    <row r="21" spans="1:12" ht="18.5" thickBot="1" x14ac:dyDescent="0.45">
      <c r="H21" s="26" t="s">
        <v>25</v>
      </c>
      <c r="I21" s="27"/>
      <c r="J21" s="27"/>
      <c r="K21" s="27"/>
      <c r="L21" s="65">
        <f>($E$9-$E$10)*L13*NORMDIST((L18-L13)/L14,0,1,1)-($E$9-$E$10)*L14*NORMDIST((L18-L13)/L14,0,1,0)-L18*($E$8-$E$10)*NORMDIST(L18,L13,L14,1)+L18*($E$9-$E$8)*(1-NORMDIST(L18,L13,L14,1))</f>
        <v>99875.544250291248</v>
      </c>
    </row>
    <row r="22" spans="1:12" ht="7.5" customHeight="1" thickBot="1" x14ac:dyDescent="0.4"/>
    <row r="23" spans="1:12" ht="18.5" thickBot="1" x14ac:dyDescent="0.45">
      <c r="H23" s="88" t="s">
        <v>28</v>
      </c>
      <c r="I23" s="89"/>
      <c r="J23" s="89"/>
      <c r="K23" s="89"/>
      <c r="L23" s="90">
        <f>L21-D20</f>
        <v>-2328.9676793987746</v>
      </c>
    </row>
    <row r="30" spans="1:12" x14ac:dyDescent="0.35">
      <c r="H30" s="41"/>
    </row>
    <row r="33" ht="20.25" customHeight="1" x14ac:dyDescent="0.35"/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/>
  </sheetViews>
  <sheetFormatPr defaultRowHeight="12.5" x14ac:dyDescent="0.25"/>
  <cols>
    <col min="3" max="3" width="10.81640625" customWidth="1"/>
    <col min="4" max="4" width="16" customWidth="1"/>
    <col min="5" max="5" width="11.81640625" customWidth="1"/>
    <col min="6" max="6" width="12.26953125" customWidth="1"/>
    <col min="7" max="7" width="4.54296875" customWidth="1"/>
    <col min="11" max="11" width="27.54296875" customWidth="1"/>
    <col min="12" max="12" width="13.81640625" customWidth="1"/>
    <col min="13" max="13" width="3" customWidth="1"/>
    <col min="17" max="17" width="47.1796875" customWidth="1"/>
    <col min="18" max="18" width="15.54296875" bestFit="1" customWidth="1"/>
  </cols>
  <sheetData>
    <row r="1" spans="1:18" ht="17.5" x14ac:dyDescent="0.35">
      <c r="A1" s="2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8" ht="18.5" thickBot="1" x14ac:dyDescent="0.45">
      <c r="A2" s="4" t="s">
        <v>0</v>
      </c>
      <c r="B2" s="3"/>
      <c r="C2" s="3"/>
      <c r="D2" s="3"/>
      <c r="E2" s="5" t="s">
        <v>5</v>
      </c>
      <c r="F2" s="3" t="s">
        <v>27</v>
      </c>
      <c r="G2" s="3"/>
      <c r="H2" s="3"/>
      <c r="I2" s="3"/>
      <c r="J2" s="3"/>
      <c r="K2" s="3"/>
      <c r="L2" s="3"/>
    </row>
    <row r="3" spans="1:18" ht="17.5" x14ac:dyDescent="0.35">
      <c r="A3" s="42" t="s">
        <v>17</v>
      </c>
      <c r="B3" s="43"/>
      <c r="C3" s="43"/>
      <c r="D3" s="43"/>
      <c r="E3" s="69">
        <v>3100</v>
      </c>
      <c r="F3" s="70">
        <v>800</v>
      </c>
      <c r="G3" s="72"/>
      <c r="H3" s="3"/>
      <c r="I3" s="3"/>
      <c r="J3" s="3"/>
      <c r="K3" s="3"/>
      <c r="L3" s="3"/>
    </row>
    <row r="4" spans="1:18" ht="17.5" x14ac:dyDescent="0.35">
      <c r="A4" s="44" t="s">
        <v>6</v>
      </c>
      <c r="B4" s="6"/>
      <c r="C4" s="6"/>
      <c r="D4" s="6"/>
      <c r="E4" s="67">
        <v>300</v>
      </c>
      <c r="F4" s="71">
        <v>200</v>
      </c>
      <c r="G4" s="72"/>
      <c r="H4" s="3"/>
      <c r="I4" s="3"/>
      <c r="J4" s="3"/>
      <c r="K4" s="3"/>
      <c r="L4" s="3"/>
    </row>
    <row r="5" spans="1:18" ht="17.5" x14ac:dyDescent="0.35">
      <c r="A5" s="44" t="s">
        <v>7</v>
      </c>
      <c r="B5" s="6"/>
      <c r="C5" s="6"/>
      <c r="D5" s="6"/>
      <c r="E5" s="6">
        <f>E4</f>
        <v>300</v>
      </c>
      <c r="F5" s="45">
        <f>F4</f>
        <v>200</v>
      </c>
      <c r="G5" s="72"/>
      <c r="H5" s="3"/>
      <c r="I5" s="3"/>
      <c r="J5" s="3"/>
      <c r="K5" s="3"/>
      <c r="L5" s="3"/>
    </row>
    <row r="6" spans="1:18" ht="17.5" x14ac:dyDescent="0.35">
      <c r="A6" s="44" t="s">
        <v>8</v>
      </c>
      <c r="B6" s="6"/>
      <c r="C6" s="6"/>
      <c r="D6" s="6"/>
      <c r="E6" s="6">
        <f>E4</f>
        <v>300</v>
      </c>
      <c r="F6" s="45">
        <f>F4</f>
        <v>200</v>
      </c>
      <c r="G6" s="72"/>
      <c r="H6" s="3"/>
      <c r="I6" s="3"/>
      <c r="J6" s="3"/>
      <c r="K6" s="3"/>
      <c r="L6" s="3"/>
    </row>
    <row r="7" spans="1:18" ht="17.5" x14ac:dyDescent="0.35">
      <c r="A7" s="44" t="s">
        <v>18</v>
      </c>
      <c r="B7" s="6"/>
      <c r="C7" s="6"/>
      <c r="D7" s="6"/>
      <c r="E7" s="87">
        <v>20</v>
      </c>
      <c r="F7" s="45"/>
      <c r="G7" s="72"/>
      <c r="H7" s="3"/>
      <c r="I7" s="3"/>
      <c r="J7" s="3"/>
      <c r="K7" s="3"/>
      <c r="L7" s="3"/>
    </row>
    <row r="8" spans="1:18" ht="17.5" x14ac:dyDescent="0.35">
      <c r="A8" s="44" t="s">
        <v>19</v>
      </c>
      <c r="B8" s="6"/>
      <c r="C8" s="6"/>
      <c r="D8" s="6"/>
      <c r="E8" s="87">
        <v>22</v>
      </c>
      <c r="F8" s="45"/>
      <c r="G8" s="72"/>
      <c r="H8" s="3"/>
      <c r="I8" s="3"/>
      <c r="J8" s="3"/>
      <c r="K8" s="3"/>
      <c r="L8" s="3"/>
    </row>
    <row r="9" spans="1:18" ht="17.5" x14ac:dyDescent="0.35">
      <c r="A9" s="44" t="s">
        <v>20</v>
      </c>
      <c r="B9" s="6"/>
      <c r="C9" s="6"/>
      <c r="D9" s="6"/>
      <c r="E9" s="87">
        <v>50</v>
      </c>
      <c r="F9" s="45"/>
      <c r="G9" s="72"/>
      <c r="H9" s="3"/>
      <c r="I9" s="3"/>
      <c r="J9" s="3"/>
      <c r="K9" s="3"/>
      <c r="L9" s="3"/>
    </row>
    <row r="10" spans="1:18" ht="17.5" x14ac:dyDescent="0.35">
      <c r="A10" s="44" t="s">
        <v>21</v>
      </c>
      <c r="B10" s="6"/>
      <c r="C10" s="6"/>
      <c r="D10" s="6"/>
      <c r="E10" s="87">
        <v>10</v>
      </c>
      <c r="F10" s="45"/>
      <c r="G10" s="72"/>
      <c r="H10" s="3"/>
      <c r="I10" s="3"/>
      <c r="J10" s="3"/>
      <c r="K10" s="3"/>
      <c r="L10" s="3"/>
    </row>
    <row r="11" spans="1:18" ht="18" thickBot="1" x14ac:dyDescent="0.4">
      <c r="A11" s="46" t="s">
        <v>2</v>
      </c>
      <c r="B11" s="47"/>
      <c r="C11" s="47"/>
      <c r="D11" s="47"/>
      <c r="E11" s="48">
        <v>4</v>
      </c>
      <c r="F11" s="49"/>
      <c r="G11" s="72"/>
      <c r="H11" s="3"/>
      <c r="I11" s="3"/>
      <c r="J11" s="3"/>
      <c r="K11" s="3"/>
      <c r="L11" s="3"/>
    </row>
    <row r="12" spans="1:18" ht="18.5" thickBot="1" x14ac:dyDescent="0.45">
      <c r="A12" s="9" t="s">
        <v>22</v>
      </c>
      <c r="B12" s="3"/>
      <c r="C12" s="3"/>
      <c r="D12" s="3"/>
      <c r="E12" s="3"/>
      <c r="F12" s="3"/>
      <c r="G12" s="84"/>
      <c r="H12" s="9" t="s">
        <v>29</v>
      </c>
      <c r="I12" s="3"/>
      <c r="J12" s="3"/>
      <c r="K12" s="3"/>
      <c r="L12" s="3"/>
      <c r="N12" s="9" t="s">
        <v>31</v>
      </c>
      <c r="O12" s="3"/>
      <c r="P12" s="3"/>
      <c r="Q12" s="3"/>
      <c r="R12" s="3"/>
    </row>
    <row r="13" spans="1:18" ht="21.5" x14ac:dyDescent="0.55000000000000004">
      <c r="A13" s="50" t="s">
        <v>42</v>
      </c>
      <c r="B13" s="51"/>
      <c r="C13" s="51"/>
      <c r="D13" s="51"/>
      <c r="E13" s="56">
        <f>E7-E10</f>
        <v>10</v>
      </c>
      <c r="F13" s="11"/>
      <c r="G13" s="84"/>
      <c r="H13" s="50" t="s">
        <v>48</v>
      </c>
      <c r="I13" s="51"/>
      <c r="J13" s="51"/>
      <c r="K13" s="51"/>
      <c r="L13" s="52">
        <f>SUM(E3:E6)</f>
        <v>4000</v>
      </c>
      <c r="N13" s="50" t="s">
        <v>52</v>
      </c>
      <c r="O13" s="51"/>
      <c r="P13" s="51"/>
      <c r="Q13" s="51"/>
      <c r="R13" s="52">
        <f>SUM(E4:E6)</f>
        <v>900</v>
      </c>
    </row>
    <row r="14" spans="1:18" ht="22" thickBot="1" x14ac:dyDescent="0.6">
      <c r="A14" s="57" t="s">
        <v>43</v>
      </c>
      <c r="B14" s="58"/>
      <c r="C14" s="58"/>
      <c r="D14" s="58"/>
      <c r="E14" s="59">
        <f>E9-E7</f>
        <v>30</v>
      </c>
      <c r="F14" s="3"/>
      <c r="G14" s="84"/>
      <c r="H14" s="53" t="s">
        <v>49</v>
      </c>
      <c r="I14" s="10"/>
      <c r="J14" s="10"/>
      <c r="K14" s="10"/>
      <c r="L14" s="54">
        <f>SQRT(F3*F3+F4*F4+F5*F5+F6*F6)</f>
        <v>871.77978870813467</v>
      </c>
      <c r="N14" s="53" t="s">
        <v>3</v>
      </c>
      <c r="O14" s="10"/>
      <c r="P14" s="10"/>
      <c r="Q14" s="10"/>
      <c r="R14" s="54">
        <f>SQRT(F4^2+F5^2+F6^2)</f>
        <v>346.41016151377545</v>
      </c>
    </row>
    <row r="15" spans="1:18" ht="22" thickBot="1" x14ac:dyDescent="0.6">
      <c r="A15" s="33"/>
      <c r="B15" s="34" t="s">
        <v>11</v>
      </c>
      <c r="C15" s="34" t="s">
        <v>10</v>
      </c>
      <c r="D15" s="34" t="s">
        <v>12</v>
      </c>
      <c r="E15" s="73" t="s">
        <v>34</v>
      </c>
      <c r="F15" s="5" t="s">
        <v>35</v>
      </c>
      <c r="G15" s="85"/>
      <c r="H15" s="53" t="s">
        <v>42</v>
      </c>
      <c r="I15" s="10"/>
      <c r="J15" s="10"/>
      <c r="K15" s="10"/>
      <c r="L15" s="55">
        <f>E8-E10</f>
        <v>12</v>
      </c>
      <c r="N15" s="53" t="s">
        <v>42</v>
      </c>
      <c r="O15" s="10"/>
      <c r="P15" s="10"/>
      <c r="Q15" s="10"/>
      <c r="R15" s="55">
        <f>E8-E10</f>
        <v>12</v>
      </c>
    </row>
    <row r="16" spans="1:18" ht="21.5" x14ac:dyDescent="0.55000000000000004">
      <c r="A16" s="35" t="s">
        <v>4</v>
      </c>
      <c r="B16" s="60">
        <f>$E$14/($E$14+$E$13)</f>
        <v>0.75</v>
      </c>
      <c r="C16" s="61">
        <f>NORMINV(B16,E3,F3)</f>
        <v>3639.5918001568657</v>
      </c>
      <c r="D16" s="76">
        <f>($E$9-$E$10)*E3*NORMDIST((C16-E3)/F3,0,1,1)-($E$9-$E$10)*F3*NORMDIST((C16-E3)/F3,0,1,0)-C16*($E$7-$E$10)*NORMDIST(C16,E3,F3,1)+C16*($E$9-$E$7)*(1-NORMDIST(C16,E3,F3,1))</f>
        <v>82831.149674108587</v>
      </c>
      <c r="E16" s="74">
        <f>(C16-E3)*NORMDIST((C16-E3)/F3,0,1,1)+F3*NORMDIST((C16-E3)/F3,0,1,0)</f>
        <v>658.91510826493482</v>
      </c>
      <c r="F16" s="75">
        <f>(E3-C16)*(1-NORMDIST((C16-E3)/F3,0,1,1))+F3*NORMDIST((C16-E3)/F3,0,1,0)</f>
        <v>119.32330810806917</v>
      </c>
      <c r="G16" s="86"/>
      <c r="H16" s="53" t="s">
        <v>43</v>
      </c>
      <c r="I16" s="10"/>
      <c r="J16" s="10"/>
      <c r="K16" s="10"/>
      <c r="L16" s="55">
        <f>E9-E8</f>
        <v>28</v>
      </c>
      <c r="N16" s="53" t="s">
        <v>43</v>
      </c>
      <c r="O16" s="10"/>
      <c r="P16" s="10"/>
      <c r="Q16" s="10"/>
      <c r="R16" s="55">
        <f>E9-E8</f>
        <v>28</v>
      </c>
    </row>
    <row r="17" spans="1:18" ht="17.5" x14ac:dyDescent="0.35">
      <c r="A17" s="37" t="s">
        <v>6</v>
      </c>
      <c r="B17" s="62">
        <f>$E$14/($E$14+$E$13)</f>
        <v>0.75</v>
      </c>
      <c r="C17" s="36">
        <f>NORMINV(B17,E4,F4)</f>
        <v>434.89795003921643</v>
      </c>
      <c r="D17" s="77">
        <f>($E$9-$E$10)*E4*NORMDIST((C17-E4)/F4,0,1,1)-($E$9-$E$10)*F4*NORMDIST((C17-E4)/F4,0,1,0)-C17*($E$7-$E$10)*NORMDIST(C17,E4,F4,1)+C17*($E$9-$E$7)*(1-NORMDIST(C17,E4,F4,1))</f>
        <v>6457.787418527143</v>
      </c>
      <c r="E17" s="79">
        <f t="shared" ref="E17:E19" si="0">(C17-E4)*NORMDIST((C17-E4)/F4,0,1,1)+F4*NORMDIST((C17-E4)/F4,0,1,0)</f>
        <v>164.7287770662337</v>
      </c>
      <c r="F17" s="80">
        <f t="shared" ref="F17:F19" si="1">(E4-C17)*(1-NORMDIST((C17-E4)/F4,0,1,1))+F4*NORMDIST((C17-E4)/F4,0,1,0)</f>
        <v>29.830827027017293</v>
      </c>
      <c r="G17" s="86"/>
      <c r="H17" s="18" t="s">
        <v>47</v>
      </c>
      <c r="I17" s="13"/>
      <c r="J17" s="13"/>
      <c r="K17" s="13"/>
      <c r="L17" s="24">
        <f>$L$16/($L$16+$L$15)</f>
        <v>0.7</v>
      </c>
      <c r="N17" s="18" t="s">
        <v>47</v>
      </c>
      <c r="O17" s="13"/>
      <c r="P17" s="13"/>
      <c r="Q17" s="13"/>
      <c r="R17" s="24">
        <f>$L$16/($L$16+$L$15)</f>
        <v>0.7</v>
      </c>
    </row>
    <row r="18" spans="1:18" ht="17.5" x14ac:dyDescent="0.35">
      <c r="A18" s="37" t="s">
        <v>7</v>
      </c>
      <c r="B18" s="62">
        <f>$E$14/($E$14+$E$13)</f>
        <v>0.75</v>
      </c>
      <c r="C18" s="36">
        <f>NORMINV(B18,E5,F5)</f>
        <v>434.89795003921643</v>
      </c>
      <c r="D18" s="77">
        <f>($E$9-$E$10)*E5*NORMDIST((C18-E5)/F5,0,1,1)-($E$9-$E$10)*F5*NORMDIST((C18-E5)/F5,0,1,0)-C18*($E$7-$E$10)*NORMDIST(C18,E5,F5,1)+C18*($E$9-$E$7)*(1-NORMDIST(C18,E5,F5,1))</f>
        <v>6457.787418527143</v>
      </c>
      <c r="E18" s="79">
        <f t="shared" si="0"/>
        <v>164.7287770662337</v>
      </c>
      <c r="F18" s="80">
        <f t="shared" si="1"/>
        <v>29.830827027017293</v>
      </c>
      <c r="G18" s="86"/>
      <c r="H18" s="18" t="s">
        <v>46</v>
      </c>
      <c r="I18" s="13"/>
      <c r="J18" s="13"/>
      <c r="K18" s="13"/>
      <c r="L18" s="25">
        <f>NORMINV(L17,L13,L14)</f>
        <v>4457.1617681670532</v>
      </c>
      <c r="N18" s="18" t="s">
        <v>46</v>
      </c>
      <c r="O18" s="13"/>
      <c r="P18" s="13"/>
      <c r="Q18" s="13"/>
      <c r="R18" s="25">
        <f>NORMINV(R17,R13,R14)</f>
        <v>1081.6576663050992</v>
      </c>
    </row>
    <row r="19" spans="1:18" ht="18" thickBot="1" x14ac:dyDescent="0.4">
      <c r="A19" s="38" t="s">
        <v>8</v>
      </c>
      <c r="B19" s="63">
        <f>$E$14/($E$14+$E$13)</f>
        <v>0.75</v>
      </c>
      <c r="C19" s="64">
        <f>NORMINV(B19,E6,F6)</f>
        <v>434.89795003921643</v>
      </c>
      <c r="D19" s="78">
        <f>($E$9-$E$10)*E6*NORMDIST((C19-E6)/F6,0,1,1)-($E$9-$E$10)*F6*NORMDIST((C19-E6)/F6,0,1,0)-C19*($E$7-$E$10)*NORMDIST(C19,E6,F6,1)+C19*($E$9-$E$7)*(1-NORMDIST(C19,E6,F6,1))</f>
        <v>6457.787418527143</v>
      </c>
      <c r="E19" s="81">
        <f t="shared" si="0"/>
        <v>164.7287770662337</v>
      </c>
      <c r="F19" s="82">
        <f t="shared" si="1"/>
        <v>29.830827027017293</v>
      </c>
      <c r="G19" s="86"/>
      <c r="H19" s="18" t="s">
        <v>23</v>
      </c>
      <c r="I19" s="13"/>
      <c r="J19" s="13"/>
      <c r="K19" s="13"/>
      <c r="L19" s="19">
        <f>(L18-L13)*NORMDIST((L18-L13)/L14,0,1,1)+L14*NORMDIST((L18-L13)/L14,0,1,0)</f>
        <v>623.12463145965648</v>
      </c>
      <c r="N19" s="18" t="s">
        <v>53</v>
      </c>
      <c r="O19" s="13"/>
      <c r="P19" s="13"/>
      <c r="Q19" s="13"/>
      <c r="R19" s="19">
        <f>(R18-R13)*NORMDIST((R18-R13)/R14,0,1,1)+R14*NORMDIST((R18-R13)/R14,0,1,0)</f>
        <v>247.6046210557638</v>
      </c>
    </row>
    <row r="20" spans="1:18" ht="18" x14ac:dyDescent="0.4">
      <c r="A20" s="39"/>
      <c r="B20" s="5"/>
      <c r="C20" s="34" t="s">
        <v>13</v>
      </c>
      <c r="D20" s="40">
        <f>SUM(D16:D19)</f>
        <v>102204.51192969002</v>
      </c>
      <c r="E20" s="83">
        <f t="shared" ref="E20:F20" si="2">SUM(E16:E19)</f>
        <v>1153.1014394636361</v>
      </c>
      <c r="F20" s="83">
        <f t="shared" si="2"/>
        <v>208.81578918912101</v>
      </c>
      <c r="G20" s="83"/>
      <c r="H20" s="18" t="s">
        <v>24</v>
      </c>
      <c r="I20" s="13"/>
      <c r="J20" s="13"/>
      <c r="K20" s="13"/>
      <c r="L20" s="19">
        <f>(L13-L18)*(1-NORMDIST((L18-L13)/L14,0,1,1))+L14*NORMDIST((L18-L13)/L14,0,1,0)</f>
        <v>165.96286329260334</v>
      </c>
      <c r="N20" s="18" t="s">
        <v>54</v>
      </c>
      <c r="O20" s="13"/>
      <c r="P20" s="13"/>
      <c r="Q20" s="13"/>
      <c r="R20" s="19">
        <f>(R13-R18)*(1-NORMDIST((R18-R13)/R14,0,1,1))+R14*NORMDIST((R18-R13)/R14,0,1,0)</f>
        <v>65.946954750664645</v>
      </c>
    </row>
    <row r="21" spans="1:18" ht="18.5" thickBot="1" x14ac:dyDescent="0.45">
      <c r="A21" s="3"/>
      <c r="B21" s="3"/>
      <c r="C21" s="3"/>
      <c r="D21" s="3"/>
      <c r="E21" s="3"/>
      <c r="F21" s="3"/>
      <c r="G21" s="3"/>
      <c r="H21" s="26" t="s">
        <v>25</v>
      </c>
      <c r="I21" s="27"/>
      <c r="J21" s="27"/>
      <c r="K21" s="27"/>
      <c r="L21" s="65">
        <f>($E$9-$E$10)*L13*NORMDIST((L18-L13)/L14,0,1,1)-($E$9-$E$10)*L14*NORMDIST((L18-L13)/L14,0,1,0)-L18*($E$8-$E$10)*NORMDIST(L18,L13,L14,1)+L18*($E$9-$E$8)*(1-NORMDIST(L18,L13,L14,1))</f>
        <v>99875.544250291248</v>
      </c>
      <c r="N21" s="26" t="s">
        <v>55</v>
      </c>
      <c r="O21" s="27"/>
      <c r="P21" s="27"/>
      <c r="Q21" s="27"/>
      <c r="R21" s="65">
        <f>($E$9-$E$10)*R13*NORMDIST((R18-R13)/R14,0,1,1)-($E$9-$E$10)*R14*NORMDIST((R18-R13)/R14,0,1,0)-R18*($E$8-$E$10)*NORMDIST(R18,R13,R14,1)+R18*($E$9-$E$8)*(1-NORMDIST(R18,R13,R14,1))+D16</f>
        <v>103213.37948842082</v>
      </c>
    </row>
    <row r="22" spans="1:18" ht="17.5" x14ac:dyDescent="0.35">
      <c r="A22" s="3"/>
      <c r="B22" s="3"/>
      <c r="C22" s="3"/>
      <c r="D22" s="3"/>
      <c r="E22" s="3"/>
      <c r="F22" s="3"/>
      <c r="G22" s="3"/>
    </row>
    <row r="23" spans="1:18" ht="18" x14ac:dyDescent="0.4">
      <c r="A23" s="3"/>
      <c r="B23" s="3"/>
      <c r="C23" s="3"/>
      <c r="D23" s="3"/>
      <c r="E23" s="3"/>
      <c r="F23" s="3"/>
      <c r="G23" s="3"/>
      <c r="H23" s="29" t="s">
        <v>30</v>
      </c>
      <c r="I23" s="30"/>
      <c r="J23" s="30"/>
      <c r="K23" s="30"/>
      <c r="L23" s="31">
        <f>L21-D20</f>
        <v>-2328.9676793987746</v>
      </c>
      <c r="N23" s="29" t="s">
        <v>32</v>
      </c>
      <c r="O23" s="30"/>
      <c r="P23" s="30"/>
      <c r="Q23" s="30"/>
      <c r="R23" s="31">
        <f>R21-D20</f>
        <v>1008.8675587307953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Benetton</vt:lpstr>
      <vt:lpstr>Postponement with dominant prod</vt:lpstr>
      <vt:lpstr>Tailored postponement</vt:lpstr>
    </vt:vector>
  </TitlesOfParts>
  <Company>Kellogg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Benetton</dc:title>
  <dc:subject>Supply Chain Management - 6th Edition</dc:subject>
  <dc:creator>Sunil Chopra/Jay Mabe</dc:creator>
  <cp:lastModifiedBy>Sunil Chopra</cp:lastModifiedBy>
  <dcterms:created xsi:type="dcterms:W3CDTF">2001-11-01T16:51:08Z</dcterms:created>
  <dcterms:modified xsi:type="dcterms:W3CDTF">2017-10-17T17:47:10Z</dcterms:modified>
</cp:coreProperties>
</file>