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chartsheets/sheet2.xml" ContentType="application/vnd.openxmlformats-officedocument.spreadsheetml.chartsheet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codeName="ThisWorkbook"/>
  <bookViews>
    <workbookView xWindow="120" yWindow="45" windowWidth="15180" windowHeight="8580" firstSheet="1" activeTab="5"/>
  </bookViews>
  <sheets>
    <sheet name="Example 11-7" sheetId="1" r:id="rId1"/>
    <sheet name="Example 11-7 chart" sheetId="2" r:id="rId2"/>
    <sheet name="Example 11-7 check" sheetId="14" r:id="rId3"/>
    <sheet name="Example 11-8" sheetId="3" r:id="rId4"/>
    <sheet name="Example 11-8 chart" sheetId="4" r:id="rId5"/>
    <sheet name="Example 11-8 check" sheetId="15" r:id="rId6"/>
  </sheets>
  <definedNames>
    <definedName name="_Regression_Int" localSheetId="3" hidden="1">1</definedName>
    <definedName name="_xlnm.Print_Area" localSheetId="0">'Example 11-7'!$A$1:$G$45</definedName>
    <definedName name="_xlnm.Print_Area" localSheetId="3">'Example 11-8'!$A$1:$F$49</definedName>
  </definedNames>
  <calcPr calcId="145621"/>
</workbook>
</file>

<file path=xl/calcChain.xml><?xml version="1.0" encoding="utf-8"?>
<calcChain xmlns="http://schemas.openxmlformats.org/spreadsheetml/2006/main">
  <c r="A18" i="1"/>
  <c r="A19"/>
  <c r="B14" i="14"/>
  <c r="C14"/>
  <c r="C4"/>
  <c r="B15"/>
  <c r="C15"/>
  <c r="C5"/>
  <c r="B20"/>
  <c r="C11"/>
  <c r="B16"/>
  <c r="C16"/>
  <c r="D16"/>
  <c r="C10"/>
  <c r="B10"/>
  <c r="B11"/>
  <c r="D3"/>
  <c r="D4"/>
  <c r="B9"/>
  <c r="A18" i="3"/>
  <c r="B18"/>
  <c r="E18"/>
  <c r="A19"/>
  <c r="A20"/>
  <c r="D19"/>
  <c r="F19"/>
  <c r="B19"/>
  <c r="C19"/>
  <c r="E19"/>
  <c r="D18"/>
  <c r="F18"/>
  <c r="C4" i="15"/>
  <c r="B9"/>
  <c r="C9"/>
  <c r="C5"/>
  <c r="B10"/>
  <c r="C10"/>
  <c r="B11"/>
  <c r="C11"/>
  <c r="D3"/>
  <c r="D4"/>
  <c r="B18" i="1"/>
  <c r="D18"/>
  <c r="B19"/>
  <c r="E19"/>
  <c r="D20" i="3"/>
  <c r="F20"/>
  <c r="C18" i="1"/>
  <c r="E18"/>
  <c r="B15" i="15"/>
  <c r="C15"/>
  <c r="D15"/>
  <c r="B16"/>
  <c r="C16"/>
  <c r="D16"/>
  <c r="E16"/>
  <c r="B20"/>
  <c r="C20"/>
  <c r="D20"/>
  <c r="A20" i="1"/>
  <c r="D19"/>
  <c r="F19"/>
  <c r="C19"/>
  <c r="C14" i="15"/>
  <c r="D14"/>
  <c r="E14"/>
  <c r="F18" i="1"/>
  <c r="B20" i="3"/>
  <c r="E20"/>
  <c r="A21"/>
  <c r="C18"/>
  <c r="A21" i="1"/>
  <c r="B20"/>
  <c r="E20"/>
  <c r="D20"/>
  <c r="F20"/>
  <c r="C20"/>
  <c r="D21" i="3"/>
  <c r="F21"/>
  <c r="B21"/>
  <c r="E21"/>
  <c r="A22"/>
  <c r="C20"/>
  <c r="D22"/>
  <c r="F22"/>
  <c r="B22"/>
  <c r="E22"/>
  <c r="A23"/>
  <c r="C22"/>
  <c r="C21"/>
  <c r="D21" i="1"/>
  <c r="F21"/>
  <c r="A22"/>
  <c r="B21"/>
  <c r="E21"/>
  <c r="C21"/>
  <c r="D22"/>
  <c r="F22"/>
  <c r="B22"/>
  <c r="E22"/>
  <c r="C22"/>
  <c r="A23"/>
  <c r="D23" i="3"/>
  <c r="F23"/>
  <c r="C23"/>
  <c r="A24"/>
  <c r="B23"/>
  <c r="E23"/>
  <c r="C24"/>
  <c r="D24"/>
  <c r="F24"/>
  <c r="A25"/>
  <c r="B24"/>
  <c r="E24"/>
  <c r="A24" i="1"/>
  <c r="D23"/>
  <c r="F23"/>
  <c r="B23"/>
  <c r="E23"/>
  <c r="C23"/>
  <c r="D25" i="3"/>
  <c r="B25"/>
  <c r="E25"/>
  <c r="A26"/>
  <c r="D24" i="1"/>
  <c r="F24"/>
  <c r="A25"/>
  <c r="B24"/>
  <c r="E24"/>
  <c r="A26"/>
  <c r="D25"/>
  <c r="F25"/>
  <c r="B25"/>
  <c r="E25"/>
  <c r="C25" i="3"/>
  <c r="F25"/>
  <c r="C24" i="1"/>
  <c r="A27" i="3"/>
  <c r="B26"/>
  <c r="E26"/>
  <c r="C26"/>
  <c r="D26"/>
  <c r="F26"/>
  <c r="B27"/>
  <c r="E27"/>
  <c r="D27"/>
  <c r="F27"/>
  <c r="A28"/>
  <c r="C25" i="1"/>
  <c r="D26"/>
  <c r="F26"/>
  <c r="B26"/>
  <c r="E26"/>
  <c r="A27"/>
  <c r="C27"/>
  <c r="A28"/>
  <c r="D27"/>
  <c r="F27"/>
  <c r="B27"/>
  <c r="E27"/>
  <c r="A29" i="3"/>
  <c r="D28"/>
  <c r="F28"/>
  <c r="B28"/>
  <c r="E28"/>
  <c r="C26" i="1"/>
  <c r="C27" i="3"/>
  <c r="C28"/>
  <c r="B28" i="1"/>
  <c r="E28"/>
  <c r="C28"/>
  <c r="D28"/>
  <c r="F28"/>
  <c r="A29"/>
  <c r="B29" i="3"/>
  <c r="E29"/>
  <c r="D29"/>
  <c r="F29"/>
  <c r="C29"/>
  <c r="A30"/>
  <c r="D30"/>
  <c r="F30"/>
  <c r="B30"/>
  <c r="E30"/>
  <c r="C30"/>
  <c r="A31"/>
  <c r="D29" i="1"/>
  <c r="F29"/>
  <c r="C29"/>
  <c r="A30"/>
  <c r="B29"/>
  <c r="E29"/>
  <c r="D30"/>
  <c r="F30"/>
  <c r="B30"/>
  <c r="E30"/>
  <c r="A31"/>
  <c r="C30"/>
  <c r="D31" i="3"/>
  <c r="F31"/>
  <c r="A32"/>
  <c r="B31"/>
  <c r="E31"/>
  <c r="C31"/>
  <c r="B31" i="1"/>
  <c r="E31"/>
  <c r="C31"/>
  <c r="D31"/>
  <c r="F31"/>
  <c r="A32"/>
  <c r="A33" i="3"/>
  <c r="D32"/>
  <c r="F32"/>
  <c r="B32"/>
  <c r="E32"/>
  <c r="B32" i="1"/>
  <c r="E32"/>
  <c r="C32"/>
  <c r="A33"/>
  <c r="D32"/>
  <c r="F32"/>
  <c r="C32" i="3"/>
  <c r="B33"/>
  <c r="E33"/>
  <c r="A34"/>
  <c r="D33"/>
  <c r="F33"/>
  <c r="D34"/>
  <c r="F34"/>
  <c r="A35"/>
  <c r="B34"/>
  <c r="E34"/>
  <c r="D33" i="1"/>
  <c r="F33"/>
  <c r="A34"/>
  <c r="B33"/>
  <c r="E33"/>
  <c r="C33" i="3"/>
  <c r="A35" i="1"/>
  <c r="D34"/>
  <c r="F34"/>
  <c r="B34"/>
  <c r="E34"/>
  <c r="C34" i="3"/>
  <c r="C33" i="1"/>
  <c r="B35" i="3"/>
  <c r="E35"/>
  <c r="C35"/>
  <c r="D35"/>
  <c r="F35"/>
  <c r="A36"/>
  <c r="C34" i="1"/>
  <c r="A37" i="3"/>
  <c r="C36"/>
  <c r="D36"/>
  <c r="F36"/>
  <c r="B36"/>
  <c r="E36"/>
  <c r="A36" i="1"/>
  <c r="C35"/>
  <c r="D35"/>
  <c r="F35"/>
  <c r="B35"/>
  <c r="E35"/>
  <c r="B36"/>
  <c r="E36"/>
  <c r="C36"/>
  <c r="D36"/>
  <c r="F36"/>
  <c r="A37"/>
  <c r="A38" i="3"/>
  <c r="C37"/>
  <c r="B37"/>
  <c r="E37"/>
  <c r="D37"/>
  <c r="F37"/>
  <c r="A39"/>
  <c r="B38"/>
  <c r="E38"/>
  <c r="C38"/>
  <c r="D38"/>
  <c r="F38"/>
  <c r="D37" i="1"/>
  <c r="F37"/>
  <c r="A38"/>
  <c r="B37"/>
  <c r="E37"/>
  <c r="C37"/>
  <c r="D38"/>
  <c r="F38"/>
  <c r="A39"/>
  <c r="B38"/>
  <c r="E38"/>
  <c r="B39" i="3"/>
  <c r="E39"/>
  <c r="C39"/>
  <c r="A40"/>
  <c r="D39"/>
  <c r="F39"/>
  <c r="D40"/>
  <c r="F40"/>
  <c r="A41"/>
  <c r="B40"/>
  <c r="E40"/>
  <c r="C40"/>
  <c r="D39" i="1"/>
  <c r="F39"/>
  <c r="B39"/>
  <c r="E39"/>
  <c r="C39"/>
  <c r="A40"/>
  <c r="C38"/>
  <c r="B40"/>
  <c r="E40"/>
  <c r="A41"/>
  <c r="D40"/>
  <c r="F40"/>
  <c r="B41" i="3"/>
  <c r="E41"/>
  <c r="C41"/>
  <c r="D41"/>
  <c r="A42"/>
  <c r="A43"/>
  <c r="D42"/>
  <c r="B42"/>
  <c r="E42"/>
  <c r="D41" i="1"/>
  <c r="F41"/>
  <c r="A42"/>
  <c r="B41"/>
  <c r="E41"/>
  <c r="C41"/>
  <c r="F41" i="3"/>
  <c r="C40" i="1"/>
  <c r="B42"/>
  <c r="E42"/>
  <c r="D42"/>
  <c r="F42"/>
  <c r="A43"/>
  <c r="C42" i="3"/>
  <c r="F42"/>
  <c r="B43"/>
  <c r="E43"/>
  <c r="C43"/>
  <c r="A44"/>
  <c r="D43"/>
  <c r="F43"/>
  <c r="D44"/>
  <c r="A45"/>
  <c r="B44"/>
  <c r="E44"/>
  <c r="D43" i="1"/>
  <c r="F43"/>
  <c r="B43"/>
  <c r="E43"/>
  <c r="A44"/>
  <c r="C43"/>
  <c r="C42"/>
  <c r="B44"/>
  <c r="E44"/>
  <c r="D44"/>
  <c r="F44"/>
  <c r="A45"/>
  <c r="C44"/>
  <c r="C44" i="3"/>
  <c r="F44"/>
  <c r="D45"/>
  <c r="F45"/>
  <c r="B45"/>
  <c r="E45"/>
  <c r="A46"/>
  <c r="C45"/>
  <c r="B45" i="1"/>
  <c r="E45"/>
  <c r="A46"/>
  <c r="D45"/>
  <c r="F45"/>
  <c r="B46" i="3"/>
  <c r="E46"/>
  <c r="A47"/>
  <c r="C46"/>
  <c r="D46"/>
  <c r="F46"/>
  <c r="D47"/>
  <c r="F47"/>
  <c r="A48"/>
  <c r="B47"/>
  <c r="E47"/>
  <c r="B46" i="1"/>
  <c r="E46"/>
  <c r="D46"/>
  <c r="F46"/>
  <c r="A47"/>
  <c r="C46"/>
  <c r="C45"/>
  <c r="B47"/>
  <c r="E47"/>
  <c r="A48"/>
  <c r="D47"/>
  <c r="F47"/>
  <c r="C47"/>
  <c r="B48" i="3"/>
  <c r="E48"/>
  <c r="A49"/>
  <c r="C48"/>
  <c r="D48"/>
  <c r="C47"/>
  <c r="F48"/>
  <c r="D49"/>
  <c r="F49"/>
  <c r="B49"/>
  <c r="E49"/>
  <c r="A50"/>
  <c r="B48" i="1"/>
  <c r="E48"/>
  <c r="D48"/>
  <c r="F48"/>
  <c r="A49"/>
  <c r="B49"/>
  <c r="E49"/>
  <c r="A50"/>
  <c r="D49"/>
  <c r="F49"/>
  <c r="C49"/>
  <c r="C49" i="3"/>
  <c r="C48" i="1"/>
  <c r="B50" i="3"/>
  <c r="E50"/>
  <c r="A51"/>
  <c r="D50"/>
  <c r="D51"/>
  <c r="F51"/>
  <c r="A52"/>
  <c r="B51"/>
  <c r="E51"/>
  <c r="C51"/>
  <c r="B50" i="1"/>
  <c r="E50"/>
  <c r="D50"/>
  <c r="F50"/>
  <c r="A51"/>
  <c r="C50"/>
  <c r="C50" i="3"/>
  <c r="F50"/>
  <c r="B51" i="1"/>
  <c r="E51"/>
  <c r="A52"/>
  <c r="D51"/>
  <c r="F51"/>
  <c r="C51"/>
  <c r="A53" i="3"/>
  <c r="B52"/>
  <c r="E52"/>
  <c r="C52"/>
  <c r="D52"/>
  <c r="F52"/>
  <c r="B52" i="1"/>
  <c r="E52"/>
  <c r="D52"/>
  <c r="F52"/>
  <c r="A53"/>
  <c r="D53" i="3"/>
  <c r="F53"/>
  <c r="B53"/>
  <c r="E53"/>
  <c r="C53"/>
  <c r="A54"/>
  <c r="D53" i="1"/>
  <c r="F53"/>
  <c r="B53"/>
  <c r="E53"/>
  <c r="A54"/>
  <c r="A55" i="3"/>
  <c r="B54"/>
  <c r="E54"/>
  <c r="C54"/>
  <c r="D54"/>
  <c r="F54"/>
  <c r="C52" i="1"/>
  <c r="B54"/>
  <c r="E54"/>
  <c r="A55"/>
  <c r="D54"/>
  <c r="F54"/>
  <c r="C54"/>
  <c r="C53"/>
  <c r="B55" i="3"/>
  <c r="E55"/>
  <c r="D55"/>
  <c r="F55"/>
  <c r="A56"/>
  <c r="D56"/>
  <c r="A57"/>
  <c r="B56"/>
  <c r="E56"/>
  <c r="D55" i="1"/>
  <c r="F55"/>
  <c r="B55"/>
  <c r="E55"/>
  <c r="A56"/>
  <c r="C55" i="3"/>
  <c r="A57" i="1"/>
  <c r="D56"/>
  <c r="F56"/>
  <c r="B56"/>
  <c r="E56"/>
  <c r="C56"/>
  <c r="B57" i="3"/>
  <c r="E57"/>
  <c r="A58"/>
  <c r="D57"/>
  <c r="F57"/>
  <c r="C57"/>
  <c r="C55" i="1"/>
  <c r="C56" i="3"/>
  <c r="F56"/>
  <c r="D58"/>
  <c r="F58"/>
  <c r="B58"/>
  <c r="E58"/>
  <c r="A59"/>
  <c r="D57" i="1"/>
  <c r="F57"/>
  <c r="A58"/>
  <c r="B57"/>
  <c r="E57"/>
  <c r="B59" i="3"/>
  <c r="E59"/>
  <c r="D59"/>
  <c r="F59"/>
  <c r="C59"/>
  <c r="A60"/>
  <c r="C57" i="1"/>
  <c r="A59"/>
  <c r="C58"/>
  <c r="D58"/>
  <c r="F58"/>
  <c r="B58"/>
  <c r="E58"/>
  <c r="C58" i="3"/>
  <c r="D60"/>
  <c r="F60"/>
  <c r="A61"/>
  <c r="B60"/>
  <c r="E60"/>
  <c r="D59" i="1"/>
  <c r="F59"/>
  <c r="B59"/>
  <c r="E59"/>
  <c r="A60"/>
  <c r="C59"/>
  <c r="C60" i="3"/>
  <c r="B61"/>
  <c r="E61"/>
  <c r="D61"/>
  <c r="A62"/>
  <c r="A61" i="1"/>
  <c r="D60"/>
  <c r="F60"/>
  <c r="B60"/>
  <c r="E60"/>
  <c r="C60"/>
  <c r="D61"/>
  <c r="F61"/>
  <c r="B61"/>
  <c r="E61"/>
  <c r="C61" i="3"/>
  <c r="F61"/>
  <c r="B62"/>
  <c r="E62"/>
  <c r="A63"/>
  <c r="D62"/>
  <c r="D63"/>
  <c r="F63"/>
  <c r="B63"/>
  <c r="E63"/>
  <c r="C63"/>
  <c r="A64"/>
  <c r="C61" i="1"/>
  <c r="C62" i="3"/>
  <c r="F62"/>
  <c r="D64"/>
  <c r="F64"/>
  <c r="A65"/>
  <c r="B64"/>
  <c r="E64"/>
  <c r="D65"/>
  <c r="F65"/>
  <c r="B65"/>
  <c r="E65"/>
  <c r="C65"/>
  <c r="A66"/>
  <c r="C64"/>
  <c r="D66"/>
  <c r="F66"/>
  <c r="A67"/>
  <c r="B66"/>
  <c r="E66"/>
  <c r="D67"/>
  <c r="F67"/>
  <c r="A68"/>
  <c r="B67"/>
  <c r="E67"/>
  <c r="C67"/>
  <c r="C66"/>
  <c r="D68"/>
  <c r="F68"/>
  <c r="B68"/>
  <c r="E68"/>
  <c r="A69"/>
  <c r="D69"/>
  <c r="F69"/>
  <c r="A70"/>
  <c r="B69"/>
  <c r="E69"/>
  <c r="C69"/>
  <c r="C68"/>
  <c r="D70"/>
  <c r="A71"/>
  <c r="B70"/>
  <c r="E70"/>
  <c r="A72"/>
  <c r="D71"/>
  <c r="F71"/>
  <c r="B71"/>
  <c r="E71"/>
  <c r="C70"/>
  <c r="F70"/>
  <c r="C71"/>
  <c r="D72"/>
  <c r="A73"/>
  <c r="B72"/>
  <c r="E72"/>
  <c r="D73"/>
  <c r="F73"/>
  <c r="A74"/>
  <c r="B73"/>
  <c r="E73"/>
  <c r="C72"/>
  <c r="F72"/>
  <c r="C73"/>
  <c r="D74"/>
  <c r="F74"/>
  <c r="B74"/>
  <c r="E74"/>
  <c r="A75"/>
  <c r="B75"/>
  <c r="E75"/>
  <c r="D75"/>
  <c r="F75"/>
  <c r="A76"/>
  <c r="C75"/>
  <c r="C74"/>
  <c r="D76"/>
  <c r="F76"/>
  <c r="A77"/>
  <c r="C76"/>
  <c r="B76"/>
  <c r="E76"/>
  <c r="A78"/>
  <c r="B77"/>
  <c r="E77"/>
  <c r="D77"/>
  <c r="F77"/>
  <c r="D78"/>
  <c r="F78"/>
  <c r="A79"/>
  <c r="B78"/>
  <c r="E78"/>
  <c r="C77"/>
  <c r="C79"/>
  <c r="D79"/>
  <c r="F79"/>
  <c r="B79"/>
  <c r="E79"/>
  <c r="C78"/>
  <c r="E15" i="15"/>
  <c r="C20" i="14"/>
  <c r="D20"/>
  <c r="D15"/>
  <c r="E15"/>
  <c r="D14"/>
  <c r="E14"/>
  <c r="E16"/>
</calcChain>
</file>

<file path=xl/sharedStrings.xml><?xml version="1.0" encoding="utf-8"?>
<sst xmlns="http://schemas.openxmlformats.org/spreadsheetml/2006/main" count="104" uniqueCount="49">
  <si>
    <t>Fixed cost per order =</t>
  </si>
  <si>
    <t>per order</t>
  </si>
  <si>
    <t>Monthly demand =</t>
  </si>
  <si>
    <t>bottles</t>
  </si>
  <si>
    <t>Holding percentage =</t>
  </si>
  <si>
    <t>Pricing:</t>
  </si>
  <si>
    <t>Min Quantity</t>
  </si>
  <si>
    <t xml:space="preserve">Price per sq. ft. </t>
  </si>
  <si>
    <t>Initial Order Quantity =</t>
  </si>
  <si>
    <t>Increment in Order Quantity =</t>
  </si>
  <si>
    <t>Order</t>
  </si>
  <si>
    <t>Average</t>
  </si>
  <si>
    <t>Annual</t>
  </si>
  <si>
    <t xml:space="preserve">Total </t>
  </si>
  <si>
    <t>Quantity</t>
  </si>
  <si>
    <t>Unit Cost</t>
  </si>
  <si>
    <t>Holding Cost</t>
  </si>
  <si>
    <t>Order Cost</t>
  </si>
  <si>
    <t>Material Cost</t>
  </si>
  <si>
    <t>Annual Cost</t>
  </si>
  <si>
    <t>&lt;5,000</t>
  </si>
  <si>
    <t>5,000-10,000</t>
  </si>
  <si>
    <t>&gt;10,000</t>
  </si>
  <si>
    <t>Q</t>
  </si>
  <si>
    <t>Range</t>
  </si>
  <si>
    <t>Min Qty</t>
  </si>
  <si>
    <t>Adjust to q</t>
  </si>
  <si>
    <r>
      <t xml:space="preserve">Range
</t>
    </r>
    <r>
      <rPr>
        <b/>
        <i/>
        <sz val="11"/>
        <rFont val="Times New Roman"/>
        <family val="1"/>
      </rPr>
      <t xml:space="preserve">i </t>
    </r>
  </si>
  <si>
    <t>Without Quantity Discount</t>
  </si>
  <si>
    <t>Price per sq ft</t>
  </si>
  <si>
    <t>Total Cost</t>
  </si>
  <si>
    <t xml:space="preserve">Price per bottle </t>
  </si>
  <si>
    <t>All Unit Discount (Example 11-7)</t>
  </si>
  <si>
    <t>Q
(Eqn 11.10)</t>
  </si>
  <si>
    <t>Total Cost
(Eqn 11.11)</t>
  </si>
  <si>
    <t>Price paid per unit</t>
  </si>
  <si>
    <t>Marginal Unit Quantity Discount (Example 11-8)</t>
  </si>
  <si>
    <r>
      <t>q</t>
    </r>
    <r>
      <rPr>
        <i/>
        <vertAlign val="subscript"/>
        <sz val="11"/>
        <rFont val="Times New Roman"/>
        <family val="1"/>
      </rPr>
      <t>0</t>
    </r>
  </si>
  <si>
    <r>
      <t>q</t>
    </r>
    <r>
      <rPr>
        <i/>
        <vertAlign val="subscript"/>
        <sz val="11"/>
        <rFont val="Times New Roman"/>
        <family val="1"/>
      </rPr>
      <t>1</t>
    </r>
    <r>
      <rPr>
        <b/>
        <sz val="10"/>
        <rFont val="Arial"/>
        <family val="2"/>
      </rPr>
      <t/>
    </r>
  </si>
  <si>
    <r>
      <t>q</t>
    </r>
    <r>
      <rPr>
        <i/>
        <vertAlign val="subscript"/>
        <sz val="11"/>
        <rFont val="Times New Roman"/>
        <family val="1"/>
      </rPr>
      <t>2</t>
    </r>
    <r>
      <rPr>
        <b/>
        <sz val="10"/>
        <rFont val="Arial"/>
        <family val="2"/>
      </rPr>
      <t/>
    </r>
  </si>
  <si>
    <r>
      <t>C</t>
    </r>
    <r>
      <rPr>
        <i/>
        <vertAlign val="subscript"/>
        <sz val="11"/>
        <rFont val="Times New Roman"/>
        <family val="1"/>
      </rPr>
      <t>0</t>
    </r>
  </si>
  <si>
    <r>
      <t>C</t>
    </r>
    <r>
      <rPr>
        <i/>
        <vertAlign val="subscript"/>
        <sz val="11"/>
        <rFont val="Times New Roman"/>
        <family val="1"/>
      </rPr>
      <t>1</t>
    </r>
    <r>
      <rPr>
        <b/>
        <sz val="10"/>
        <rFont val="Arial"/>
        <family val="2"/>
      </rPr>
      <t/>
    </r>
  </si>
  <si>
    <r>
      <t>C</t>
    </r>
    <r>
      <rPr>
        <i/>
        <vertAlign val="subscript"/>
        <sz val="11"/>
        <rFont val="Times New Roman"/>
        <family val="1"/>
      </rPr>
      <t>2</t>
    </r>
    <r>
      <rPr>
        <b/>
        <sz val="10"/>
        <rFont val="Arial"/>
        <family val="2"/>
      </rPr>
      <t/>
    </r>
  </si>
  <si>
    <r>
      <t xml:space="preserve">Fixed cost per order, </t>
    </r>
    <r>
      <rPr>
        <i/>
        <sz val="11"/>
        <rFont val="Times New Roman"/>
        <family val="1"/>
      </rPr>
      <t>S</t>
    </r>
    <r>
      <rPr>
        <sz val="11"/>
        <rFont val="Times New Roman"/>
        <family val="1"/>
      </rPr>
      <t xml:space="preserve"> =</t>
    </r>
  </si>
  <si>
    <r>
      <t xml:space="preserve">Holding percentage, </t>
    </r>
    <r>
      <rPr>
        <i/>
        <sz val="11"/>
        <rFont val="Times New Roman"/>
        <family val="1"/>
      </rPr>
      <t>h</t>
    </r>
    <r>
      <rPr>
        <sz val="11"/>
        <rFont val="Times New Roman"/>
        <family val="1"/>
      </rPr>
      <t xml:space="preserve"> =</t>
    </r>
  </si>
  <si>
    <r>
      <t>V</t>
    </r>
    <r>
      <rPr>
        <b/>
        <vertAlign val="subscript"/>
        <sz val="11"/>
        <rFont val="Times New Roman"/>
        <family val="1"/>
      </rPr>
      <t>i</t>
    </r>
    <r>
      <rPr>
        <b/>
        <sz val="11"/>
        <rFont val="Times New Roman"/>
        <family val="1"/>
      </rPr>
      <t xml:space="preserve">
(Eqn 11.12)</t>
    </r>
  </si>
  <si>
    <r>
      <t>Q</t>
    </r>
    <r>
      <rPr>
        <b/>
        <vertAlign val="subscript"/>
        <sz val="11"/>
        <rFont val="Times New Roman"/>
        <family val="1"/>
      </rPr>
      <t>i</t>
    </r>
    <r>
      <rPr>
        <b/>
        <sz val="11"/>
        <rFont val="Times New Roman"/>
        <family val="1"/>
      </rPr>
      <t xml:space="preserve"> (Eqn 11.13)</t>
    </r>
  </si>
  <si>
    <r>
      <t>Adjust to Q</t>
    </r>
    <r>
      <rPr>
        <b/>
        <vertAlign val="subscript"/>
        <sz val="11"/>
        <rFont val="Times New Roman"/>
        <family val="1"/>
      </rPr>
      <t>i</t>
    </r>
    <r>
      <rPr>
        <b/>
        <vertAlign val="superscript"/>
        <sz val="11"/>
        <rFont val="Times New Roman"/>
        <family val="1"/>
      </rPr>
      <t>*</t>
    </r>
  </si>
  <si>
    <r>
      <t>Total Cost TC</t>
    </r>
    <r>
      <rPr>
        <b/>
        <vertAlign val="subscript"/>
        <sz val="11"/>
        <rFont val="Times New Roman"/>
        <family val="1"/>
      </rPr>
      <t>i</t>
    </r>
    <r>
      <rPr>
        <b/>
        <sz val="11"/>
        <rFont val="Times New Roman"/>
        <family val="1"/>
      </rPr>
      <t xml:space="preserve">
(Eqn 11.14)</t>
    </r>
  </si>
</sst>
</file>

<file path=xl/styles.xml><?xml version="1.0" encoding="utf-8"?>
<styleSheet xmlns="http://schemas.openxmlformats.org/spreadsheetml/2006/main">
  <numFmts count="7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General_)"/>
    <numFmt numFmtId="167" formatCode="_(&quot;$&quot;* #,##0_);_(&quot;$&quot;* \(#,##0\);_(&quot;$&quot;* &quot;-&quot;??_);_(@_)"/>
    <numFmt numFmtId="168" formatCode="_(* #,##0_);_(* \(#,##0\);_(* &quot;-&quot;??_);_(@_)"/>
    <numFmt numFmtId="169" formatCode="_(&quot;$&quot;* #,##0.000_);_(&quot;$&quot;* \(#,##0.000\);_(&quot;$&quot;* &quot;-&quot;??_);_(@_)"/>
    <numFmt numFmtId="170" formatCode="_(&quot;$&quot;* #,##0.0000_);_(&quot;$&quot;* \(#,##0.0000\);_(&quot;$&quot;* &quot;-&quot;??_);_(@_)"/>
  </numFmts>
  <fonts count="13">
    <font>
      <sz val="11"/>
      <name val="Times New Roman"/>
      <family val="1"/>
    </font>
    <font>
      <b/>
      <sz val="10"/>
      <name val="Arial"/>
      <family val="2"/>
    </font>
    <font>
      <sz val="10"/>
      <name val="Arial"/>
      <family val="2"/>
    </font>
    <font>
      <b/>
      <u/>
      <sz val="14"/>
      <name val="Times New Roman"/>
      <family val="1"/>
    </font>
    <font>
      <sz val="11"/>
      <name val="Times New Roman"/>
      <family val="1"/>
    </font>
    <font>
      <sz val="11"/>
      <color indexed="12"/>
      <name val="Times New Roman"/>
      <family val="1"/>
    </font>
    <font>
      <b/>
      <i/>
      <u/>
      <sz val="14"/>
      <color indexed="10"/>
      <name val="Times New Roman"/>
      <family val="1"/>
    </font>
    <font>
      <b/>
      <i/>
      <sz val="11"/>
      <name val="Times New Roman"/>
      <family val="1"/>
    </font>
    <font>
      <b/>
      <sz val="11"/>
      <name val="Times New Roman"/>
      <family val="1"/>
    </font>
    <font>
      <i/>
      <sz val="11"/>
      <name val="Times New Roman"/>
      <family val="1"/>
    </font>
    <font>
      <i/>
      <vertAlign val="subscript"/>
      <sz val="11"/>
      <name val="Times New Roman"/>
      <family val="1"/>
    </font>
    <font>
      <b/>
      <vertAlign val="subscript"/>
      <sz val="11"/>
      <name val="Times New Roman"/>
      <family val="1"/>
    </font>
    <font>
      <b/>
      <vertAlign val="superscript"/>
      <sz val="1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9">
    <border>
      <left/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4">
    <xf numFmtId="166" fontId="0" fillId="0" borderId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67">
    <xf numFmtId="166" fontId="0" fillId="0" borderId="0" xfId="0"/>
    <xf numFmtId="166" fontId="3" fillId="0" borderId="0" xfId="0" applyFont="1" applyAlignment="1" applyProtection="1">
      <alignment horizontal="left"/>
    </xf>
    <xf numFmtId="166" fontId="0" fillId="0" borderId="0" xfId="0" applyAlignment="1" applyProtection="1">
      <alignment horizontal="fill"/>
    </xf>
    <xf numFmtId="166" fontId="0" fillId="0" borderId="1" xfId="0" applyBorder="1" applyAlignment="1" applyProtection="1">
      <alignment horizontal="left"/>
    </xf>
    <xf numFmtId="166" fontId="0" fillId="0" borderId="2" xfId="0" applyBorder="1"/>
    <xf numFmtId="166" fontId="0" fillId="0" borderId="3" xfId="0" applyBorder="1" applyAlignment="1" applyProtection="1">
      <alignment horizontal="center"/>
    </xf>
    <xf numFmtId="164" fontId="4" fillId="0" borderId="4" xfId="2" applyFont="1" applyBorder="1" applyAlignment="1" applyProtection="1">
      <alignment horizontal="center"/>
    </xf>
    <xf numFmtId="167" fontId="4" fillId="0" borderId="4" xfId="2" applyNumberFormat="1" applyFont="1" applyBorder="1" applyAlignment="1" applyProtection="1">
      <alignment horizontal="center"/>
    </xf>
    <xf numFmtId="167" fontId="4" fillId="0" borderId="4" xfId="2" applyNumberFormat="1" applyFont="1" applyBorder="1" applyAlignment="1">
      <alignment horizontal="center"/>
    </xf>
    <xf numFmtId="167" fontId="4" fillId="0" borderId="5" xfId="2" applyNumberFormat="1" applyFont="1" applyBorder="1" applyAlignment="1" applyProtection="1">
      <alignment horizontal="center"/>
    </xf>
    <xf numFmtId="166" fontId="0" fillId="0" borderId="6" xfId="0" applyBorder="1" applyAlignment="1" applyProtection="1">
      <alignment horizontal="center"/>
    </xf>
    <xf numFmtId="164" fontId="4" fillId="0" borderId="7" xfId="2" applyFont="1" applyBorder="1" applyAlignment="1" applyProtection="1">
      <alignment horizontal="center"/>
    </xf>
    <xf numFmtId="167" fontId="4" fillId="0" borderId="7" xfId="2" applyNumberFormat="1" applyFont="1" applyBorder="1" applyAlignment="1" applyProtection="1">
      <alignment horizontal="center"/>
    </xf>
    <xf numFmtId="167" fontId="4" fillId="0" borderId="7" xfId="2" applyNumberFormat="1" applyFont="1" applyBorder="1" applyAlignment="1">
      <alignment horizontal="center"/>
    </xf>
    <xf numFmtId="167" fontId="4" fillId="0" borderId="8" xfId="2" applyNumberFormat="1" applyFont="1" applyBorder="1" applyAlignment="1" applyProtection="1">
      <alignment horizontal="center"/>
    </xf>
    <xf numFmtId="166" fontId="0" fillId="0" borderId="9" xfId="0" applyBorder="1" applyAlignment="1" applyProtection="1">
      <alignment horizontal="center"/>
    </xf>
    <xf numFmtId="164" fontId="4" fillId="0" borderId="10" xfId="2" applyFont="1" applyBorder="1" applyAlignment="1" applyProtection="1">
      <alignment horizontal="center"/>
    </xf>
    <xf numFmtId="167" fontId="4" fillId="0" borderId="10" xfId="2" applyNumberFormat="1" applyFont="1" applyBorder="1" applyAlignment="1" applyProtection="1">
      <alignment horizontal="center"/>
    </xf>
    <xf numFmtId="167" fontId="4" fillId="0" borderId="10" xfId="2" applyNumberFormat="1" applyFont="1" applyBorder="1" applyAlignment="1">
      <alignment horizontal="center"/>
    </xf>
    <xf numFmtId="167" fontId="4" fillId="0" borderId="11" xfId="2" applyNumberFormat="1" applyFont="1" applyBorder="1" applyAlignment="1" applyProtection="1">
      <alignment horizontal="center"/>
    </xf>
    <xf numFmtId="166" fontId="0" fillId="0" borderId="0" xfId="0" applyAlignment="1">
      <alignment horizontal="center"/>
    </xf>
    <xf numFmtId="166" fontId="6" fillId="0" borderId="0" xfId="0" applyFont="1" applyAlignment="1" applyProtection="1">
      <alignment horizontal="left"/>
    </xf>
    <xf numFmtId="169" fontId="4" fillId="0" borderId="4" xfId="2" applyNumberFormat="1" applyFont="1" applyBorder="1" applyAlignment="1" applyProtection="1">
      <alignment horizontal="center"/>
    </xf>
    <xf numFmtId="169" fontId="4" fillId="0" borderId="7" xfId="2" applyNumberFormat="1" applyFont="1" applyBorder="1" applyAlignment="1" applyProtection="1">
      <alignment horizontal="center"/>
    </xf>
    <xf numFmtId="169" fontId="4" fillId="0" borderId="12" xfId="2" applyNumberFormat="1" applyFont="1" applyBorder="1" applyAlignment="1" applyProtection="1">
      <alignment horizontal="center"/>
    </xf>
    <xf numFmtId="167" fontId="4" fillId="0" borderId="12" xfId="2" applyNumberFormat="1" applyFont="1" applyBorder="1" applyAlignment="1" applyProtection="1">
      <alignment horizontal="center"/>
    </xf>
    <xf numFmtId="167" fontId="4" fillId="0" borderId="0" xfId="2" applyNumberFormat="1" applyFont="1" applyBorder="1" applyAlignment="1">
      <alignment horizontal="center"/>
    </xf>
    <xf numFmtId="167" fontId="4" fillId="0" borderId="12" xfId="2" applyNumberFormat="1" applyFont="1" applyBorder="1" applyAlignment="1">
      <alignment horizontal="center"/>
    </xf>
    <xf numFmtId="169" fontId="4" fillId="0" borderId="13" xfId="2" applyNumberFormat="1" applyFont="1" applyBorder="1" applyAlignment="1" applyProtection="1">
      <alignment horizontal="center"/>
    </xf>
    <xf numFmtId="167" fontId="4" fillId="0" borderId="13" xfId="2" applyNumberFormat="1" applyFont="1" applyBorder="1" applyAlignment="1" applyProtection="1">
      <alignment horizontal="center"/>
    </xf>
    <xf numFmtId="167" fontId="4" fillId="0" borderId="13" xfId="2" applyNumberFormat="1" applyFont="1" applyBorder="1" applyAlignment="1">
      <alignment horizontal="center"/>
    </xf>
    <xf numFmtId="166" fontId="7" fillId="0" borderId="0" xfId="0" applyFont="1"/>
    <xf numFmtId="3" fontId="0" fillId="0" borderId="3" xfId="0" applyNumberFormat="1" applyBorder="1" applyAlignment="1" applyProtection="1">
      <alignment horizontal="center"/>
    </xf>
    <xf numFmtId="3" fontId="0" fillId="0" borderId="6" xfId="0" applyNumberFormat="1" applyBorder="1" applyAlignment="1" applyProtection="1">
      <alignment horizontal="center"/>
    </xf>
    <xf numFmtId="3" fontId="0" fillId="0" borderId="9" xfId="0" applyNumberFormat="1" applyBorder="1" applyAlignment="1" applyProtection="1">
      <alignment horizontal="center"/>
    </xf>
    <xf numFmtId="3" fontId="0" fillId="2" borderId="5" xfId="0" applyNumberFormat="1" applyFill="1" applyBorder="1" applyProtection="1">
      <protection locked="0"/>
    </xf>
    <xf numFmtId="166" fontId="0" fillId="0" borderId="6" xfId="0" applyFill="1" applyBorder="1" applyAlignment="1" applyProtection="1">
      <alignment horizontal="center"/>
    </xf>
    <xf numFmtId="169" fontId="4" fillId="0" borderId="12" xfId="2" applyNumberFormat="1" applyFont="1" applyFill="1" applyBorder="1" applyAlignment="1" applyProtection="1">
      <alignment horizontal="center"/>
    </xf>
    <xf numFmtId="167" fontId="4" fillId="0" borderId="12" xfId="2" applyNumberFormat="1" applyFont="1" applyFill="1" applyBorder="1" applyAlignment="1" applyProtection="1">
      <alignment horizontal="center"/>
    </xf>
    <xf numFmtId="167" fontId="4" fillId="0" borderId="12" xfId="2" applyNumberFormat="1" applyFont="1" applyFill="1" applyBorder="1" applyAlignment="1">
      <alignment horizontal="center"/>
    </xf>
    <xf numFmtId="167" fontId="4" fillId="0" borderId="7" xfId="2" applyNumberFormat="1" applyFont="1" applyFill="1" applyBorder="1" applyAlignment="1" applyProtection="1">
      <alignment horizontal="center"/>
    </xf>
    <xf numFmtId="164" fontId="0" fillId="0" borderId="0" xfId="2" applyFont="1"/>
    <xf numFmtId="164" fontId="4" fillId="0" borderId="8" xfId="2" applyFont="1" applyBorder="1" applyAlignment="1" applyProtection="1">
      <alignment horizontal="center"/>
    </xf>
    <xf numFmtId="164" fontId="4" fillId="0" borderId="11" xfId="2" applyFont="1" applyBorder="1" applyAlignment="1" applyProtection="1">
      <alignment horizontal="center"/>
    </xf>
    <xf numFmtId="167" fontId="4" fillId="0" borderId="7" xfId="2" applyNumberFormat="1" applyFont="1" applyFill="1" applyBorder="1" applyAlignment="1">
      <alignment horizontal="center"/>
    </xf>
    <xf numFmtId="164" fontId="4" fillId="0" borderId="8" xfId="2" applyFont="1" applyFill="1" applyBorder="1" applyAlignment="1" applyProtection="1">
      <alignment horizontal="center"/>
    </xf>
    <xf numFmtId="169" fontId="4" fillId="0" borderId="5" xfId="2" applyNumberFormat="1" applyFont="1" applyBorder="1" applyAlignment="1" applyProtection="1">
      <alignment horizontal="center"/>
    </xf>
    <xf numFmtId="169" fontId="4" fillId="0" borderId="8" xfId="2" applyNumberFormat="1" applyFont="1" applyBorder="1" applyAlignment="1" applyProtection="1">
      <alignment horizontal="center"/>
    </xf>
    <xf numFmtId="170" fontId="4" fillId="0" borderId="8" xfId="2" applyNumberFormat="1" applyFont="1" applyBorder="1" applyAlignment="1" applyProtection="1">
      <alignment horizontal="center"/>
    </xf>
    <xf numFmtId="170" fontId="4" fillId="0" borderId="8" xfId="2" applyNumberFormat="1" applyFont="1" applyFill="1" applyBorder="1" applyAlignment="1" applyProtection="1">
      <alignment horizontal="center"/>
    </xf>
    <xf numFmtId="166" fontId="0" fillId="0" borderId="0" xfId="0" applyFill="1" applyBorder="1" applyAlignment="1" applyProtection="1">
      <alignment horizontal="center"/>
    </xf>
    <xf numFmtId="164" fontId="4" fillId="0" borderId="0" xfId="2" applyFont="1" applyFill="1" applyBorder="1" applyAlignment="1" applyProtection="1">
      <alignment horizontal="center"/>
      <protection locked="0"/>
    </xf>
    <xf numFmtId="3" fontId="0" fillId="2" borderId="11" xfId="0" applyNumberFormat="1" applyFill="1" applyBorder="1" applyProtection="1">
      <protection locked="0"/>
    </xf>
    <xf numFmtId="166" fontId="0" fillId="0" borderId="2" xfId="0" applyFill="1" applyBorder="1" applyProtection="1">
      <protection locked="0"/>
    </xf>
    <xf numFmtId="166" fontId="0" fillId="0" borderId="11" xfId="0" applyFill="1" applyBorder="1" applyAlignment="1" applyProtection="1">
      <alignment horizontal="left"/>
    </xf>
    <xf numFmtId="166" fontId="0" fillId="0" borderId="0" xfId="0" applyFill="1" applyBorder="1" applyAlignment="1">
      <alignment horizontal="center"/>
    </xf>
    <xf numFmtId="3" fontId="0" fillId="2" borderId="5" xfId="0" applyNumberFormat="1" applyFill="1" applyBorder="1" applyProtection="1">
      <protection locked="0" hidden="1"/>
    </xf>
    <xf numFmtId="3" fontId="0" fillId="2" borderId="11" xfId="0" applyNumberFormat="1" applyFill="1" applyBorder="1" applyProtection="1">
      <protection locked="0" hidden="1"/>
    </xf>
    <xf numFmtId="164" fontId="4" fillId="3" borderId="14" xfId="2" applyFont="1" applyFill="1" applyBorder="1" applyProtection="1">
      <protection locked="0" hidden="1"/>
    </xf>
    <xf numFmtId="166" fontId="0" fillId="3" borderId="5" xfId="0" applyFill="1" applyBorder="1"/>
    <xf numFmtId="3" fontId="0" fillId="3" borderId="0" xfId="0" applyNumberFormat="1" applyFill="1" applyBorder="1" applyProtection="1">
      <protection locked="0"/>
    </xf>
    <xf numFmtId="166" fontId="0" fillId="3" borderId="8" xfId="0" applyFill="1" applyBorder="1" applyAlignment="1" applyProtection="1">
      <alignment horizontal="left"/>
    </xf>
    <xf numFmtId="166" fontId="0" fillId="3" borderId="2" xfId="0" applyFill="1" applyBorder="1" applyProtection="1">
      <protection locked="0"/>
    </xf>
    <xf numFmtId="166" fontId="0" fillId="3" borderId="11" xfId="0" applyFill="1" applyBorder="1" applyAlignment="1" applyProtection="1">
      <alignment horizontal="left"/>
    </xf>
    <xf numFmtId="164" fontId="4" fillId="3" borderId="15" xfId="2" applyFont="1" applyFill="1" applyBorder="1" applyAlignment="1" applyProtection="1">
      <alignment horizontal="center"/>
      <protection locked="0"/>
    </xf>
    <xf numFmtId="164" fontId="4" fillId="3" borderId="16" xfId="2" applyFont="1" applyFill="1" applyBorder="1" applyAlignment="1" applyProtection="1">
      <alignment horizontal="center"/>
      <protection locked="0"/>
    </xf>
    <xf numFmtId="166" fontId="0" fillId="3" borderId="17" xfId="0" applyFill="1" applyBorder="1"/>
    <xf numFmtId="166" fontId="0" fillId="3" borderId="14" xfId="0" applyFill="1" applyBorder="1"/>
    <xf numFmtId="166" fontId="0" fillId="3" borderId="18" xfId="0" applyFill="1" applyBorder="1" applyAlignment="1" applyProtection="1">
      <alignment horizontal="left"/>
    </xf>
    <xf numFmtId="166" fontId="0" fillId="3" borderId="0" xfId="0" applyFill="1" applyBorder="1"/>
    <xf numFmtId="166" fontId="0" fillId="2" borderId="17" xfId="0" applyFill="1" applyBorder="1"/>
    <xf numFmtId="166" fontId="0" fillId="2" borderId="14" xfId="0" applyFill="1" applyBorder="1"/>
    <xf numFmtId="166" fontId="0" fillId="2" borderId="1" xfId="0" applyFill="1" applyBorder="1"/>
    <xf numFmtId="166" fontId="0" fillId="2" borderId="2" xfId="0" applyFill="1" applyBorder="1"/>
    <xf numFmtId="166" fontId="5" fillId="4" borderId="3" xfId="0" applyFont="1" applyFill="1" applyBorder="1" applyAlignment="1" applyProtection="1">
      <alignment horizontal="center"/>
    </xf>
    <xf numFmtId="166" fontId="5" fillId="4" borderId="9" xfId="0" applyFont="1" applyFill="1" applyBorder="1" applyAlignment="1" applyProtection="1">
      <alignment horizontal="center"/>
    </xf>
    <xf numFmtId="166" fontId="5" fillId="5" borderId="5" xfId="0" applyFont="1" applyFill="1" applyBorder="1" applyAlignment="1" applyProtection="1">
      <alignment horizontal="center"/>
    </xf>
    <xf numFmtId="166" fontId="5" fillId="5" borderId="11" xfId="0" applyFont="1" applyFill="1" applyBorder="1" applyAlignment="1" applyProtection="1">
      <alignment horizontal="center"/>
    </xf>
    <xf numFmtId="166" fontId="5" fillId="6" borderId="4" xfId="0" applyFont="1" applyFill="1" applyBorder="1" applyAlignment="1" applyProtection="1">
      <alignment horizontal="center"/>
    </xf>
    <xf numFmtId="166" fontId="5" fillId="6" borderId="4" xfId="0" applyFont="1" applyFill="1" applyBorder="1" applyAlignment="1">
      <alignment horizontal="center"/>
    </xf>
    <xf numFmtId="166" fontId="5" fillId="6" borderId="10" xfId="0" applyFont="1" applyFill="1" applyBorder="1" applyAlignment="1" applyProtection="1">
      <alignment horizontal="center"/>
    </xf>
    <xf numFmtId="166" fontId="5" fillId="6" borderId="10" xfId="0" applyFont="1" applyFill="1" applyBorder="1" applyAlignment="1">
      <alignment horizontal="center"/>
    </xf>
    <xf numFmtId="166" fontId="0" fillId="3" borderId="1" xfId="0" applyFill="1" applyBorder="1" applyAlignment="1" applyProtection="1">
      <alignment horizontal="left"/>
    </xf>
    <xf numFmtId="166" fontId="0" fillId="3" borderId="2" xfId="0" applyFill="1" applyBorder="1"/>
    <xf numFmtId="166" fontId="9" fillId="0" borderId="0" xfId="0" applyFont="1" applyAlignment="1" applyProtection="1">
      <alignment horizontal="left"/>
    </xf>
    <xf numFmtId="166" fontId="0" fillId="7" borderId="17" xfId="0" applyFill="1" applyBorder="1"/>
    <xf numFmtId="166" fontId="0" fillId="7" borderId="14" xfId="0" applyFill="1" applyBorder="1"/>
    <xf numFmtId="166" fontId="0" fillId="7" borderId="5" xfId="0" applyFill="1" applyBorder="1"/>
    <xf numFmtId="166" fontId="0" fillId="7" borderId="18" xfId="0" applyFill="1" applyBorder="1" applyAlignment="1" applyProtection="1">
      <alignment horizontal="left"/>
    </xf>
    <xf numFmtId="166" fontId="0" fillId="7" borderId="0" xfId="0" applyFill="1" applyBorder="1"/>
    <xf numFmtId="3" fontId="0" fillId="7" borderId="0" xfId="0" applyNumberFormat="1" applyFill="1" applyBorder="1" applyProtection="1">
      <protection locked="0"/>
    </xf>
    <xf numFmtId="166" fontId="0" fillId="7" borderId="8" xfId="0" applyFill="1" applyBorder="1" applyAlignment="1" applyProtection="1">
      <alignment horizontal="left"/>
    </xf>
    <xf numFmtId="166" fontId="0" fillId="7" borderId="0" xfId="0" applyFill="1" applyBorder="1" applyProtection="1">
      <protection locked="0"/>
    </xf>
    <xf numFmtId="3" fontId="0" fillId="7" borderId="19" xfId="0" applyNumberFormat="1" applyFill="1" applyBorder="1" applyAlignment="1" applyProtection="1">
      <alignment horizontal="center"/>
    </xf>
    <xf numFmtId="164" fontId="4" fillId="7" borderId="20" xfId="2" applyFont="1" applyFill="1" applyBorder="1" applyAlignment="1" applyProtection="1">
      <alignment horizontal="center"/>
      <protection locked="0"/>
    </xf>
    <xf numFmtId="3" fontId="0" fillId="7" borderId="21" xfId="0" applyNumberFormat="1" applyFill="1" applyBorder="1" applyAlignment="1" applyProtection="1">
      <alignment horizontal="center"/>
    </xf>
    <xf numFmtId="164" fontId="4" fillId="7" borderId="15" xfId="2" applyFont="1" applyFill="1" applyBorder="1" applyAlignment="1" applyProtection="1">
      <alignment horizontal="center"/>
      <protection locked="0"/>
    </xf>
    <xf numFmtId="3" fontId="0" fillId="7" borderId="22" xfId="0" applyNumberFormat="1" applyFill="1" applyBorder="1" applyAlignment="1" applyProtection="1">
      <alignment horizontal="center"/>
    </xf>
    <xf numFmtId="164" fontId="4" fillId="7" borderId="16" xfId="2" applyFont="1" applyFill="1" applyBorder="1" applyAlignment="1" applyProtection="1">
      <alignment horizontal="center"/>
      <protection locked="0"/>
    </xf>
    <xf numFmtId="37" fontId="0" fillId="6" borderId="23" xfId="1" applyNumberFormat="1" applyFont="1" applyFill="1" applyBorder="1" applyAlignment="1">
      <alignment horizontal="center"/>
    </xf>
    <xf numFmtId="37" fontId="0" fillId="6" borderId="23" xfId="0" applyNumberFormat="1" applyFill="1" applyBorder="1" applyAlignment="1">
      <alignment horizontal="center"/>
    </xf>
    <xf numFmtId="37" fontId="0" fillId="6" borderId="24" xfId="1" applyNumberFormat="1" applyFont="1" applyFill="1" applyBorder="1" applyAlignment="1">
      <alignment horizontal="center"/>
    </xf>
    <xf numFmtId="37" fontId="0" fillId="6" borderId="24" xfId="0" applyNumberFormat="1" applyFill="1" applyBorder="1" applyAlignment="1">
      <alignment horizontal="center"/>
    </xf>
    <xf numFmtId="37" fontId="0" fillId="6" borderId="25" xfId="1" applyNumberFormat="1" applyFont="1" applyFill="1" applyBorder="1" applyAlignment="1">
      <alignment horizontal="center"/>
    </xf>
    <xf numFmtId="37" fontId="0" fillId="5" borderId="25" xfId="0" applyNumberFormat="1" applyFill="1" applyBorder="1" applyAlignment="1">
      <alignment horizontal="center"/>
    </xf>
    <xf numFmtId="164" fontId="0" fillId="7" borderId="22" xfId="2" applyFont="1" applyFill="1" applyBorder="1" applyAlignment="1">
      <alignment horizontal="center"/>
    </xf>
    <xf numFmtId="37" fontId="0" fillId="7" borderId="25" xfId="1" applyNumberFormat="1" applyFont="1" applyFill="1" applyBorder="1" applyAlignment="1">
      <alignment horizontal="center"/>
    </xf>
    <xf numFmtId="167" fontId="0" fillId="7" borderId="16" xfId="2" applyNumberFormat="1" applyFont="1" applyFill="1" applyBorder="1" applyAlignment="1">
      <alignment horizontal="center"/>
    </xf>
    <xf numFmtId="166" fontId="8" fillId="8" borderId="19" xfId="0" applyFont="1" applyFill="1" applyBorder="1" applyAlignment="1">
      <alignment horizontal="center"/>
    </xf>
    <xf numFmtId="166" fontId="8" fillId="8" borderId="23" xfId="0" applyFont="1" applyFill="1" applyBorder="1" applyAlignment="1">
      <alignment horizontal="center"/>
    </xf>
    <xf numFmtId="166" fontId="8" fillId="8" borderId="20" xfId="0" applyFont="1" applyFill="1" applyBorder="1" applyAlignment="1">
      <alignment horizontal="center"/>
    </xf>
    <xf numFmtId="166" fontId="8" fillId="8" borderId="26" xfId="0" applyFont="1" applyFill="1" applyBorder="1" applyAlignment="1">
      <alignment horizontal="center" wrapText="1"/>
    </xf>
    <xf numFmtId="166" fontId="8" fillId="8" borderId="27" xfId="0" applyFont="1" applyFill="1" applyBorder="1" applyAlignment="1">
      <alignment horizontal="center" wrapText="1"/>
    </xf>
    <xf numFmtId="166" fontId="8" fillId="8" borderId="28" xfId="0" applyFont="1" applyFill="1" applyBorder="1" applyAlignment="1">
      <alignment horizontal="center" wrapText="1"/>
    </xf>
    <xf numFmtId="166" fontId="0" fillId="8" borderId="19" xfId="0" applyFill="1" applyBorder="1" applyAlignment="1">
      <alignment horizontal="center"/>
    </xf>
    <xf numFmtId="166" fontId="0" fillId="8" borderId="21" xfId="0" applyFill="1" applyBorder="1" applyAlignment="1">
      <alignment horizontal="center"/>
    </xf>
    <xf numFmtId="166" fontId="0" fillId="8" borderId="22" xfId="0" applyFill="1" applyBorder="1" applyAlignment="1">
      <alignment horizontal="center"/>
    </xf>
    <xf numFmtId="166" fontId="5" fillId="8" borderId="3" xfId="0" applyFont="1" applyFill="1" applyBorder="1" applyAlignment="1" applyProtection="1">
      <alignment horizontal="center"/>
    </xf>
    <xf numFmtId="166" fontId="5" fillId="8" borderId="28" xfId="0" applyFont="1" applyFill="1" applyBorder="1" applyAlignment="1" applyProtection="1">
      <alignment horizontal="center"/>
    </xf>
    <xf numFmtId="166" fontId="5" fillId="8" borderId="26" xfId="0" applyFont="1" applyFill="1" applyBorder="1" applyAlignment="1" applyProtection="1">
      <alignment horizontal="center"/>
    </xf>
    <xf numFmtId="167" fontId="4" fillId="3" borderId="14" xfId="2" applyNumberFormat="1" applyFont="1" applyFill="1" applyBorder="1" applyProtection="1">
      <protection locked="0"/>
    </xf>
    <xf numFmtId="168" fontId="4" fillId="3" borderId="0" xfId="1" applyNumberFormat="1" applyFont="1" applyFill="1" applyBorder="1" applyProtection="1">
      <protection locked="0"/>
    </xf>
    <xf numFmtId="9" fontId="4" fillId="3" borderId="0" xfId="3" applyFont="1" applyFill="1" applyBorder="1" applyProtection="1">
      <protection locked="0"/>
    </xf>
    <xf numFmtId="166" fontId="0" fillId="3" borderId="21" xfId="0" applyFill="1" applyBorder="1" applyAlignment="1" applyProtection="1">
      <alignment horizontal="center"/>
    </xf>
    <xf numFmtId="166" fontId="0" fillId="3" borderId="22" xfId="0" applyFill="1" applyBorder="1" applyAlignment="1" applyProtection="1">
      <alignment horizontal="center"/>
    </xf>
    <xf numFmtId="164" fontId="5" fillId="5" borderId="5" xfId="2" applyFont="1" applyFill="1" applyBorder="1" applyAlignment="1" applyProtection="1">
      <alignment horizontal="center"/>
    </xf>
    <xf numFmtId="164" fontId="5" fillId="5" borderId="11" xfId="2" applyFont="1" applyFill="1" applyBorder="1" applyAlignment="1" applyProtection="1">
      <alignment horizontal="center"/>
    </xf>
    <xf numFmtId="167" fontId="4" fillId="5" borderId="16" xfId="2" applyNumberFormat="1" applyFont="1" applyFill="1" applyBorder="1" applyAlignment="1">
      <alignment horizontal="center"/>
    </xf>
    <xf numFmtId="167" fontId="4" fillId="6" borderId="20" xfId="2" applyNumberFormat="1" applyFont="1" applyFill="1" applyBorder="1" applyAlignment="1">
      <alignment horizontal="center"/>
    </xf>
    <xf numFmtId="167" fontId="4" fillId="6" borderId="15" xfId="2" applyNumberFormat="1" applyFont="1" applyFill="1" applyBorder="1" applyAlignment="1">
      <alignment horizontal="center"/>
    </xf>
    <xf numFmtId="166" fontId="0" fillId="7" borderId="1" xfId="0" applyFill="1" applyBorder="1" applyAlignment="1" applyProtection="1">
      <alignment horizontal="left"/>
    </xf>
    <xf numFmtId="166" fontId="0" fillId="7" borderId="2" xfId="0" applyFill="1" applyBorder="1"/>
    <xf numFmtId="166" fontId="0" fillId="7" borderId="2" xfId="0" applyFill="1" applyBorder="1" applyProtection="1">
      <protection locked="0"/>
    </xf>
    <xf numFmtId="166" fontId="0" fillId="7" borderId="11" xfId="0" applyFill="1" applyBorder="1" applyAlignment="1" applyProtection="1">
      <alignment horizontal="left"/>
    </xf>
    <xf numFmtId="9" fontId="0" fillId="3" borderId="0" xfId="3" applyFont="1" applyFill="1" applyBorder="1" applyProtection="1">
      <protection locked="0" hidden="1"/>
    </xf>
    <xf numFmtId="166" fontId="0" fillId="0" borderId="0" xfId="0" applyFill="1"/>
    <xf numFmtId="168" fontId="0" fillId="6" borderId="20" xfId="1" applyNumberFormat="1" applyFont="1" applyFill="1" applyBorder="1" applyAlignment="1">
      <alignment horizontal="center"/>
    </xf>
    <xf numFmtId="168" fontId="0" fillId="6" borderId="15" xfId="1" applyNumberFormat="1" applyFont="1" applyFill="1" applyBorder="1" applyAlignment="1">
      <alignment horizontal="center"/>
    </xf>
    <xf numFmtId="168" fontId="0" fillId="5" borderId="16" xfId="1" applyNumberFormat="1" applyFont="1" applyFill="1" applyBorder="1" applyAlignment="1">
      <alignment horizontal="center"/>
    </xf>
    <xf numFmtId="166" fontId="8" fillId="9" borderId="27" xfId="0" applyFont="1" applyFill="1" applyBorder="1" applyAlignment="1">
      <alignment horizontal="center"/>
    </xf>
    <xf numFmtId="37" fontId="0" fillId="10" borderId="25" xfId="0" applyNumberFormat="1" applyFill="1" applyBorder="1" applyAlignment="1">
      <alignment horizontal="center"/>
    </xf>
    <xf numFmtId="37" fontId="4" fillId="11" borderId="24" xfId="1" applyNumberFormat="1" applyFont="1" applyFill="1" applyBorder="1" applyAlignment="1">
      <alignment horizontal="center"/>
    </xf>
    <xf numFmtId="37" fontId="0" fillId="11" borderId="24" xfId="0" applyNumberFormat="1" applyFill="1" applyBorder="1" applyAlignment="1">
      <alignment horizontal="center"/>
    </xf>
    <xf numFmtId="166" fontId="0" fillId="11" borderId="24" xfId="0" applyFill="1" applyBorder="1"/>
    <xf numFmtId="167" fontId="4" fillId="11" borderId="15" xfId="2" applyNumberFormat="1" applyFont="1" applyFill="1" applyBorder="1" applyAlignment="1">
      <alignment horizontal="center"/>
    </xf>
    <xf numFmtId="166" fontId="0" fillId="10" borderId="25" xfId="0" applyFill="1" applyBorder="1"/>
    <xf numFmtId="167" fontId="4" fillId="10" borderId="16" xfId="2" applyNumberFormat="1" applyFont="1" applyFill="1" applyBorder="1" applyAlignment="1">
      <alignment horizontal="center"/>
    </xf>
    <xf numFmtId="166" fontId="0" fillId="8" borderId="29" xfId="0" applyFill="1" applyBorder="1" applyAlignment="1">
      <alignment horizontal="center"/>
    </xf>
    <xf numFmtId="37" fontId="4" fillId="11" borderId="30" xfId="1" applyNumberFormat="1" applyFont="1" applyFill="1" applyBorder="1" applyAlignment="1">
      <alignment horizontal="center"/>
    </xf>
    <xf numFmtId="37" fontId="0" fillId="11" borderId="30" xfId="0" applyNumberFormat="1" applyFill="1" applyBorder="1" applyAlignment="1">
      <alignment horizontal="center"/>
    </xf>
    <xf numFmtId="166" fontId="0" fillId="11" borderId="30" xfId="0" applyFill="1" applyBorder="1"/>
    <xf numFmtId="167" fontId="4" fillId="11" borderId="31" xfId="2" applyNumberFormat="1" applyFont="1" applyFill="1" applyBorder="1" applyAlignment="1">
      <alignment horizontal="center"/>
    </xf>
    <xf numFmtId="166" fontId="8" fillId="9" borderId="27" xfId="0" applyFont="1" applyFill="1" applyBorder="1" applyAlignment="1">
      <alignment wrapText="1"/>
    </xf>
    <xf numFmtId="3" fontId="0" fillId="12" borderId="6" xfId="0" applyNumberFormat="1" applyFill="1" applyBorder="1" applyAlignment="1" applyProtection="1">
      <alignment horizontal="center"/>
    </xf>
    <xf numFmtId="164" fontId="4" fillId="12" borderId="7" xfId="2" applyFont="1" applyFill="1" applyBorder="1" applyAlignment="1" applyProtection="1">
      <alignment horizontal="center"/>
    </xf>
    <xf numFmtId="167" fontId="4" fillId="12" borderId="7" xfId="2" applyNumberFormat="1" applyFont="1" applyFill="1" applyBorder="1" applyAlignment="1" applyProtection="1">
      <alignment horizontal="center"/>
    </xf>
    <xf numFmtId="167" fontId="4" fillId="12" borderId="7" xfId="2" applyNumberFormat="1" applyFont="1" applyFill="1" applyBorder="1" applyAlignment="1">
      <alignment horizontal="center"/>
    </xf>
    <xf numFmtId="167" fontId="4" fillId="12" borderId="8" xfId="2" applyNumberFormat="1" applyFont="1" applyFill="1" applyBorder="1" applyAlignment="1" applyProtection="1">
      <alignment horizontal="center"/>
    </xf>
    <xf numFmtId="3" fontId="0" fillId="3" borderId="32" xfId="0" applyNumberFormat="1" applyFill="1" applyBorder="1" applyAlignment="1" applyProtection="1">
      <alignment horizontal="center"/>
    </xf>
    <xf numFmtId="3" fontId="0" fillId="3" borderId="33" xfId="0" applyNumberFormat="1" applyFill="1" applyBorder="1" applyAlignment="1" applyProtection="1">
      <alignment horizontal="center"/>
    </xf>
    <xf numFmtId="166" fontId="9" fillId="0" borderId="34" xfId="0" applyFont="1" applyBorder="1"/>
    <xf numFmtId="166" fontId="9" fillId="0" borderId="35" xfId="0" applyFont="1" applyBorder="1"/>
    <xf numFmtId="166" fontId="9" fillId="0" borderId="36" xfId="0" applyFont="1" applyBorder="1"/>
    <xf numFmtId="166" fontId="5" fillId="8" borderId="28" xfId="0" applyFont="1" applyFill="1" applyBorder="1" applyAlignment="1" applyProtection="1">
      <alignment horizontal="center" wrapText="1"/>
    </xf>
    <xf numFmtId="164" fontId="4" fillId="3" borderId="37" xfId="2" applyFont="1" applyFill="1" applyBorder="1" applyAlignment="1" applyProtection="1">
      <alignment horizontal="center"/>
      <protection locked="0"/>
    </xf>
    <xf numFmtId="164" fontId="4" fillId="3" borderId="38" xfId="2" applyFont="1" applyFill="1" applyBorder="1" applyAlignment="1" applyProtection="1">
      <alignment horizontal="center"/>
      <protection locked="0"/>
    </xf>
    <xf numFmtId="164" fontId="4" fillId="13" borderId="14" xfId="2" applyFont="1" applyFill="1" applyBorder="1" applyProtection="1">
      <protection locked="0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2.xml"/><Relationship Id="rId7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4.xml"/><Relationship Id="rId5" Type="http://schemas.openxmlformats.org/officeDocument/2006/relationships/chartsheet" Target="chartsheets/sheet2.xml"/><Relationship Id="rId10" Type="http://schemas.openxmlformats.org/officeDocument/2006/relationships/calcChain" Target="calcChain.xml"/><Relationship Id="rId4" Type="http://schemas.openxmlformats.org/officeDocument/2006/relationships/worksheet" Target="worksheets/sheet3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Total annual cost versus order size</a:t>
            </a:r>
          </a:p>
        </c:rich>
      </c:tx>
      <c:layout>
        <c:manualLayout>
          <c:xMode val="edge"/>
          <c:yMode val="edge"/>
          <c:x val="0.34850172061825607"/>
          <c:y val="1.9575892316443369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2430632630410655"/>
          <c:y val="0.12071778140293639"/>
          <c:w val="0.81021087680355164"/>
          <c:h val="0.76508972267536712"/>
        </c:manualLayout>
      </c:layout>
      <c:scatterChart>
        <c:scatterStyle val="lineMarker"/>
        <c:ser>
          <c:idx val="0"/>
          <c:order val="0"/>
          <c:spPr>
            <a:ln w="381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'Example 11-7'!$A$18:$A$61</c:f>
              <c:numCache>
                <c:formatCode>#,##0</c:formatCode>
                <c:ptCount val="44"/>
                <c:pt idx="0">
                  <c:v>1000</c:v>
                </c:pt>
                <c:pt idx="1">
                  <c:v>1250</c:v>
                </c:pt>
                <c:pt idx="2">
                  <c:v>1500</c:v>
                </c:pt>
                <c:pt idx="3">
                  <c:v>1750</c:v>
                </c:pt>
                <c:pt idx="4">
                  <c:v>2000</c:v>
                </c:pt>
                <c:pt idx="5">
                  <c:v>2250</c:v>
                </c:pt>
                <c:pt idx="6">
                  <c:v>2500</c:v>
                </c:pt>
                <c:pt idx="7">
                  <c:v>2750</c:v>
                </c:pt>
                <c:pt idx="8">
                  <c:v>3000</c:v>
                </c:pt>
                <c:pt idx="9">
                  <c:v>3250</c:v>
                </c:pt>
                <c:pt idx="10">
                  <c:v>3500</c:v>
                </c:pt>
                <c:pt idx="11">
                  <c:v>3750</c:v>
                </c:pt>
                <c:pt idx="12">
                  <c:v>4000</c:v>
                </c:pt>
                <c:pt idx="13">
                  <c:v>4250</c:v>
                </c:pt>
                <c:pt idx="14">
                  <c:v>4500</c:v>
                </c:pt>
                <c:pt idx="15">
                  <c:v>4750</c:v>
                </c:pt>
                <c:pt idx="16">
                  <c:v>5000</c:v>
                </c:pt>
                <c:pt idx="17">
                  <c:v>5250</c:v>
                </c:pt>
                <c:pt idx="18">
                  <c:v>5500</c:v>
                </c:pt>
                <c:pt idx="19">
                  <c:v>5750</c:v>
                </c:pt>
                <c:pt idx="20">
                  <c:v>6000</c:v>
                </c:pt>
                <c:pt idx="21">
                  <c:v>6250</c:v>
                </c:pt>
                <c:pt idx="22">
                  <c:v>6500</c:v>
                </c:pt>
                <c:pt idx="23">
                  <c:v>6750</c:v>
                </c:pt>
                <c:pt idx="24">
                  <c:v>7000</c:v>
                </c:pt>
                <c:pt idx="25">
                  <c:v>7250</c:v>
                </c:pt>
                <c:pt idx="26">
                  <c:v>7500</c:v>
                </c:pt>
                <c:pt idx="27">
                  <c:v>7750</c:v>
                </c:pt>
                <c:pt idx="28">
                  <c:v>8000</c:v>
                </c:pt>
                <c:pt idx="29">
                  <c:v>8250</c:v>
                </c:pt>
                <c:pt idx="30">
                  <c:v>8500</c:v>
                </c:pt>
                <c:pt idx="31">
                  <c:v>8750</c:v>
                </c:pt>
                <c:pt idx="32">
                  <c:v>9000</c:v>
                </c:pt>
                <c:pt idx="33">
                  <c:v>9250</c:v>
                </c:pt>
                <c:pt idx="34">
                  <c:v>9500</c:v>
                </c:pt>
                <c:pt idx="35">
                  <c:v>9750</c:v>
                </c:pt>
                <c:pt idx="36">
                  <c:v>10000</c:v>
                </c:pt>
                <c:pt idx="37">
                  <c:v>10250</c:v>
                </c:pt>
                <c:pt idx="38">
                  <c:v>10500</c:v>
                </c:pt>
                <c:pt idx="39">
                  <c:v>10750</c:v>
                </c:pt>
                <c:pt idx="40">
                  <c:v>11000</c:v>
                </c:pt>
                <c:pt idx="41">
                  <c:v>11250</c:v>
                </c:pt>
                <c:pt idx="42">
                  <c:v>11500</c:v>
                </c:pt>
                <c:pt idx="43">
                  <c:v>11750</c:v>
                </c:pt>
              </c:numCache>
            </c:numRef>
          </c:xVal>
          <c:yVal>
            <c:numRef>
              <c:f>'Example 11-7'!$F$18:$F$61</c:f>
              <c:numCache>
                <c:formatCode>_("$"* #,##0_);_("$"* \(#,##0\);_("$"* "-"??_);_(@_)</c:formatCode>
                <c:ptCount val="44"/>
                <c:pt idx="0">
                  <c:v>372300</c:v>
                </c:pt>
                <c:pt idx="1">
                  <c:v>369975</c:v>
                </c:pt>
                <c:pt idx="2">
                  <c:v>368450</c:v>
                </c:pt>
                <c:pt idx="3">
                  <c:v>367382.14285714284</c:v>
                </c:pt>
                <c:pt idx="4">
                  <c:v>366600</c:v>
                </c:pt>
                <c:pt idx="5">
                  <c:v>366008.33333333331</c:v>
                </c:pt>
                <c:pt idx="6">
                  <c:v>365550</c:v>
                </c:pt>
                <c:pt idx="7">
                  <c:v>365188.63636363635</c:v>
                </c:pt>
                <c:pt idx="8">
                  <c:v>364900</c:v>
                </c:pt>
                <c:pt idx="9">
                  <c:v>364667.30769230769</c:v>
                </c:pt>
                <c:pt idx="10">
                  <c:v>364478.57142857142</c:v>
                </c:pt>
                <c:pt idx="11">
                  <c:v>364325</c:v>
                </c:pt>
                <c:pt idx="12">
                  <c:v>364200</c:v>
                </c:pt>
                <c:pt idx="13">
                  <c:v>364098.5294117647</c:v>
                </c:pt>
                <c:pt idx="14">
                  <c:v>364016.66666666669</c:v>
                </c:pt>
                <c:pt idx="15">
                  <c:v>363951.31578947371</c:v>
                </c:pt>
                <c:pt idx="16">
                  <c:v>359080</c:v>
                </c:pt>
                <c:pt idx="17">
                  <c:v>359039.71428571426</c:v>
                </c:pt>
                <c:pt idx="18">
                  <c:v>359009.81818181818</c:v>
                </c:pt>
                <c:pt idx="19">
                  <c:v>358988.95652173914</c:v>
                </c:pt>
                <c:pt idx="20">
                  <c:v>358976</c:v>
                </c:pt>
                <c:pt idx="21">
                  <c:v>358970</c:v>
                </c:pt>
                <c:pt idx="22">
                  <c:v>358970.15384615387</c:v>
                </c:pt>
                <c:pt idx="23">
                  <c:v>358975.77777777775</c:v>
                </c:pt>
                <c:pt idx="24">
                  <c:v>358986.28571428574</c:v>
                </c:pt>
                <c:pt idx="25">
                  <c:v>359001.1724137931</c:v>
                </c:pt>
                <c:pt idx="26">
                  <c:v>359020</c:v>
                </c:pt>
                <c:pt idx="27">
                  <c:v>359042.38709677418</c:v>
                </c:pt>
                <c:pt idx="28">
                  <c:v>359068</c:v>
                </c:pt>
                <c:pt idx="29">
                  <c:v>359096.54545454547</c:v>
                </c:pt>
                <c:pt idx="30">
                  <c:v>359127.76470588235</c:v>
                </c:pt>
                <c:pt idx="31">
                  <c:v>359161.42857142858</c:v>
                </c:pt>
                <c:pt idx="32">
                  <c:v>359197.33333333331</c:v>
                </c:pt>
                <c:pt idx="33">
                  <c:v>359235.29729729728</c:v>
                </c:pt>
                <c:pt idx="34">
                  <c:v>359275.15789473685</c:v>
                </c:pt>
                <c:pt idx="35">
                  <c:v>359316.76923076925</c:v>
                </c:pt>
                <c:pt idx="36">
                  <c:v>354520</c:v>
                </c:pt>
                <c:pt idx="37">
                  <c:v>354563.73170731706</c:v>
                </c:pt>
                <c:pt idx="38">
                  <c:v>354608.85714285716</c:v>
                </c:pt>
                <c:pt idx="39">
                  <c:v>354655.27906976745</c:v>
                </c:pt>
                <c:pt idx="40">
                  <c:v>354702.90909090912</c:v>
                </c:pt>
                <c:pt idx="41">
                  <c:v>354751.66666666669</c:v>
                </c:pt>
                <c:pt idx="42">
                  <c:v>354801.47826086957</c:v>
                </c:pt>
                <c:pt idx="43">
                  <c:v>354852.27659574465</c:v>
                </c:pt>
              </c:numCache>
            </c:numRef>
          </c:yVal>
        </c:ser>
        <c:dLbls/>
        <c:axId val="73334784"/>
        <c:axId val="73337472"/>
      </c:scatterChart>
      <c:valAx>
        <c:axId val="73334784"/>
        <c:scaling>
          <c:orientation val="minMax"/>
          <c:min val="2000"/>
        </c:scaling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Order Size</a:t>
                </a:r>
              </a:p>
            </c:rich>
          </c:tx>
          <c:layout>
            <c:manualLayout>
              <c:xMode val="edge"/>
              <c:yMode val="edge"/>
              <c:x val="0.48945616797900282"/>
              <c:y val="0.93637852176827607"/>
            </c:manualLayout>
          </c:layout>
          <c:spPr>
            <a:noFill/>
            <a:ln w="25400">
              <a:noFill/>
            </a:ln>
          </c:spPr>
        </c:title>
        <c:numFmt formatCode="#,##0" sourceLinked="1"/>
        <c:maj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3337472"/>
        <c:crosses val="autoZero"/>
        <c:crossBetween val="midCat"/>
      </c:valAx>
      <c:valAx>
        <c:axId val="7333747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Cost</a:t>
                </a:r>
              </a:p>
            </c:rich>
          </c:tx>
          <c:layout>
            <c:manualLayout>
              <c:xMode val="edge"/>
              <c:yMode val="edge"/>
              <c:x val="1.775806357538641E-2"/>
              <c:y val="0.43719412668255558"/>
            </c:manualLayout>
          </c:layout>
          <c:spPr>
            <a:noFill/>
            <a:ln w="25400">
              <a:noFill/>
            </a:ln>
          </c:spPr>
        </c:title>
        <c:numFmt formatCode="_(&quot;$&quot;* #,##0_);_(&quot;$&quot;* \(#,##0\);_(&quot;$&quot;* &quot;-&quot;??_);_(@_)" sourceLinked="1"/>
        <c:maj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333478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Total Cost with Varying Order Size</a:t>
            </a:r>
          </a:p>
        </c:rich>
      </c:tx>
      <c:layout>
        <c:manualLayout>
          <c:xMode val="edge"/>
          <c:yMode val="edge"/>
          <c:x val="0.35072137649460489"/>
          <c:y val="1.9575842708695782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4539400665926749"/>
          <c:y val="0.12234910277324634"/>
          <c:w val="0.73584905660377398"/>
          <c:h val="0.74714518760195769"/>
        </c:manualLayout>
      </c:layout>
      <c:lineChart>
        <c:grouping val="standard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'Example 11-8'!$A$18:$A$79</c:f>
              <c:numCache>
                <c:formatCode>General_)</c:formatCode>
                <c:ptCount val="62"/>
                <c:pt idx="0">
                  <c:v>4000</c:v>
                </c:pt>
                <c:pt idx="1">
                  <c:v>4250</c:v>
                </c:pt>
                <c:pt idx="2">
                  <c:v>4500</c:v>
                </c:pt>
                <c:pt idx="3">
                  <c:v>4750</c:v>
                </c:pt>
                <c:pt idx="4">
                  <c:v>5000</c:v>
                </c:pt>
                <c:pt idx="5">
                  <c:v>5250</c:v>
                </c:pt>
                <c:pt idx="6">
                  <c:v>5500</c:v>
                </c:pt>
                <c:pt idx="7">
                  <c:v>5750</c:v>
                </c:pt>
                <c:pt idx="8">
                  <c:v>6000</c:v>
                </c:pt>
                <c:pt idx="9">
                  <c:v>6250</c:v>
                </c:pt>
                <c:pt idx="10">
                  <c:v>6500</c:v>
                </c:pt>
                <c:pt idx="11">
                  <c:v>6750</c:v>
                </c:pt>
                <c:pt idx="12">
                  <c:v>7000</c:v>
                </c:pt>
                <c:pt idx="13">
                  <c:v>7250</c:v>
                </c:pt>
                <c:pt idx="14">
                  <c:v>7500</c:v>
                </c:pt>
                <c:pt idx="15">
                  <c:v>7750</c:v>
                </c:pt>
                <c:pt idx="16">
                  <c:v>8000</c:v>
                </c:pt>
                <c:pt idx="17">
                  <c:v>8250</c:v>
                </c:pt>
                <c:pt idx="18">
                  <c:v>8500</c:v>
                </c:pt>
                <c:pt idx="19">
                  <c:v>8750</c:v>
                </c:pt>
                <c:pt idx="20">
                  <c:v>9000</c:v>
                </c:pt>
                <c:pt idx="21">
                  <c:v>9250</c:v>
                </c:pt>
                <c:pt idx="22">
                  <c:v>9500</c:v>
                </c:pt>
                <c:pt idx="23">
                  <c:v>9750</c:v>
                </c:pt>
                <c:pt idx="24">
                  <c:v>10000</c:v>
                </c:pt>
                <c:pt idx="25">
                  <c:v>10250</c:v>
                </c:pt>
                <c:pt idx="26">
                  <c:v>10500</c:v>
                </c:pt>
                <c:pt idx="27">
                  <c:v>10750</c:v>
                </c:pt>
                <c:pt idx="28">
                  <c:v>11000</c:v>
                </c:pt>
                <c:pt idx="29">
                  <c:v>11250</c:v>
                </c:pt>
                <c:pt idx="30">
                  <c:v>11500</c:v>
                </c:pt>
                <c:pt idx="31">
                  <c:v>11750</c:v>
                </c:pt>
                <c:pt idx="32">
                  <c:v>12000</c:v>
                </c:pt>
                <c:pt idx="33">
                  <c:v>12250</c:v>
                </c:pt>
                <c:pt idx="34">
                  <c:v>12500</c:v>
                </c:pt>
                <c:pt idx="35">
                  <c:v>12750</c:v>
                </c:pt>
                <c:pt idx="36">
                  <c:v>13000</c:v>
                </c:pt>
                <c:pt idx="37">
                  <c:v>13250</c:v>
                </c:pt>
                <c:pt idx="38">
                  <c:v>13500</c:v>
                </c:pt>
                <c:pt idx="39">
                  <c:v>13750</c:v>
                </c:pt>
                <c:pt idx="40">
                  <c:v>14000</c:v>
                </c:pt>
                <c:pt idx="41">
                  <c:v>14250</c:v>
                </c:pt>
                <c:pt idx="42">
                  <c:v>14500</c:v>
                </c:pt>
                <c:pt idx="43">
                  <c:v>14750</c:v>
                </c:pt>
                <c:pt idx="44">
                  <c:v>15000</c:v>
                </c:pt>
                <c:pt idx="45">
                  <c:v>15250</c:v>
                </c:pt>
                <c:pt idx="46">
                  <c:v>15500</c:v>
                </c:pt>
                <c:pt idx="47">
                  <c:v>15750</c:v>
                </c:pt>
                <c:pt idx="48">
                  <c:v>16000</c:v>
                </c:pt>
                <c:pt idx="49">
                  <c:v>16250</c:v>
                </c:pt>
                <c:pt idx="50">
                  <c:v>16500</c:v>
                </c:pt>
                <c:pt idx="51">
                  <c:v>16750</c:v>
                </c:pt>
                <c:pt idx="52">
                  <c:v>17000</c:v>
                </c:pt>
                <c:pt idx="53">
                  <c:v>17250</c:v>
                </c:pt>
                <c:pt idx="54">
                  <c:v>17500</c:v>
                </c:pt>
                <c:pt idx="55">
                  <c:v>17750</c:v>
                </c:pt>
                <c:pt idx="56">
                  <c:v>18000</c:v>
                </c:pt>
                <c:pt idx="57">
                  <c:v>18250</c:v>
                </c:pt>
                <c:pt idx="58">
                  <c:v>18500</c:v>
                </c:pt>
                <c:pt idx="59">
                  <c:v>18750</c:v>
                </c:pt>
                <c:pt idx="60">
                  <c:v>19000</c:v>
                </c:pt>
                <c:pt idx="61">
                  <c:v>19250</c:v>
                </c:pt>
              </c:numCache>
            </c:numRef>
          </c:cat>
          <c:val>
            <c:numRef>
              <c:f>'Example 11-8'!$F$18:$F$79</c:f>
              <c:numCache>
                <c:formatCode>_("$"* #,##0.000_);_("$"* \(#,##0.000\);_("$"* "-"??_);_(@_)</c:formatCode>
                <c:ptCount val="62"/>
                <c:pt idx="0">
                  <c:v>364200</c:v>
                </c:pt>
                <c:pt idx="1">
                  <c:v>364098.5294117647</c:v>
                </c:pt>
                <c:pt idx="2">
                  <c:v>364016.66666666669</c:v>
                </c:pt>
                <c:pt idx="3">
                  <c:v>363951.31578947371</c:v>
                </c:pt>
                <c:pt idx="4">
                  <c:v>363900</c:v>
                </c:pt>
                <c:pt idx="5">
                  <c:v>363631.14285714284</c:v>
                </c:pt>
                <c:pt idx="6">
                  <c:v>363393.45454545459</c:v>
                </c:pt>
                <c:pt idx="7">
                  <c:v>363182.86956521741</c:v>
                </c:pt>
                <c:pt idx="8">
                  <c:v>362996</c:v>
                </c:pt>
                <c:pt idx="9" formatCode="_(&quot;$&quot;* #,##0.0000_);_(&quot;$&quot;* \(#,##0.0000\);_(&quot;$&quot;* &quot;-&quot;??_);_(@_)">
                  <c:v>362830</c:v>
                </c:pt>
                <c:pt idx="10" formatCode="_(&quot;$&quot;* #,##0.0000_);_(&quot;$&quot;* \(#,##0.0000\);_(&quot;$&quot;* &quot;-&quot;??_);_(@_)">
                  <c:v>362682.46153846156</c:v>
                </c:pt>
                <c:pt idx="11" formatCode="_(&quot;$&quot;* #,##0.0000_);_(&quot;$&quot;* \(#,##0.0000\);_(&quot;$&quot;* &quot;-&quot;??_);_(@_)">
                  <c:v>362551.33333333331</c:v>
                </c:pt>
                <c:pt idx="12" formatCode="_(&quot;$&quot;* #,##0.00_);_(&quot;$&quot;* \(#,##0.00\);_(&quot;$&quot;* &quot;-&quot;??_);_(@_)">
                  <c:v>362434.85714285716</c:v>
                </c:pt>
                <c:pt idx="13" formatCode="_(&quot;$&quot;* #,##0.00_);_(&quot;$&quot;* \(#,##0.00\);_(&quot;$&quot;* &quot;-&quot;??_);_(@_)">
                  <c:v>362331.5172413793</c:v>
                </c:pt>
                <c:pt idx="14" formatCode="_(&quot;$&quot;* #,##0.00_);_(&quot;$&quot;* \(#,##0.00\);_(&quot;$&quot;* &quot;-&quot;??_);_(@_)">
                  <c:v>362240</c:v>
                </c:pt>
                <c:pt idx="15" formatCode="_(&quot;$&quot;* #,##0.00_);_(&quot;$&quot;* \(#,##0.00\);_(&quot;$&quot;* &quot;-&quot;??_);_(@_)">
                  <c:v>362159.16129032255</c:v>
                </c:pt>
                <c:pt idx="16" formatCode="_(&quot;$&quot;* #,##0.00_);_(&quot;$&quot;* \(#,##0.00\);_(&quot;$&quot;* &quot;-&quot;??_);_(@_)">
                  <c:v>362088</c:v>
                </c:pt>
                <c:pt idx="17" formatCode="_(&quot;$&quot;* #,##0.00_);_(&quot;$&quot;* \(#,##0.00\);_(&quot;$&quot;* &quot;-&quot;??_);_(@_)">
                  <c:v>362025.63636363641</c:v>
                </c:pt>
                <c:pt idx="18" formatCode="_(&quot;$&quot;* #,##0.00_);_(&quot;$&quot;* \(#,##0.00\);_(&quot;$&quot;* &quot;-&quot;??_);_(@_)">
                  <c:v>361971.29411764705</c:v>
                </c:pt>
                <c:pt idx="19" formatCode="_(&quot;$&quot;* #,##0.00_);_(&quot;$&quot;* \(#,##0.00\);_(&quot;$&quot;* &quot;-&quot;??_);_(@_)">
                  <c:v>361924.28571428568</c:v>
                </c:pt>
                <c:pt idx="20" formatCode="_(&quot;$&quot;* #,##0.00_);_(&quot;$&quot;* \(#,##0.00\);_(&quot;$&quot;* &quot;-&quot;??_);_(@_)">
                  <c:v>361883.99999999994</c:v>
                </c:pt>
                <c:pt idx="21" formatCode="_(&quot;$&quot;* #,##0.00_);_(&quot;$&quot;* \(#,##0.00\);_(&quot;$&quot;* &quot;-&quot;??_);_(@_)">
                  <c:v>361849.89189189189</c:v>
                </c:pt>
                <c:pt idx="22" formatCode="_(&quot;$&quot;* #,##0.00_);_(&quot;$&quot;* \(#,##0.00\);_(&quot;$&quot;* &quot;-&quot;??_);_(@_)">
                  <c:v>361821.47368421056</c:v>
                </c:pt>
                <c:pt idx="23" formatCode="_(&quot;$&quot;* #,##0.00_);_(&quot;$&quot;* \(#,##0.00\);_(&quot;$&quot;* &quot;-&quot;??_);_(@_)">
                  <c:v>361798.30769230769</c:v>
                </c:pt>
                <c:pt idx="24" formatCode="_(&quot;$&quot;* #,##0.00_);_(&quot;$&quot;* \(#,##0.00\);_(&quot;$&quot;* &quot;-&quot;??_);_(@_)">
                  <c:v>361780</c:v>
                </c:pt>
                <c:pt idx="25" formatCode="_(&quot;$&quot;* #,##0.00_);_(&quot;$&quot;* \(#,##0.00\);_(&quot;$&quot;* &quot;-&quot;??_);_(@_)">
                  <c:v>361648.12195121951</c:v>
                </c:pt>
                <c:pt idx="26" formatCode="_(&quot;$&quot;* #,##0.00_);_(&quot;$&quot;* \(#,##0.00\);_(&quot;$&quot;* &quot;-&quot;??_);_(@_)">
                  <c:v>361526.00000000006</c:v>
                </c:pt>
                <c:pt idx="27" formatCode="_(&quot;$&quot;* #,##0.00_);_(&quot;$&quot;* \(#,##0.00\);_(&quot;$&quot;* &quot;-&quot;??_);_(@_)">
                  <c:v>361412.95348837215</c:v>
                </c:pt>
                <c:pt idx="28" formatCode="_(&quot;$&quot;* #,##0.00_);_(&quot;$&quot;* \(#,##0.00\);_(&quot;$&quot;* &quot;-&quot;??_);_(@_)">
                  <c:v>361308.36363636365</c:v>
                </c:pt>
                <c:pt idx="29" formatCode="_(&quot;$&quot;* #,##0.00_);_(&quot;$&quot;* \(#,##0.00\);_(&quot;$&quot;* &quot;-&quot;??_);_(@_)">
                  <c:v>361211.66666666669</c:v>
                </c:pt>
                <c:pt idx="30" formatCode="_(&quot;$&quot;* #,##0.00_);_(&quot;$&quot;* \(#,##0.00\);_(&quot;$&quot;* &quot;-&quot;??_);_(@_)">
                  <c:v>361122.34782608697</c:v>
                </c:pt>
                <c:pt idx="31" formatCode="_(&quot;$&quot;* #,##0.00_);_(&quot;$&quot;* \(#,##0.00\);_(&quot;$&quot;* &quot;-&quot;??_);_(@_)">
                  <c:v>361039.93617021275</c:v>
                </c:pt>
                <c:pt idx="32" formatCode="_(&quot;$&quot;* #,##0.00_);_(&quot;$&quot;* \(#,##0.00\);_(&quot;$&quot;* &quot;-&quot;??_);_(@_)">
                  <c:v>360964</c:v>
                </c:pt>
                <c:pt idx="33" formatCode="_(&quot;$&quot;* #,##0.00_);_(&quot;$&quot;* \(#,##0.00\);_(&quot;$&quot;* &quot;-&quot;??_);_(@_)">
                  <c:v>360894.14285714284</c:v>
                </c:pt>
                <c:pt idx="34" formatCode="_(&quot;$&quot;* #,##0.00_);_(&quot;$&quot;* \(#,##0.00\);_(&quot;$&quot;* &quot;-&quot;??_);_(@_)">
                  <c:v>360830</c:v>
                </c:pt>
                <c:pt idx="35" formatCode="_(&quot;$&quot;* #,##0.00_);_(&quot;$&quot;* \(#,##0.00\);_(&quot;$&quot;* &quot;-&quot;??_);_(@_)">
                  <c:v>360771.23529411771</c:v>
                </c:pt>
                <c:pt idx="36" formatCode="_(&quot;$&quot;* #,##0.00_);_(&quot;$&quot;* \(#,##0.00\);_(&quot;$&quot;* &quot;-&quot;??_);_(@_)">
                  <c:v>360717.5384615385</c:v>
                </c:pt>
                <c:pt idx="37" formatCode="_(&quot;$&quot;* #,##0.00_);_(&quot;$&quot;* \(#,##0.00\);_(&quot;$&quot;* &quot;-&quot;??_);_(@_)">
                  <c:v>360668.6226415094</c:v>
                </c:pt>
                <c:pt idx="38" formatCode="_(&quot;$&quot;* #,##0.00_);_(&quot;$&quot;* \(#,##0.00\);_(&quot;$&quot;* &quot;-&quot;??_);_(@_)">
                  <c:v>360624.22222222225</c:v>
                </c:pt>
                <c:pt idx="39" formatCode="_(&quot;$&quot;* #,##0.00_);_(&quot;$&quot;* \(#,##0.00\);_(&quot;$&quot;* &quot;-&quot;??_);_(@_)">
                  <c:v>360584.09090909094</c:v>
                </c:pt>
                <c:pt idx="40" formatCode="_(&quot;$&quot;* #,##0.00_);_(&quot;$&quot;* \(#,##0.00\);_(&quot;$&quot;* &quot;-&quot;??_);_(@_)">
                  <c:v>360548</c:v>
                </c:pt>
                <c:pt idx="41" formatCode="_(&quot;$&quot;* #,##0.00_);_(&quot;$&quot;* \(#,##0.00\);_(&quot;$&quot;* &quot;-&quot;??_);_(@_)">
                  <c:v>360515.73684210528</c:v>
                </c:pt>
                <c:pt idx="42" formatCode="_(&quot;$&quot;* #,##0.00_);_(&quot;$&quot;* \(#,##0.00\);_(&quot;$&quot;* &quot;-&quot;??_);_(@_)">
                  <c:v>360487.10344827588</c:v>
                </c:pt>
                <c:pt idx="43" formatCode="_(&quot;$&quot;* #,##0.00_);_(&quot;$&quot;* \(#,##0.00\);_(&quot;$&quot;* &quot;-&quot;??_);_(@_)">
                  <c:v>360461.9152542373</c:v>
                </c:pt>
                <c:pt idx="44" formatCode="_(&quot;$&quot;* #,##0.00_);_(&quot;$&quot;* \(#,##0.00\);_(&quot;$&quot;* &quot;-&quot;??_);_(@_)">
                  <c:v>360440</c:v>
                </c:pt>
                <c:pt idx="45" formatCode="_(&quot;$&quot;* #,##0.00_);_(&quot;$&quot;* \(#,##0.00\);_(&quot;$&quot;* &quot;-&quot;??_);_(@_)">
                  <c:v>360421.19672131148</c:v>
                </c:pt>
                <c:pt idx="46" formatCode="_(&quot;$&quot;* #,##0.00_);_(&quot;$&quot;* \(#,##0.00\);_(&quot;$&quot;* &quot;-&quot;??_);_(@_)">
                  <c:v>360405.35483870964</c:v>
                </c:pt>
                <c:pt idx="47" formatCode="_(&quot;$&quot;* #,##0.00_);_(&quot;$&quot;* \(#,##0.00\);_(&quot;$&quot;* &quot;-&quot;??_);_(@_)">
                  <c:v>360392.33333333326</c:v>
                </c:pt>
                <c:pt idx="48" formatCode="_(&quot;$&quot;* #,##0.00_);_(&quot;$&quot;* \(#,##0.00\);_(&quot;$&quot;* &quot;-&quot;??_);_(@_)">
                  <c:v>360382</c:v>
                </c:pt>
                <c:pt idx="49" formatCode="_(&quot;$&quot;* #,##0.00_);_(&quot;$&quot;* \(#,##0.00\);_(&quot;$&quot;* &quot;-&quot;??_);_(@_)">
                  <c:v>360374.23076923081</c:v>
                </c:pt>
                <c:pt idx="50" formatCode="_(&quot;$&quot;* #,##0.00_);_(&quot;$&quot;* \(#,##0.00\);_(&quot;$&quot;* &quot;-&quot;??_);_(@_)">
                  <c:v>360368.90909090912</c:v>
                </c:pt>
                <c:pt idx="51" formatCode="_(&quot;$&quot;* #,##0.00_);_(&quot;$&quot;* \(#,##0.00\);_(&quot;$&quot;* &quot;-&quot;??_);_(@_)">
                  <c:v>360365.92537313432</c:v>
                </c:pt>
                <c:pt idx="52" formatCode="_(&quot;$&quot;* #,##0.00_);_(&quot;$&quot;* \(#,##0.00\);_(&quot;$&quot;* &quot;-&quot;??_);_(@_)">
                  <c:v>360365.17647058825</c:v>
                </c:pt>
                <c:pt idx="53" formatCode="_(&quot;$&quot;* #,##0.00_);_(&quot;$&quot;* \(#,##0.00\);_(&quot;$&quot;* &quot;-&quot;??_);_(@_)">
                  <c:v>360366.5652173913</c:v>
                </c:pt>
                <c:pt idx="54" formatCode="_(&quot;$&quot;* #,##0.00_);_(&quot;$&quot;* \(#,##0.00\);_(&quot;$&quot;* &quot;-&quot;??_);_(@_)">
                  <c:v>360369.99999999994</c:v>
                </c:pt>
                <c:pt idx="55" formatCode="_(&quot;$&quot;* #,##0.00_);_(&quot;$&quot;* \(#,##0.00\);_(&quot;$&quot;* &quot;-&quot;??_);_(@_)">
                  <c:v>360375.39436619717</c:v>
                </c:pt>
                <c:pt idx="56" formatCode="_(&quot;$&quot;* #,##0.00_);_(&quot;$&quot;* \(#,##0.00\);_(&quot;$&quot;* &quot;-&quot;??_);_(@_)">
                  <c:v>360382.66666666669</c:v>
                </c:pt>
                <c:pt idx="57" formatCode="_(&quot;$&quot;* #,##0.00_);_(&quot;$&quot;* \(#,##0.00\);_(&quot;$&quot;* &quot;-&quot;??_);_(@_)">
                  <c:v>360391.73972602736</c:v>
                </c:pt>
                <c:pt idx="58" formatCode="_(&quot;$&quot;* #,##0.00_);_(&quot;$&quot;* \(#,##0.00\);_(&quot;$&quot;* &quot;-&quot;??_);_(@_)">
                  <c:v>360402.54054054053</c:v>
                </c:pt>
                <c:pt idx="59" formatCode="_(&quot;$&quot;* #,##0.00_);_(&quot;$&quot;* \(#,##0.00\);_(&quot;$&quot;* &quot;-&quot;??_);_(@_)">
                  <c:v>360415</c:v>
                </c:pt>
                <c:pt idx="60" formatCode="_(&quot;$&quot;* #,##0.00_);_(&quot;$&quot;* \(#,##0.00\);_(&quot;$&quot;* &quot;-&quot;??_);_(@_)">
                  <c:v>360429.05263157893</c:v>
                </c:pt>
                <c:pt idx="61" formatCode="_(&quot;$&quot;* #,##0.00_);_(&quot;$&quot;* \(#,##0.00\);_(&quot;$&quot;* &quot;-&quot;??_);_(@_)">
                  <c:v>360444.63636363635</c:v>
                </c:pt>
              </c:numCache>
            </c:numRef>
          </c:val>
        </c:ser>
        <c:dLbls/>
        <c:marker val="1"/>
        <c:axId val="74833280"/>
        <c:axId val="75221632"/>
      </c:lineChart>
      <c:catAx>
        <c:axId val="7483328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Order Size ('000)</a:t>
                </a:r>
              </a:p>
            </c:rich>
          </c:tx>
          <c:layout>
            <c:manualLayout>
              <c:xMode val="edge"/>
              <c:yMode val="edge"/>
              <c:x val="0.45283021289005537"/>
              <c:y val="0.94616647550807387"/>
            </c:manualLayout>
          </c:layout>
          <c:spPr>
            <a:noFill/>
            <a:ln w="25400">
              <a:noFill/>
            </a:ln>
          </c:spPr>
        </c:title>
        <c:numFmt formatCode="General_)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75221632"/>
        <c:crosses val="autoZero"/>
        <c:lblAlgn val="ctr"/>
        <c:lblOffset val="100"/>
        <c:tickLblSkip val="3"/>
        <c:tickMarkSkip val="1"/>
      </c:catAx>
      <c:valAx>
        <c:axId val="7522163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Cost</a:t>
                </a:r>
              </a:p>
            </c:rich>
          </c:tx>
          <c:layout>
            <c:manualLayout>
              <c:xMode val="edge"/>
              <c:yMode val="edge"/>
              <c:x val="1.1098745990084572E-2"/>
              <c:y val="0.430668711419256"/>
            </c:manualLayout>
          </c:layout>
          <c:spPr>
            <a:noFill/>
            <a:ln w="25400">
              <a:noFill/>
            </a:ln>
          </c:spPr>
        </c:title>
        <c:numFmt formatCode="_(&quot;$&quot;* #,##0.000_);_(&quot;$&quot;* \(#,##0.000\);_(&quot;$&quot;* &quot;-&quot;??_);_(@_)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483328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4"/>
  <sheetViews>
    <sheetView zoomScale="90" workbookViewId="0"/>
  </sheetViews>
  <pageMargins left="0.75" right="0.75" top="1" bottom="1" header="0.5" footer="0.5"/>
  <pageSetup orientation="landscape" horizontalDpi="4294967293" r:id="rId1"/>
  <headerFooter alignWithMargins="0">
    <oddHeader>&amp;A</oddHeader>
  </headerFooter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 codeName="Chart3"/>
  <sheetViews>
    <sheetView zoomScale="90" workbookViewId="0"/>
  </sheetViews>
  <pageMargins left="0.75" right="0.75" top="1" bottom="1" header="0.5" footer="0.5"/>
  <headerFooter alignWithMargins="0"/>
  <drawing r:id="rId1"/>
</chartsheet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41412</xdr:colOff>
      <xdr:row>0</xdr:row>
      <xdr:rowOff>91108</xdr:rowOff>
    </xdr:from>
    <xdr:ext cx="3149388" cy="1642373"/>
    <xdr:sp macro="" textlink="">
      <xdr:nvSpPr>
        <xdr:cNvPr id="2" name="TextBox 1"/>
        <xdr:cNvSpPr txBox="1"/>
      </xdr:nvSpPr>
      <xdr:spPr>
        <a:xfrm>
          <a:off x="2940325" y="91108"/>
          <a:ext cx="3149388" cy="1642373"/>
        </a:xfrm>
        <a:prstGeom prst="rect">
          <a:avLst/>
        </a:prstGeom>
        <a:solidFill>
          <a:srgbClr val="FFFF00"/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This worksheet calculates the total cost (column F)</a:t>
          </a:r>
        </a:p>
        <a:p>
          <a:r>
            <a:rPr lang="en-US" sz="1100"/>
            <a:t>for different values of order quantity (column A).</a:t>
          </a:r>
        </a:p>
        <a:p>
          <a:endParaRPr lang="en-US" sz="1100"/>
        </a:p>
        <a:p>
          <a:r>
            <a:rPr lang="en-US" sz="1100"/>
            <a:t>The direct solution to the problem is</a:t>
          </a:r>
        </a:p>
        <a:p>
          <a:r>
            <a:rPr lang="en-US" sz="1100"/>
            <a:t>on worksheet </a:t>
          </a:r>
          <a:r>
            <a:rPr lang="en-US" sz="1100" i="1"/>
            <a:t>Example 11-7 check</a:t>
          </a:r>
          <a:endParaRPr lang="en-US" sz="1100" i="0"/>
        </a:p>
        <a:p>
          <a:endParaRPr lang="en-US" sz="1100" i="0"/>
        </a:p>
        <a:p>
          <a:r>
            <a:rPr lang="en-US" sz="1100" i="0"/>
            <a:t>To study the impact of a lower fixed cost, change</a:t>
          </a:r>
        </a:p>
        <a:p>
          <a:r>
            <a:rPr lang="en-US" sz="1100" i="0"/>
            <a:t>the entry in Cell C3 to 4 and identify the lowest cost</a:t>
          </a:r>
        </a:p>
        <a:p>
          <a:r>
            <a:rPr lang="en-US" sz="1100" i="0"/>
            <a:t>order quantity.</a:t>
          </a:r>
          <a:endParaRPr lang="en-US" sz="1100" i="1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083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95250</xdr:colOff>
      <xdr:row>0</xdr:row>
      <xdr:rowOff>133350</xdr:rowOff>
    </xdr:from>
    <xdr:ext cx="2868157" cy="609013"/>
    <xdr:sp macro="" textlink="">
      <xdr:nvSpPr>
        <xdr:cNvPr id="2" name="TextBox 1"/>
        <xdr:cNvSpPr txBox="1"/>
      </xdr:nvSpPr>
      <xdr:spPr>
        <a:xfrm>
          <a:off x="3543300" y="133350"/>
          <a:ext cx="2868157" cy="609013"/>
        </a:xfrm>
        <a:prstGeom prst="rect">
          <a:avLst/>
        </a:prstGeom>
        <a:solidFill>
          <a:srgbClr val="FFFF00"/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To see the impact of lower</a:t>
          </a:r>
          <a:r>
            <a:rPr lang="en-US" sz="1100" baseline="0"/>
            <a:t> fixed cost </a:t>
          </a:r>
          <a:r>
            <a:rPr lang="en-US" sz="1100" i="1" baseline="0"/>
            <a:t>S</a:t>
          </a:r>
          <a:r>
            <a:rPr lang="en-US" sz="1100" i="0" baseline="0"/>
            <a:t>, change</a:t>
          </a:r>
        </a:p>
        <a:p>
          <a:r>
            <a:rPr lang="en-US" sz="1100" i="0" baseline="0"/>
            <a:t>Cell C3 to 4, and evaluate the order quantity</a:t>
          </a:r>
        </a:p>
        <a:p>
          <a:r>
            <a:rPr lang="en-US" sz="1100" i="0" baseline="0"/>
            <a:t>with the minimum total cost.</a:t>
          </a:r>
          <a:endParaRPr lang="en-US" sz="1100" i="1"/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66261</xdr:colOff>
      <xdr:row>2</xdr:row>
      <xdr:rowOff>165652</xdr:rowOff>
    </xdr:from>
    <xdr:ext cx="3149388" cy="1642373"/>
    <xdr:sp macro="" textlink="">
      <xdr:nvSpPr>
        <xdr:cNvPr id="4" name="TextBox 3"/>
        <xdr:cNvSpPr txBox="1"/>
      </xdr:nvSpPr>
      <xdr:spPr>
        <a:xfrm>
          <a:off x="3371022" y="612913"/>
          <a:ext cx="3149388" cy="1642373"/>
        </a:xfrm>
        <a:prstGeom prst="rect">
          <a:avLst/>
        </a:prstGeom>
        <a:solidFill>
          <a:srgbClr val="FFFF00"/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This worksheet calculates the total cost (column F)</a:t>
          </a:r>
        </a:p>
        <a:p>
          <a:r>
            <a:rPr lang="en-US" sz="1100"/>
            <a:t>for different values of order quantity (column A).</a:t>
          </a:r>
        </a:p>
        <a:p>
          <a:endParaRPr lang="en-US" sz="1100"/>
        </a:p>
        <a:p>
          <a:r>
            <a:rPr lang="en-US" sz="1100"/>
            <a:t>The direct solution to the problem is</a:t>
          </a:r>
        </a:p>
        <a:p>
          <a:r>
            <a:rPr lang="en-US" sz="1100"/>
            <a:t>on worksheet </a:t>
          </a:r>
          <a:r>
            <a:rPr lang="en-US" sz="1100" i="1"/>
            <a:t>Example 11-8 check</a:t>
          </a:r>
          <a:endParaRPr lang="en-US" sz="1100" i="0"/>
        </a:p>
        <a:p>
          <a:endParaRPr lang="en-US" sz="1100" i="0"/>
        </a:p>
        <a:p>
          <a:r>
            <a:rPr lang="en-US" sz="1100" i="0"/>
            <a:t>To study the impact of a lower fixed cost, change</a:t>
          </a:r>
        </a:p>
        <a:p>
          <a:r>
            <a:rPr lang="en-US" sz="1100" i="0"/>
            <a:t>the entry in Cell C3 to 4 and identify the lowest cost</a:t>
          </a:r>
        </a:p>
        <a:p>
          <a:r>
            <a:rPr lang="en-US" sz="1100" i="0"/>
            <a:t>order quantity.</a:t>
          </a:r>
          <a:endParaRPr lang="en-US" sz="1100" i="1"/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083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66675</xdr:colOff>
      <xdr:row>1</xdr:row>
      <xdr:rowOff>190500</xdr:rowOff>
    </xdr:from>
    <xdr:ext cx="2868157" cy="609013"/>
    <xdr:sp macro="" textlink="">
      <xdr:nvSpPr>
        <xdr:cNvPr id="2" name="TextBox 1"/>
        <xdr:cNvSpPr txBox="1"/>
      </xdr:nvSpPr>
      <xdr:spPr>
        <a:xfrm>
          <a:off x="3448050" y="428625"/>
          <a:ext cx="2868157" cy="609013"/>
        </a:xfrm>
        <a:prstGeom prst="rect">
          <a:avLst/>
        </a:prstGeom>
        <a:solidFill>
          <a:srgbClr val="FFFF00"/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To see the impact of lower</a:t>
          </a:r>
          <a:r>
            <a:rPr lang="en-US" sz="1100" baseline="0"/>
            <a:t> fixed cost </a:t>
          </a:r>
          <a:r>
            <a:rPr lang="en-US" sz="1100" i="1" baseline="0"/>
            <a:t>S</a:t>
          </a:r>
          <a:r>
            <a:rPr lang="en-US" sz="1100" i="0" baseline="0"/>
            <a:t>, change</a:t>
          </a:r>
        </a:p>
        <a:p>
          <a:r>
            <a:rPr lang="en-US" sz="1100" i="0" baseline="0"/>
            <a:t>Cell C3 to 4, and evaluate the order quantity</a:t>
          </a:r>
        </a:p>
        <a:p>
          <a:r>
            <a:rPr lang="en-US" sz="1100" i="0" baseline="0"/>
            <a:t>with the minimum total cost.</a:t>
          </a:r>
          <a:endParaRPr lang="en-US" sz="1100" i="1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5"/>
  <dimension ref="A1:F71"/>
  <sheetViews>
    <sheetView showGridLines="0" zoomScale="115" zoomScaleNormal="100" workbookViewId="0">
      <pane ySplit="17" topLeftCell="A18" activePane="bottomLeft" state="frozen"/>
      <selection activeCell="A2" sqref="A2"/>
      <selection pane="bottomLeft" activeCell="C4" sqref="C4"/>
    </sheetView>
  </sheetViews>
  <sheetFormatPr defaultRowHeight="15"/>
  <cols>
    <col min="2" max="2" width="12.140625" customWidth="1"/>
    <col min="3" max="3" width="10" customWidth="1"/>
    <col min="4" max="5" width="12" customWidth="1"/>
    <col min="6" max="6" width="13.7109375" customWidth="1"/>
  </cols>
  <sheetData>
    <row r="1" spans="1:6" ht="18.75">
      <c r="A1" s="1" t="s">
        <v>32</v>
      </c>
    </row>
    <row r="2" spans="1:6" ht="15.75" thickBot="1">
      <c r="A2" s="2"/>
    </row>
    <row r="3" spans="1:6">
      <c r="A3" s="66" t="s">
        <v>43</v>
      </c>
      <c r="B3" s="67"/>
      <c r="C3" s="58">
        <v>100</v>
      </c>
      <c r="D3" s="59" t="s">
        <v>1</v>
      </c>
    </row>
    <row r="4" spans="1:6">
      <c r="A4" s="68" t="s">
        <v>2</v>
      </c>
      <c r="B4" s="69"/>
      <c r="C4" s="60">
        <v>10000</v>
      </c>
      <c r="D4" s="61" t="s">
        <v>3</v>
      </c>
    </row>
    <row r="5" spans="1:6">
      <c r="A5" s="68" t="s">
        <v>44</v>
      </c>
      <c r="B5" s="69"/>
      <c r="C5" s="134">
        <v>0.2</v>
      </c>
      <c r="D5" s="61"/>
    </row>
    <row r="6" spans="1:6" ht="3" customHeight="1" thickBot="1">
      <c r="A6" s="82"/>
      <c r="B6" s="83"/>
      <c r="C6" s="62"/>
      <c r="D6" s="63"/>
    </row>
    <row r="7" spans="1:6" ht="15.75" thickBot="1"/>
    <row r="8" spans="1:6" ht="30.75" thickBot="1">
      <c r="A8" s="84"/>
      <c r="B8" s="119" t="s">
        <v>6</v>
      </c>
      <c r="C8" s="163" t="s">
        <v>31</v>
      </c>
    </row>
    <row r="9" spans="1:6" ht="16.5">
      <c r="A9" s="160" t="s">
        <v>37</v>
      </c>
      <c r="B9" s="158">
        <v>0</v>
      </c>
      <c r="C9" s="164">
        <v>3</v>
      </c>
      <c r="D9" s="160" t="s">
        <v>40</v>
      </c>
    </row>
    <row r="10" spans="1:6" ht="16.5">
      <c r="A10" s="161" t="s">
        <v>38</v>
      </c>
      <c r="B10" s="158">
        <v>5000</v>
      </c>
      <c r="C10" s="164">
        <v>2.96</v>
      </c>
      <c r="D10" s="161" t="s">
        <v>41</v>
      </c>
    </row>
    <row r="11" spans="1:6" ht="17.25" thickBot="1">
      <c r="A11" s="162" t="s">
        <v>39</v>
      </c>
      <c r="B11" s="159">
        <v>10000</v>
      </c>
      <c r="C11" s="165">
        <v>2.92</v>
      </c>
      <c r="D11" s="162" t="s">
        <v>42</v>
      </c>
    </row>
    <row r="12" spans="1:6" ht="15.75" thickBot="1"/>
    <row r="13" spans="1:6">
      <c r="A13" s="70" t="s">
        <v>8</v>
      </c>
      <c r="B13" s="71"/>
      <c r="C13" s="71"/>
      <c r="D13" s="56">
        <v>1000</v>
      </c>
    </row>
    <row r="14" spans="1:6" ht="15.75" thickBot="1">
      <c r="A14" s="72" t="s">
        <v>9</v>
      </c>
      <c r="B14" s="73"/>
      <c r="C14" s="73"/>
      <c r="D14" s="57">
        <v>250</v>
      </c>
    </row>
    <row r="15" spans="1:6" ht="15.75" thickBot="1"/>
    <row r="16" spans="1:6">
      <c r="A16" s="74" t="s">
        <v>10</v>
      </c>
      <c r="B16" s="78" t="s">
        <v>11</v>
      </c>
      <c r="C16" s="78" t="s">
        <v>12</v>
      </c>
      <c r="D16" s="79" t="s">
        <v>12</v>
      </c>
      <c r="E16" s="78" t="s">
        <v>12</v>
      </c>
      <c r="F16" s="76" t="s">
        <v>13</v>
      </c>
    </row>
    <row r="17" spans="1:6" ht="15.75" thickBot="1">
      <c r="A17" s="75" t="s">
        <v>14</v>
      </c>
      <c r="B17" s="80" t="s">
        <v>15</v>
      </c>
      <c r="C17" s="80" t="s">
        <v>16</v>
      </c>
      <c r="D17" s="81" t="s">
        <v>17</v>
      </c>
      <c r="E17" s="80" t="s">
        <v>18</v>
      </c>
      <c r="F17" s="77" t="s">
        <v>19</v>
      </c>
    </row>
    <row r="18" spans="1:6">
      <c r="A18" s="32">
        <f>D13</f>
        <v>1000</v>
      </c>
      <c r="B18" s="6">
        <f t="shared" ref="B18:B61" si="0">VLOOKUP(A18,B$9:C$11,2,TRUE)</f>
        <v>3</v>
      </c>
      <c r="C18" s="7">
        <f>(A18/2)*B18*(C$5)</f>
        <v>300</v>
      </c>
      <c r="D18" s="8">
        <f>C$4*12*C$3/A18</f>
        <v>12000</v>
      </c>
      <c r="E18" s="7">
        <f t="shared" ref="E18:E61" si="1">C$4*12*B18</f>
        <v>360000</v>
      </c>
      <c r="F18" s="9">
        <f>C18+E18+D18</f>
        <v>372300</v>
      </c>
    </row>
    <row r="19" spans="1:6">
      <c r="A19" s="33">
        <f>A18+D$14</f>
        <v>1250</v>
      </c>
      <c r="B19" s="11">
        <f t="shared" si="0"/>
        <v>3</v>
      </c>
      <c r="C19" s="12">
        <f>(A19/2)*B19*(C$5)</f>
        <v>375</v>
      </c>
      <c r="D19" s="13">
        <f t="shared" ref="D19:D34" si="2">C$4*12*C$3/A19</f>
        <v>9600</v>
      </c>
      <c r="E19" s="12">
        <f t="shared" si="1"/>
        <v>360000</v>
      </c>
      <c r="F19" s="14">
        <f t="shared" ref="F19:F34" si="3">C19+E19+D19</f>
        <v>369975</v>
      </c>
    </row>
    <row r="20" spans="1:6">
      <c r="A20" s="33">
        <f t="shared" ref="A20:A35" si="4">A19+D$14</f>
        <v>1500</v>
      </c>
      <c r="B20" s="11">
        <f t="shared" si="0"/>
        <v>3</v>
      </c>
      <c r="C20" s="12">
        <f t="shared" ref="C20:C61" si="5">(A20/2)*B20*(C$5)</f>
        <v>450</v>
      </c>
      <c r="D20" s="13">
        <f t="shared" si="2"/>
        <v>8000</v>
      </c>
      <c r="E20" s="12">
        <f t="shared" si="1"/>
        <v>360000</v>
      </c>
      <c r="F20" s="14">
        <f t="shared" si="3"/>
        <v>368450</v>
      </c>
    </row>
    <row r="21" spans="1:6">
      <c r="A21" s="33">
        <f t="shared" si="4"/>
        <v>1750</v>
      </c>
      <c r="B21" s="11">
        <f t="shared" si="0"/>
        <v>3</v>
      </c>
      <c r="C21" s="12">
        <f t="shared" si="5"/>
        <v>525</v>
      </c>
      <c r="D21" s="13">
        <f t="shared" si="2"/>
        <v>6857.1428571428569</v>
      </c>
      <c r="E21" s="12">
        <f t="shared" si="1"/>
        <v>360000</v>
      </c>
      <c r="F21" s="14">
        <f t="shared" si="3"/>
        <v>367382.14285714284</v>
      </c>
    </row>
    <row r="22" spans="1:6">
      <c r="A22" s="33">
        <f t="shared" si="4"/>
        <v>2000</v>
      </c>
      <c r="B22" s="11">
        <f t="shared" si="0"/>
        <v>3</v>
      </c>
      <c r="C22" s="12">
        <f t="shared" si="5"/>
        <v>600</v>
      </c>
      <c r="D22" s="13">
        <f t="shared" si="2"/>
        <v>6000</v>
      </c>
      <c r="E22" s="12">
        <f t="shared" si="1"/>
        <v>360000</v>
      </c>
      <c r="F22" s="14">
        <f t="shared" si="3"/>
        <v>366600</v>
      </c>
    </row>
    <row r="23" spans="1:6">
      <c r="A23" s="33">
        <f t="shared" si="4"/>
        <v>2250</v>
      </c>
      <c r="B23" s="11">
        <f t="shared" si="0"/>
        <v>3</v>
      </c>
      <c r="C23" s="12">
        <f t="shared" si="5"/>
        <v>675</v>
      </c>
      <c r="D23" s="13">
        <f t="shared" si="2"/>
        <v>5333.333333333333</v>
      </c>
      <c r="E23" s="12">
        <f t="shared" si="1"/>
        <v>360000</v>
      </c>
      <c r="F23" s="14">
        <f t="shared" si="3"/>
        <v>366008.33333333331</v>
      </c>
    </row>
    <row r="24" spans="1:6">
      <c r="A24" s="33">
        <f t="shared" si="4"/>
        <v>2500</v>
      </c>
      <c r="B24" s="11">
        <f t="shared" si="0"/>
        <v>3</v>
      </c>
      <c r="C24" s="12">
        <f t="shared" si="5"/>
        <v>750</v>
      </c>
      <c r="D24" s="13">
        <f t="shared" si="2"/>
        <v>4800</v>
      </c>
      <c r="E24" s="12">
        <f t="shared" si="1"/>
        <v>360000</v>
      </c>
      <c r="F24" s="14">
        <f t="shared" si="3"/>
        <v>365550</v>
      </c>
    </row>
    <row r="25" spans="1:6">
      <c r="A25" s="33">
        <f t="shared" si="4"/>
        <v>2750</v>
      </c>
      <c r="B25" s="11">
        <f t="shared" si="0"/>
        <v>3</v>
      </c>
      <c r="C25" s="12">
        <f t="shared" si="5"/>
        <v>825</v>
      </c>
      <c r="D25" s="13">
        <f t="shared" si="2"/>
        <v>4363.636363636364</v>
      </c>
      <c r="E25" s="12">
        <f t="shared" si="1"/>
        <v>360000</v>
      </c>
      <c r="F25" s="14">
        <f t="shared" si="3"/>
        <v>365188.63636363635</v>
      </c>
    </row>
    <row r="26" spans="1:6">
      <c r="A26" s="33">
        <f t="shared" si="4"/>
        <v>3000</v>
      </c>
      <c r="B26" s="11">
        <f t="shared" si="0"/>
        <v>3</v>
      </c>
      <c r="C26" s="12">
        <f t="shared" si="5"/>
        <v>900</v>
      </c>
      <c r="D26" s="13">
        <f t="shared" si="2"/>
        <v>4000</v>
      </c>
      <c r="E26" s="12">
        <f t="shared" si="1"/>
        <v>360000</v>
      </c>
      <c r="F26" s="14">
        <f t="shared" si="3"/>
        <v>364900</v>
      </c>
    </row>
    <row r="27" spans="1:6">
      <c r="A27" s="33">
        <f t="shared" si="4"/>
        <v>3250</v>
      </c>
      <c r="B27" s="11">
        <f t="shared" si="0"/>
        <v>3</v>
      </c>
      <c r="C27" s="12">
        <f t="shared" si="5"/>
        <v>975</v>
      </c>
      <c r="D27" s="13">
        <f t="shared" si="2"/>
        <v>3692.3076923076924</v>
      </c>
      <c r="E27" s="12">
        <f t="shared" si="1"/>
        <v>360000</v>
      </c>
      <c r="F27" s="14">
        <f t="shared" si="3"/>
        <v>364667.30769230769</v>
      </c>
    </row>
    <row r="28" spans="1:6" s="135" customFormat="1">
      <c r="A28" s="153">
        <f t="shared" si="4"/>
        <v>3500</v>
      </c>
      <c r="B28" s="154">
        <f t="shared" si="0"/>
        <v>3</v>
      </c>
      <c r="C28" s="155">
        <f t="shared" si="5"/>
        <v>1050</v>
      </c>
      <c r="D28" s="156">
        <f t="shared" si="2"/>
        <v>3428.5714285714284</v>
      </c>
      <c r="E28" s="155">
        <f t="shared" si="1"/>
        <v>360000</v>
      </c>
      <c r="F28" s="157">
        <f t="shared" si="3"/>
        <v>364478.57142857142</v>
      </c>
    </row>
    <row r="29" spans="1:6">
      <c r="A29" s="33">
        <f t="shared" si="4"/>
        <v>3750</v>
      </c>
      <c r="B29" s="11">
        <f t="shared" si="0"/>
        <v>3</v>
      </c>
      <c r="C29" s="12">
        <f t="shared" si="5"/>
        <v>1125</v>
      </c>
      <c r="D29" s="13">
        <f t="shared" si="2"/>
        <v>3200</v>
      </c>
      <c r="E29" s="12">
        <f t="shared" si="1"/>
        <v>360000</v>
      </c>
      <c r="F29" s="14">
        <f t="shared" si="3"/>
        <v>364325</v>
      </c>
    </row>
    <row r="30" spans="1:6">
      <c r="A30" s="33">
        <f t="shared" si="4"/>
        <v>4000</v>
      </c>
      <c r="B30" s="11">
        <f t="shared" si="0"/>
        <v>3</v>
      </c>
      <c r="C30" s="12">
        <f t="shared" si="5"/>
        <v>1200</v>
      </c>
      <c r="D30" s="13">
        <f t="shared" si="2"/>
        <v>3000</v>
      </c>
      <c r="E30" s="12">
        <f t="shared" si="1"/>
        <v>360000</v>
      </c>
      <c r="F30" s="14">
        <f t="shared" si="3"/>
        <v>364200</v>
      </c>
    </row>
    <row r="31" spans="1:6">
      <c r="A31" s="33">
        <f t="shared" si="4"/>
        <v>4250</v>
      </c>
      <c r="B31" s="11">
        <f t="shared" si="0"/>
        <v>3</v>
      </c>
      <c r="C31" s="12">
        <f t="shared" si="5"/>
        <v>1275</v>
      </c>
      <c r="D31" s="13">
        <f t="shared" si="2"/>
        <v>2823.5294117647059</v>
      </c>
      <c r="E31" s="12">
        <f t="shared" si="1"/>
        <v>360000</v>
      </c>
      <c r="F31" s="14">
        <f t="shared" si="3"/>
        <v>364098.5294117647</v>
      </c>
    </row>
    <row r="32" spans="1:6">
      <c r="A32" s="33">
        <f t="shared" si="4"/>
        <v>4500</v>
      </c>
      <c r="B32" s="11">
        <f t="shared" si="0"/>
        <v>3</v>
      </c>
      <c r="C32" s="12">
        <f t="shared" si="5"/>
        <v>1350</v>
      </c>
      <c r="D32" s="13">
        <f t="shared" si="2"/>
        <v>2666.6666666666665</v>
      </c>
      <c r="E32" s="12">
        <f t="shared" si="1"/>
        <v>360000</v>
      </c>
      <c r="F32" s="14">
        <f t="shared" si="3"/>
        <v>364016.66666666669</v>
      </c>
    </row>
    <row r="33" spans="1:6">
      <c r="A33" s="33">
        <f t="shared" si="4"/>
        <v>4750</v>
      </c>
      <c r="B33" s="11">
        <f t="shared" si="0"/>
        <v>3</v>
      </c>
      <c r="C33" s="12">
        <f t="shared" si="5"/>
        <v>1425</v>
      </c>
      <c r="D33" s="13">
        <f t="shared" si="2"/>
        <v>2526.3157894736842</v>
      </c>
      <c r="E33" s="12">
        <f t="shared" si="1"/>
        <v>360000</v>
      </c>
      <c r="F33" s="14">
        <f t="shared" si="3"/>
        <v>363951.31578947371</v>
      </c>
    </row>
    <row r="34" spans="1:6">
      <c r="A34" s="33">
        <f t="shared" si="4"/>
        <v>5000</v>
      </c>
      <c r="B34" s="11">
        <f t="shared" si="0"/>
        <v>2.96</v>
      </c>
      <c r="C34" s="12">
        <f t="shared" si="5"/>
        <v>1480</v>
      </c>
      <c r="D34" s="13">
        <f t="shared" si="2"/>
        <v>2400</v>
      </c>
      <c r="E34" s="12">
        <f t="shared" si="1"/>
        <v>355200</v>
      </c>
      <c r="F34" s="14">
        <f t="shared" si="3"/>
        <v>359080</v>
      </c>
    </row>
    <row r="35" spans="1:6">
      <c r="A35" s="33">
        <f t="shared" si="4"/>
        <v>5250</v>
      </c>
      <c r="B35" s="11">
        <f t="shared" si="0"/>
        <v>2.96</v>
      </c>
      <c r="C35" s="12">
        <f t="shared" si="5"/>
        <v>1554</v>
      </c>
      <c r="D35" s="13">
        <f t="shared" ref="D35:D50" si="6">C$4*12*C$3/A35</f>
        <v>2285.7142857142858</v>
      </c>
      <c r="E35" s="12">
        <f t="shared" si="1"/>
        <v>355200</v>
      </c>
      <c r="F35" s="14">
        <f t="shared" ref="F35:F50" si="7">C35+E35+D35</f>
        <v>359039.71428571426</v>
      </c>
    </row>
    <row r="36" spans="1:6">
      <c r="A36" s="33">
        <f t="shared" ref="A36:A51" si="8">A35+D$14</f>
        <v>5500</v>
      </c>
      <c r="B36" s="11">
        <f t="shared" si="0"/>
        <v>2.96</v>
      </c>
      <c r="C36" s="12">
        <f t="shared" si="5"/>
        <v>1628</v>
      </c>
      <c r="D36" s="13">
        <f t="shared" si="6"/>
        <v>2181.818181818182</v>
      </c>
      <c r="E36" s="12">
        <f t="shared" si="1"/>
        <v>355200</v>
      </c>
      <c r="F36" s="14">
        <f t="shared" si="7"/>
        <v>359009.81818181818</v>
      </c>
    </row>
    <row r="37" spans="1:6">
      <c r="A37" s="33">
        <f t="shared" si="8"/>
        <v>5750</v>
      </c>
      <c r="B37" s="11">
        <f t="shared" si="0"/>
        <v>2.96</v>
      </c>
      <c r="C37" s="12">
        <f t="shared" si="5"/>
        <v>1702</v>
      </c>
      <c r="D37" s="13">
        <f t="shared" si="6"/>
        <v>2086.9565217391305</v>
      </c>
      <c r="E37" s="12">
        <f t="shared" si="1"/>
        <v>355200</v>
      </c>
      <c r="F37" s="14">
        <f t="shared" si="7"/>
        <v>358988.95652173914</v>
      </c>
    </row>
    <row r="38" spans="1:6">
      <c r="A38" s="33">
        <f t="shared" si="8"/>
        <v>6000</v>
      </c>
      <c r="B38" s="11">
        <f t="shared" si="0"/>
        <v>2.96</v>
      </c>
      <c r="C38" s="12">
        <f t="shared" si="5"/>
        <v>1776</v>
      </c>
      <c r="D38" s="13">
        <f t="shared" si="6"/>
        <v>2000</v>
      </c>
      <c r="E38" s="12">
        <f t="shared" si="1"/>
        <v>355200</v>
      </c>
      <c r="F38" s="14">
        <f t="shared" si="7"/>
        <v>358976</v>
      </c>
    </row>
    <row r="39" spans="1:6">
      <c r="A39" s="33">
        <f t="shared" si="8"/>
        <v>6250</v>
      </c>
      <c r="B39" s="11">
        <f t="shared" si="0"/>
        <v>2.96</v>
      </c>
      <c r="C39" s="12">
        <f t="shared" si="5"/>
        <v>1850</v>
      </c>
      <c r="D39" s="13">
        <f t="shared" si="6"/>
        <v>1920</v>
      </c>
      <c r="E39" s="12">
        <f t="shared" si="1"/>
        <v>355200</v>
      </c>
      <c r="F39" s="14">
        <f t="shared" si="7"/>
        <v>358970</v>
      </c>
    </row>
    <row r="40" spans="1:6">
      <c r="A40" s="33">
        <f t="shared" si="8"/>
        <v>6500</v>
      </c>
      <c r="B40" s="11">
        <f t="shared" si="0"/>
        <v>2.96</v>
      </c>
      <c r="C40" s="12">
        <f t="shared" si="5"/>
        <v>1924</v>
      </c>
      <c r="D40" s="13">
        <f t="shared" si="6"/>
        <v>1846.1538461538462</v>
      </c>
      <c r="E40" s="12">
        <f t="shared" si="1"/>
        <v>355200</v>
      </c>
      <c r="F40" s="14">
        <f t="shared" si="7"/>
        <v>358970.15384615387</v>
      </c>
    </row>
    <row r="41" spans="1:6">
      <c r="A41" s="33">
        <f t="shared" si="8"/>
        <v>6750</v>
      </c>
      <c r="B41" s="11">
        <f t="shared" si="0"/>
        <v>2.96</v>
      </c>
      <c r="C41" s="12">
        <f t="shared" si="5"/>
        <v>1998</v>
      </c>
      <c r="D41" s="13">
        <f t="shared" si="6"/>
        <v>1777.7777777777778</v>
      </c>
      <c r="E41" s="12">
        <f t="shared" si="1"/>
        <v>355200</v>
      </c>
      <c r="F41" s="14">
        <f t="shared" si="7"/>
        <v>358975.77777777775</v>
      </c>
    </row>
    <row r="42" spans="1:6">
      <c r="A42" s="33">
        <f t="shared" si="8"/>
        <v>7000</v>
      </c>
      <c r="B42" s="11">
        <f t="shared" si="0"/>
        <v>2.96</v>
      </c>
      <c r="C42" s="12">
        <f t="shared" si="5"/>
        <v>2072</v>
      </c>
      <c r="D42" s="13">
        <f t="shared" si="6"/>
        <v>1714.2857142857142</v>
      </c>
      <c r="E42" s="12">
        <f t="shared" si="1"/>
        <v>355200</v>
      </c>
      <c r="F42" s="14">
        <f t="shared" si="7"/>
        <v>358986.28571428574</v>
      </c>
    </row>
    <row r="43" spans="1:6">
      <c r="A43" s="33">
        <f t="shared" si="8"/>
        <v>7250</v>
      </c>
      <c r="B43" s="11">
        <f t="shared" si="0"/>
        <v>2.96</v>
      </c>
      <c r="C43" s="12">
        <f t="shared" si="5"/>
        <v>2146</v>
      </c>
      <c r="D43" s="13">
        <f t="shared" si="6"/>
        <v>1655.1724137931035</v>
      </c>
      <c r="E43" s="12">
        <f t="shared" si="1"/>
        <v>355200</v>
      </c>
      <c r="F43" s="14">
        <f t="shared" si="7"/>
        <v>359001.1724137931</v>
      </c>
    </row>
    <row r="44" spans="1:6">
      <c r="A44" s="33">
        <f t="shared" si="8"/>
        <v>7500</v>
      </c>
      <c r="B44" s="11">
        <f t="shared" si="0"/>
        <v>2.96</v>
      </c>
      <c r="C44" s="12">
        <f t="shared" si="5"/>
        <v>2220</v>
      </c>
      <c r="D44" s="13">
        <f t="shared" si="6"/>
        <v>1600</v>
      </c>
      <c r="E44" s="12">
        <f t="shared" si="1"/>
        <v>355200</v>
      </c>
      <c r="F44" s="14">
        <f t="shared" si="7"/>
        <v>359020</v>
      </c>
    </row>
    <row r="45" spans="1:6">
      <c r="A45" s="33">
        <f t="shared" si="8"/>
        <v>7750</v>
      </c>
      <c r="B45" s="11">
        <f t="shared" si="0"/>
        <v>2.96</v>
      </c>
      <c r="C45" s="12">
        <f t="shared" si="5"/>
        <v>2294</v>
      </c>
      <c r="D45" s="13">
        <f t="shared" si="6"/>
        <v>1548.3870967741937</v>
      </c>
      <c r="E45" s="12">
        <f t="shared" si="1"/>
        <v>355200</v>
      </c>
      <c r="F45" s="14">
        <f t="shared" si="7"/>
        <v>359042.38709677418</v>
      </c>
    </row>
    <row r="46" spans="1:6">
      <c r="A46" s="33">
        <f t="shared" si="8"/>
        <v>8000</v>
      </c>
      <c r="B46" s="11">
        <f t="shared" si="0"/>
        <v>2.96</v>
      </c>
      <c r="C46" s="12">
        <f t="shared" si="5"/>
        <v>2368</v>
      </c>
      <c r="D46" s="13">
        <f t="shared" si="6"/>
        <v>1500</v>
      </c>
      <c r="E46" s="12">
        <f t="shared" si="1"/>
        <v>355200</v>
      </c>
      <c r="F46" s="14">
        <f t="shared" si="7"/>
        <v>359068</v>
      </c>
    </row>
    <row r="47" spans="1:6">
      <c r="A47" s="33">
        <f t="shared" si="8"/>
        <v>8250</v>
      </c>
      <c r="B47" s="11">
        <f t="shared" si="0"/>
        <v>2.96</v>
      </c>
      <c r="C47" s="12">
        <f t="shared" si="5"/>
        <v>2442</v>
      </c>
      <c r="D47" s="13">
        <f t="shared" si="6"/>
        <v>1454.5454545454545</v>
      </c>
      <c r="E47" s="12">
        <f t="shared" si="1"/>
        <v>355200</v>
      </c>
      <c r="F47" s="14">
        <f t="shared" si="7"/>
        <v>359096.54545454547</v>
      </c>
    </row>
    <row r="48" spans="1:6">
      <c r="A48" s="33">
        <f t="shared" si="8"/>
        <v>8500</v>
      </c>
      <c r="B48" s="11">
        <f t="shared" si="0"/>
        <v>2.96</v>
      </c>
      <c r="C48" s="12">
        <f t="shared" si="5"/>
        <v>2516</v>
      </c>
      <c r="D48" s="13">
        <f t="shared" si="6"/>
        <v>1411.7647058823529</v>
      </c>
      <c r="E48" s="12">
        <f t="shared" si="1"/>
        <v>355200</v>
      </c>
      <c r="F48" s="14">
        <f t="shared" si="7"/>
        <v>359127.76470588235</v>
      </c>
    </row>
    <row r="49" spans="1:6">
      <c r="A49" s="33">
        <f t="shared" si="8"/>
        <v>8750</v>
      </c>
      <c r="B49" s="11">
        <f t="shared" si="0"/>
        <v>2.96</v>
      </c>
      <c r="C49" s="12">
        <f t="shared" si="5"/>
        <v>2590</v>
      </c>
      <c r="D49" s="13">
        <f t="shared" si="6"/>
        <v>1371.4285714285713</v>
      </c>
      <c r="E49" s="12">
        <f t="shared" si="1"/>
        <v>355200</v>
      </c>
      <c r="F49" s="14">
        <f t="shared" si="7"/>
        <v>359161.42857142858</v>
      </c>
    </row>
    <row r="50" spans="1:6">
      <c r="A50" s="33">
        <f t="shared" si="8"/>
        <v>9000</v>
      </c>
      <c r="B50" s="11">
        <f t="shared" si="0"/>
        <v>2.96</v>
      </c>
      <c r="C50" s="12">
        <f t="shared" si="5"/>
        <v>2664</v>
      </c>
      <c r="D50" s="13">
        <f t="shared" si="6"/>
        <v>1333.3333333333333</v>
      </c>
      <c r="E50" s="12">
        <f t="shared" si="1"/>
        <v>355200</v>
      </c>
      <c r="F50" s="14">
        <f t="shared" si="7"/>
        <v>359197.33333333331</v>
      </c>
    </row>
    <row r="51" spans="1:6">
      <c r="A51" s="33">
        <f t="shared" si="8"/>
        <v>9250</v>
      </c>
      <c r="B51" s="11">
        <f t="shared" si="0"/>
        <v>2.96</v>
      </c>
      <c r="C51" s="12">
        <f t="shared" si="5"/>
        <v>2738</v>
      </c>
      <c r="D51" s="13">
        <f t="shared" ref="D51:D61" si="9">C$4*12*C$3/A51</f>
        <v>1297.2972972972973</v>
      </c>
      <c r="E51" s="12">
        <f t="shared" si="1"/>
        <v>355200</v>
      </c>
      <c r="F51" s="14">
        <f t="shared" ref="F51:F61" si="10">C51+E51+D51</f>
        <v>359235.29729729728</v>
      </c>
    </row>
    <row r="52" spans="1:6">
      <c r="A52" s="33">
        <f t="shared" ref="A52:A61" si="11">A51+D$14</f>
        <v>9500</v>
      </c>
      <c r="B52" s="11">
        <f t="shared" si="0"/>
        <v>2.96</v>
      </c>
      <c r="C52" s="12">
        <f t="shared" si="5"/>
        <v>2812</v>
      </c>
      <c r="D52" s="13">
        <f t="shared" si="9"/>
        <v>1263.1578947368421</v>
      </c>
      <c r="E52" s="12">
        <f t="shared" si="1"/>
        <v>355200</v>
      </c>
      <c r="F52" s="14">
        <f t="shared" si="10"/>
        <v>359275.15789473685</v>
      </c>
    </row>
    <row r="53" spans="1:6">
      <c r="A53" s="33">
        <f t="shared" si="11"/>
        <v>9750</v>
      </c>
      <c r="B53" s="11">
        <f t="shared" si="0"/>
        <v>2.96</v>
      </c>
      <c r="C53" s="12">
        <f t="shared" si="5"/>
        <v>2886</v>
      </c>
      <c r="D53" s="13">
        <f t="shared" si="9"/>
        <v>1230.7692307692307</v>
      </c>
      <c r="E53" s="12">
        <f t="shared" si="1"/>
        <v>355200</v>
      </c>
      <c r="F53" s="14">
        <f t="shared" si="10"/>
        <v>359316.76923076925</v>
      </c>
    </row>
    <row r="54" spans="1:6">
      <c r="A54" s="33">
        <f t="shared" si="11"/>
        <v>10000</v>
      </c>
      <c r="B54" s="11">
        <f t="shared" si="0"/>
        <v>2.92</v>
      </c>
      <c r="C54" s="12">
        <f t="shared" si="5"/>
        <v>2920</v>
      </c>
      <c r="D54" s="13">
        <f t="shared" si="9"/>
        <v>1200</v>
      </c>
      <c r="E54" s="12">
        <f t="shared" si="1"/>
        <v>350400</v>
      </c>
      <c r="F54" s="14">
        <f t="shared" si="10"/>
        <v>354520</v>
      </c>
    </row>
    <row r="55" spans="1:6">
      <c r="A55" s="33">
        <f t="shared" si="11"/>
        <v>10250</v>
      </c>
      <c r="B55" s="11">
        <f t="shared" si="0"/>
        <v>2.92</v>
      </c>
      <c r="C55" s="12">
        <f t="shared" si="5"/>
        <v>2993</v>
      </c>
      <c r="D55" s="13">
        <f t="shared" si="9"/>
        <v>1170.7317073170732</v>
      </c>
      <c r="E55" s="12">
        <f t="shared" si="1"/>
        <v>350400</v>
      </c>
      <c r="F55" s="14">
        <f t="shared" si="10"/>
        <v>354563.73170731706</v>
      </c>
    </row>
    <row r="56" spans="1:6">
      <c r="A56" s="33">
        <f t="shared" si="11"/>
        <v>10500</v>
      </c>
      <c r="B56" s="11">
        <f t="shared" si="0"/>
        <v>2.92</v>
      </c>
      <c r="C56" s="12">
        <f t="shared" si="5"/>
        <v>3066</v>
      </c>
      <c r="D56" s="13">
        <f t="shared" si="9"/>
        <v>1142.8571428571429</v>
      </c>
      <c r="E56" s="12">
        <f t="shared" si="1"/>
        <v>350400</v>
      </c>
      <c r="F56" s="14">
        <f t="shared" si="10"/>
        <v>354608.85714285716</v>
      </c>
    </row>
    <row r="57" spans="1:6">
      <c r="A57" s="33">
        <f t="shared" si="11"/>
        <v>10750</v>
      </c>
      <c r="B57" s="11">
        <f t="shared" si="0"/>
        <v>2.92</v>
      </c>
      <c r="C57" s="12">
        <f t="shared" si="5"/>
        <v>3139</v>
      </c>
      <c r="D57" s="13">
        <f t="shared" si="9"/>
        <v>1116.2790697674418</v>
      </c>
      <c r="E57" s="12">
        <f t="shared" si="1"/>
        <v>350400</v>
      </c>
      <c r="F57" s="14">
        <f t="shared" si="10"/>
        <v>354655.27906976745</v>
      </c>
    </row>
    <row r="58" spans="1:6">
      <c r="A58" s="33">
        <f t="shared" si="11"/>
        <v>11000</v>
      </c>
      <c r="B58" s="11">
        <f t="shared" si="0"/>
        <v>2.92</v>
      </c>
      <c r="C58" s="12">
        <f t="shared" si="5"/>
        <v>3212</v>
      </c>
      <c r="D58" s="13">
        <f t="shared" si="9"/>
        <v>1090.909090909091</v>
      </c>
      <c r="E58" s="12">
        <f t="shared" si="1"/>
        <v>350400</v>
      </c>
      <c r="F58" s="14">
        <f t="shared" si="10"/>
        <v>354702.90909090912</v>
      </c>
    </row>
    <row r="59" spans="1:6">
      <c r="A59" s="33">
        <f t="shared" si="11"/>
        <v>11250</v>
      </c>
      <c r="B59" s="11">
        <f t="shared" si="0"/>
        <v>2.92</v>
      </c>
      <c r="C59" s="12">
        <f t="shared" si="5"/>
        <v>3285</v>
      </c>
      <c r="D59" s="13">
        <f t="shared" si="9"/>
        <v>1066.6666666666667</v>
      </c>
      <c r="E59" s="12">
        <f t="shared" si="1"/>
        <v>350400</v>
      </c>
      <c r="F59" s="14">
        <f t="shared" si="10"/>
        <v>354751.66666666669</v>
      </c>
    </row>
    <row r="60" spans="1:6">
      <c r="A60" s="33">
        <f t="shared" si="11"/>
        <v>11500</v>
      </c>
      <c r="B60" s="11">
        <f t="shared" si="0"/>
        <v>2.92</v>
      </c>
      <c r="C60" s="12">
        <f t="shared" si="5"/>
        <v>3358</v>
      </c>
      <c r="D60" s="13">
        <f t="shared" si="9"/>
        <v>1043.4782608695652</v>
      </c>
      <c r="E60" s="12">
        <f t="shared" si="1"/>
        <v>350400</v>
      </c>
      <c r="F60" s="14">
        <f t="shared" si="10"/>
        <v>354801.47826086957</v>
      </c>
    </row>
    <row r="61" spans="1:6" ht="15.75" thickBot="1">
      <c r="A61" s="34">
        <f t="shared" si="11"/>
        <v>11750</v>
      </c>
      <c r="B61" s="16">
        <f t="shared" si="0"/>
        <v>2.92</v>
      </c>
      <c r="C61" s="12">
        <f t="shared" si="5"/>
        <v>3431</v>
      </c>
      <c r="D61" s="18">
        <f t="shared" si="9"/>
        <v>1021.2765957446809</v>
      </c>
      <c r="E61" s="17">
        <f t="shared" si="1"/>
        <v>350400</v>
      </c>
      <c r="F61" s="19">
        <f t="shared" si="10"/>
        <v>354852.27659574465</v>
      </c>
    </row>
    <row r="62" spans="1:6">
      <c r="D62" s="20"/>
    </row>
    <row r="63" spans="1:6">
      <c r="D63" s="20"/>
    </row>
    <row r="64" spans="1:6">
      <c r="D64" s="20"/>
    </row>
    <row r="65" spans="4:4">
      <c r="D65" s="20"/>
    </row>
    <row r="66" spans="4:4">
      <c r="D66" s="20"/>
    </row>
    <row r="67" spans="4:4">
      <c r="D67" s="20"/>
    </row>
    <row r="68" spans="4:4">
      <c r="D68" s="20"/>
    </row>
    <row r="69" spans="4:4">
      <c r="D69" s="20"/>
    </row>
    <row r="70" spans="4:4">
      <c r="D70" s="20"/>
    </row>
    <row r="71" spans="4:4">
      <c r="D71" s="20"/>
    </row>
  </sheetData>
  <phoneticPr fontId="0" type="noConversion"/>
  <printOptions gridLinesSet="0"/>
  <pageMargins left="0.75" right="0.75" top="1" bottom="1" header="0.5" footer="0.5"/>
  <pageSetup orientation="portrait" r:id="rId1"/>
  <headerFooter alignWithMargins="0">
    <oddHeader>&amp;A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E20"/>
  <sheetViews>
    <sheetView showGridLines="0" zoomScaleNormal="100" workbookViewId="0">
      <selection activeCell="C4" sqref="C4"/>
    </sheetView>
  </sheetViews>
  <sheetFormatPr defaultRowHeight="15"/>
  <cols>
    <col min="2" max="2" width="14.28515625" bestFit="1" customWidth="1"/>
    <col min="3" max="3" width="14.85546875" bestFit="1" customWidth="1"/>
    <col min="4" max="4" width="13.42578125" bestFit="1" customWidth="1"/>
    <col min="5" max="5" width="14.85546875" customWidth="1"/>
  </cols>
  <sheetData>
    <row r="1" spans="1:5" ht="18.75">
      <c r="A1" s="1" t="s">
        <v>32</v>
      </c>
    </row>
    <row r="2" spans="1:5" ht="15.75" thickBot="1">
      <c r="A2" s="2"/>
    </row>
    <row r="3" spans="1:5">
      <c r="A3" s="85" t="s">
        <v>0</v>
      </c>
      <c r="B3" s="86"/>
      <c r="C3" s="166">
        <v>100</v>
      </c>
      <c r="D3" s="87" t="str">
        <f>'Example 11-7'!D3</f>
        <v>per order</v>
      </c>
    </row>
    <row r="4" spans="1:5">
      <c r="A4" s="88" t="s">
        <v>2</v>
      </c>
      <c r="B4" s="89"/>
      <c r="C4" s="90">
        <f>'Example 11-7'!C4</f>
        <v>10000</v>
      </c>
      <c r="D4" s="91" t="str">
        <f>'Example 11-7'!D4</f>
        <v>bottles</v>
      </c>
    </row>
    <row r="5" spans="1:5">
      <c r="A5" s="88" t="s">
        <v>4</v>
      </c>
      <c r="B5" s="89"/>
      <c r="C5" s="92">
        <f>'Example 11-7'!C5</f>
        <v>0.2</v>
      </c>
      <c r="D5" s="91"/>
    </row>
    <row r="6" spans="1:5" ht="2.25" customHeight="1" thickBot="1">
      <c r="A6" s="3"/>
      <c r="B6" s="4"/>
      <c r="C6" s="53"/>
      <c r="D6" s="54"/>
    </row>
    <row r="7" spans="1:5" ht="21" customHeight="1" thickBot="1">
      <c r="A7" s="84" t="s">
        <v>5</v>
      </c>
    </row>
    <row r="8" spans="1:5" ht="15.75" thickBot="1">
      <c r="B8" s="117" t="s">
        <v>25</v>
      </c>
      <c r="C8" s="118" t="s">
        <v>7</v>
      </c>
    </row>
    <row r="9" spans="1:5" ht="16.5">
      <c r="A9" s="160" t="s">
        <v>37</v>
      </c>
      <c r="B9" s="93">
        <f>'Example 11-7'!B9</f>
        <v>0</v>
      </c>
      <c r="C9" s="94">
        <v>3</v>
      </c>
      <c r="D9" s="160" t="s">
        <v>40</v>
      </c>
    </row>
    <row r="10" spans="1:5" ht="16.5">
      <c r="A10" s="161" t="s">
        <v>38</v>
      </c>
      <c r="B10" s="95">
        <f>'Example 11-7'!B10</f>
        <v>5000</v>
      </c>
      <c r="C10" s="96">
        <f>'Example 11-7'!C10</f>
        <v>2.96</v>
      </c>
      <c r="D10" s="161" t="s">
        <v>41</v>
      </c>
    </row>
    <row r="11" spans="1:5" ht="17.25" thickBot="1">
      <c r="A11" s="162" t="s">
        <v>39</v>
      </c>
      <c r="B11" s="97">
        <f>'Example 11-7'!B11</f>
        <v>10000</v>
      </c>
      <c r="C11" s="98">
        <f>'Example 11-7'!C11</f>
        <v>2.92</v>
      </c>
      <c r="D11" s="162" t="s">
        <v>42</v>
      </c>
    </row>
    <row r="12" spans="1:5" ht="15.75" thickBot="1"/>
    <row r="13" spans="1:5" ht="38.25" customHeight="1" thickBot="1">
      <c r="A13" s="111" t="s">
        <v>27</v>
      </c>
      <c r="B13" s="112" t="s">
        <v>33</v>
      </c>
      <c r="C13" s="139" t="s">
        <v>26</v>
      </c>
      <c r="D13" s="152" t="s">
        <v>35</v>
      </c>
      <c r="E13" s="113" t="s">
        <v>34</v>
      </c>
    </row>
    <row r="14" spans="1:5">
      <c r="A14" s="147">
        <v>0</v>
      </c>
      <c r="B14" s="148">
        <f>SQRT((2*$C$4*$C$3*12)/($C$5*C9))</f>
        <v>6324.5553203367581</v>
      </c>
      <c r="C14" s="149">
        <f>IF(B14&gt;=B10,B10,B14)</f>
        <v>5000</v>
      </c>
      <c r="D14" s="150">
        <f>IF(B14&gt;C14,C10,C9)</f>
        <v>2.96</v>
      </c>
      <c r="E14" s="151">
        <f>($C$4*12/C14)*$C$3+(C14/2)*$C$5*D14+$C$4*12*D14</f>
        <v>359080</v>
      </c>
    </row>
    <row r="15" spans="1:5">
      <c r="A15" s="115">
        <v>1</v>
      </c>
      <c r="B15" s="141">
        <f>SQRT((2*$C$4*$C$3*12)/($C$5*C10))</f>
        <v>6367.1453996701339</v>
      </c>
      <c r="C15" s="142">
        <f>IF(B15&lt;B10,B10,IF(B15&gt;=B11,B11,B15))</f>
        <v>6367.1453996701339</v>
      </c>
      <c r="D15" s="143">
        <f>IF(B15&gt;C15,C11,C10)</f>
        <v>2.96</v>
      </c>
      <c r="E15" s="144">
        <f>($C$4*12/C15)*$C$3+(C15/2)*$C$5*D15+$C$4*12*D15</f>
        <v>358969.35007660469</v>
      </c>
    </row>
    <row r="16" spans="1:5" ht="15.75" thickBot="1">
      <c r="A16" s="116">
        <v>2</v>
      </c>
      <c r="B16" s="103">
        <f>SQRT((2*$C$4*$C$3*12)/($C$5*C11))</f>
        <v>6410.607647560324</v>
      </c>
      <c r="C16" s="140">
        <f>IF(B16&lt;B11,B11,B16)</f>
        <v>10000</v>
      </c>
      <c r="D16" s="145">
        <f>IF(B16&gt;C16,C11,C11)</f>
        <v>2.92</v>
      </c>
      <c r="E16" s="146">
        <f>($C$4*12/C16)*$C$3+(C16/2)*$C$5*D16+$C$4*12*D16</f>
        <v>354520</v>
      </c>
    </row>
    <row r="18" spans="1:4" ht="15.75" thickBot="1">
      <c r="A18" s="31" t="s">
        <v>28</v>
      </c>
    </row>
    <row r="19" spans="1:4">
      <c r="B19" s="108" t="s">
        <v>29</v>
      </c>
      <c r="C19" s="109" t="s">
        <v>23</v>
      </c>
      <c r="D19" s="110" t="s">
        <v>30</v>
      </c>
    </row>
    <row r="20" spans="1:4" ht="15.75" thickBot="1">
      <c r="A20" s="55"/>
      <c r="B20" s="105">
        <f>C9</f>
        <v>3</v>
      </c>
      <c r="C20" s="106">
        <f>SQRT((2*$C$4*$C$3*12)/($C$5*B20))</f>
        <v>6324.5553203367581</v>
      </c>
      <c r="D20" s="107">
        <f>(($C$4*12)/C20)*$C$3+(C20/2)*($C$5/100)*B20+($C$4*12)*B20</f>
        <v>361916.34026206203</v>
      </c>
    </row>
  </sheetData>
  <phoneticPr fontId="0" type="noConversion"/>
  <pageMargins left="0.75" right="0.75" top="1" bottom="1" header="0.5" footer="0.5"/>
  <pageSetup orientation="portrait" horizontalDpi="4294967293" verticalDpi="0" r:id="rId1"/>
  <headerFooter alignWithMargins="0">
    <oddHeader>&amp;C&amp;A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syncVertical="1" syncRef="A87" transitionEvaluation="1" codeName="Sheet4"/>
  <dimension ref="A1:F79"/>
  <sheetViews>
    <sheetView showGridLines="0" zoomScale="115" zoomScaleNormal="100" workbookViewId="0">
      <pane ySplit="17" topLeftCell="A87" activePane="bottomLeft" state="frozen"/>
      <selection activeCell="A2" sqref="A2"/>
      <selection pane="bottomLeft" activeCell="C4" sqref="C4"/>
    </sheetView>
  </sheetViews>
  <sheetFormatPr defaultColWidth="9.7109375" defaultRowHeight="15"/>
  <cols>
    <col min="1" max="1" width="8.85546875" customWidth="1"/>
    <col min="2" max="2" width="12.7109375" customWidth="1"/>
    <col min="3" max="3" width="14.7109375" customWidth="1"/>
    <col min="4" max="4" width="13.42578125" customWidth="1"/>
    <col min="5" max="5" width="13.85546875" customWidth="1"/>
    <col min="6" max="6" width="17.5703125" style="41" bestFit="1" customWidth="1"/>
  </cols>
  <sheetData>
    <row r="1" spans="1:6" ht="19.5">
      <c r="A1" s="21" t="s">
        <v>36</v>
      </c>
    </row>
    <row r="2" spans="1:6" ht="15.75" thickBot="1">
      <c r="A2" s="2"/>
    </row>
    <row r="3" spans="1:6">
      <c r="A3" s="66" t="s">
        <v>0</v>
      </c>
      <c r="B3" s="67"/>
      <c r="C3" s="120">
        <v>100</v>
      </c>
      <c r="D3" s="59" t="s">
        <v>1</v>
      </c>
    </row>
    <row r="4" spans="1:6">
      <c r="A4" s="68" t="s">
        <v>2</v>
      </c>
      <c r="B4" s="69"/>
      <c r="C4" s="121">
        <v>10000</v>
      </c>
      <c r="D4" s="61" t="s">
        <v>3</v>
      </c>
    </row>
    <row r="5" spans="1:6">
      <c r="A5" s="68" t="s">
        <v>4</v>
      </c>
      <c r="B5" s="69"/>
      <c r="C5" s="122">
        <v>0.2</v>
      </c>
      <c r="D5" s="61"/>
    </row>
    <row r="6" spans="1:6" ht="4.5" customHeight="1" thickBot="1">
      <c r="A6" s="82"/>
      <c r="B6" s="83"/>
      <c r="C6" s="62"/>
      <c r="D6" s="63"/>
    </row>
    <row r="7" spans="1:6" ht="12.75" customHeight="1" thickBot="1"/>
    <row r="8" spans="1:6" ht="15.75" thickBot="1">
      <c r="A8" s="84" t="s">
        <v>5</v>
      </c>
      <c r="B8" s="119" t="s">
        <v>14</v>
      </c>
      <c r="C8" s="118" t="s">
        <v>7</v>
      </c>
    </row>
    <row r="9" spans="1:6" ht="16.5">
      <c r="A9" s="160" t="s">
        <v>37</v>
      </c>
      <c r="B9" s="123" t="s">
        <v>20</v>
      </c>
      <c r="C9" s="64">
        <v>3</v>
      </c>
      <c r="D9" s="160" t="s">
        <v>40</v>
      </c>
    </row>
    <row r="10" spans="1:6" ht="16.5">
      <c r="A10" s="161" t="s">
        <v>38</v>
      </c>
      <c r="B10" s="123" t="s">
        <v>21</v>
      </c>
      <c r="C10" s="64">
        <v>2.96</v>
      </c>
      <c r="D10" s="161" t="s">
        <v>41</v>
      </c>
    </row>
    <row r="11" spans="1:6" ht="17.25" thickBot="1">
      <c r="A11" s="162" t="s">
        <v>39</v>
      </c>
      <c r="B11" s="124" t="s">
        <v>22</v>
      </c>
      <c r="C11" s="65">
        <v>2.92</v>
      </c>
      <c r="D11" s="162" t="s">
        <v>42</v>
      </c>
    </row>
    <row r="12" spans="1:6" ht="15.75" thickBot="1">
      <c r="B12" s="50"/>
      <c r="C12" s="51"/>
    </row>
    <row r="13" spans="1:6">
      <c r="A13" s="70" t="s">
        <v>8</v>
      </c>
      <c r="B13" s="71"/>
      <c r="C13" s="71"/>
      <c r="D13" s="35">
        <v>4000</v>
      </c>
    </row>
    <row r="14" spans="1:6" ht="15.75" thickBot="1">
      <c r="A14" s="72" t="s">
        <v>9</v>
      </c>
      <c r="B14" s="73"/>
      <c r="C14" s="73"/>
      <c r="D14" s="52">
        <v>250</v>
      </c>
    </row>
    <row r="15" spans="1:6" ht="15.75" thickBot="1"/>
    <row r="16" spans="1:6">
      <c r="A16" s="74" t="s">
        <v>10</v>
      </c>
      <c r="B16" s="78" t="s">
        <v>11</v>
      </c>
      <c r="C16" s="78" t="s">
        <v>12</v>
      </c>
      <c r="D16" s="79" t="s">
        <v>12</v>
      </c>
      <c r="E16" s="78" t="s">
        <v>12</v>
      </c>
      <c r="F16" s="125" t="s">
        <v>13</v>
      </c>
    </row>
    <row r="17" spans="1:6" ht="15.75" thickBot="1">
      <c r="A17" s="75" t="s">
        <v>14</v>
      </c>
      <c r="B17" s="80" t="s">
        <v>15</v>
      </c>
      <c r="C17" s="80" t="s">
        <v>16</v>
      </c>
      <c r="D17" s="81" t="s">
        <v>17</v>
      </c>
      <c r="E17" s="80" t="s">
        <v>18</v>
      </c>
      <c r="F17" s="126" t="s">
        <v>19</v>
      </c>
    </row>
    <row r="18" spans="1:6">
      <c r="A18" s="5">
        <f>D13</f>
        <v>4000</v>
      </c>
      <c r="B18" s="22">
        <f>((MINA(5000,A18)*C$9)+(MAXA(0,MINA(10000,A18)-5000)*C$10)+(MAXA(0,A18-10000)*C$11))/A18</f>
        <v>3</v>
      </c>
      <c r="C18" s="7">
        <f>(A18/2)*B18*(C$5)</f>
        <v>1200</v>
      </c>
      <c r="D18" s="8">
        <f>(C$4*12/A18)*C$3</f>
        <v>3000</v>
      </c>
      <c r="E18" s="7">
        <f t="shared" ref="E18:E38" si="0">C$4*12*B18</f>
        <v>360000</v>
      </c>
      <c r="F18" s="46">
        <f>C18+E18+D18</f>
        <v>364200</v>
      </c>
    </row>
    <row r="19" spans="1:6">
      <c r="A19" s="10">
        <f>$D$14+A18</f>
        <v>4250</v>
      </c>
      <c r="B19" s="23">
        <f t="shared" ref="B19:B38" si="1">((MINA(5000,A19)*C$9)+(MAXA(0,MINA(10000,A19)-5000)*C$10)+(MAXA(0,A19-10000)*C$11))/A19</f>
        <v>3</v>
      </c>
      <c r="C19" s="12">
        <f>(A19/2)*B19*(C$5)</f>
        <v>1275</v>
      </c>
      <c r="D19" s="13">
        <f t="shared" ref="D19:D34" si="2">(C$4*12/A19)*C$3</f>
        <v>2823.5294117647059</v>
      </c>
      <c r="E19" s="12">
        <f t="shared" si="0"/>
        <v>360000</v>
      </c>
      <c r="F19" s="47">
        <f t="shared" ref="F19:F34" si="3">C19+E19+D19</f>
        <v>364098.5294117647</v>
      </c>
    </row>
    <row r="20" spans="1:6">
      <c r="A20" s="10">
        <f t="shared" ref="A20:A79" si="4">$D$14+A19</f>
        <v>4500</v>
      </c>
      <c r="B20" s="23">
        <f t="shared" si="1"/>
        <v>3</v>
      </c>
      <c r="C20" s="12">
        <f t="shared" ref="C20:C37" si="5">(A20/2)*B20*(C$5)</f>
        <v>1350</v>
      </c>
      <c r="D20" s="13">
        <f t="shared" si="2"/>
        <v>2666.666666666667</v>
      </c>
      <c r="E20" s="12">
        <f t="shared" si="0"/>
        <v>360000</v>
      </c>
      <c r="F20" s="47">
        <f t="shared" si="3"/>
        <v>364016.66666666669</v>
      </c>
    </row>
    <row r="21" spans="1:6">
      <c r="A21" s="10">
        <f t="shared" si="4"/>
        <v>4750</v>
      </c>
      <c r="B21" s="23">
        <f t="shared" si="1"/>
        <v>3</v>
      </c>
      <c r="C21" s="12">
        <f t="shared" si="5"/>
        <v>1425</v>
      </c>
      <c r="D21" s="13">
        <f t="shared" si="2"/>
        <v>2526.3157894736842</v>
      </c>
      <c r="E21" s="12">
        <f t="shared" si="0"/>
        <v>360000</v>
      </c>
      <c r="F21" s="47">
        <f t="shared" si="3"/>
        <v>363951.31578947371</v>
      </c>
    </row>
    <row r="22" spans="1:6">
      <c r="A22" s="10">
        <f t="shared" si="4"/>
        <v>5000</v>
      </c>
      <c r="B22" s="23">
        <f t="shared" si="1"/>
        <v>3</v>
      </c>
      <c r="C22" s="12">
        <f t="shared" si="5"/>
        <v>1500</v>
      </c>
      <c r="D22" s="13">
        <f t="shared" si="2"/>
        <v>2400</v>
      </c>
      <c r="E22" s="12">
        <f t="shared" si="0"/>
        <v>360000</v>
      </c>
      <c r="F22" s="47">
        <f t="shared" si="3"/>
        <v>363900</v>
      </c>
    </row>
    <row r="23" spans="1:6">
      <c r="A23" s="10">
        <f t="shared" si="4"/>
        <v>5250</v>
      </c>
      <c r="B23" s="23">
        <f t="shared" si="1"/>
        <v>2.9980952380952379</v>
      </c>
      <c r="C23" s="12">
        <f t="shared" si="5"/>
        <v>1574</v>
      </c>
      <c r="D23" s="13">
        <f t="shared" si="2"/>
        <v>2285.7142857142858</v>
      </c>
      <c r="E23" s="12">
        <f t="shared" si="0"/>
        <v>359771.42857142858</v>
      </c>
      <c r="F23" s="47">
        <f t="shared" si="3"/>
        <v>363631.14285714284</v>
      </c>
    </row>
    <row r="24" spans="1:6">
      <c r="A24" s="10">
        <f t="shared" si="4"/>
        <v>5500</v>
      </c>
      <c r="B24" s="24">
        <f t="shared" si="1"/>
        <v>2.9963636363636366</v>
      </c>
      <c r="C24" s="12">
        <f t="shared" si="5"/>
        <v>1648</v>
      </c>
      <c r="D24" s="13">
        <f t="shared" si="2"/>
        <v>2181.8181818181815</v>
      </c>
      <c r="E24" s="12">
        <f t="shared" si="0"/>
        <v>359563.63636363641</v>
      </c>
      <c r="F24" s="47">
        <f t="shared" si="3"/>
        <v>363393.45454545459</v>
      </c>
    </row>
    <row r="25" spans="1:6">
      <c r="A25" s="10">
        <f t="shared" si="4"/>
        <v>5750</v>
      </c>
      <c r="B25" s="24">
        <f t="shared" si="1"/>
        <v>2.9947826086956524</v>
      </c>
      <c r="C25" s="12">
        <f t="shared" si="5"/>
        <v>1722</v>
      </c>
      <c r="D25" s="13">
        <f t="shared" si="2"/>
        <v>2086.9565217391305</v>
      </c>
      <c r="E25" s="12">
        <f t="shared" si="0"/>
        <v>359373.91304347827</v>
      </c>
      <c r="F25" s="47">
        <f t="shared" si="3"/>
        <v>363182.86956521741</v>
      </c>
    </row>
    <row r="26" spans="1:6">
      <c r="A26" s="10">
        <f t="shared" si="4"/>
        <v>6000</v>
      </c>
      <c r="B26" s="24">
        <f t="shared" si="1"/>
        <v>2.9933333333333332</v>
      </c>
      <c r="C26" s="12">
        <f t="shared" si="5"/>
        <v>1796</v>
      </c>
      <c r="D26" s="13">
        <f t="shared" si="2"/>
        <v>2000</v>
      </c>
      <c r="E26" s="12">
        <f t="shared" si="0"/>
        <v>359200</v>
      </c>
      <c r="F26" s="47">
        <f t="shared" si="3"/>
        <v>362996</v>
      </c>
    </row>
    <row r="27" spans="1:6">
      <c r="A27" s="10">
        <f t="shared" si="4"/>
        <v>6250</v>
      </c>
      <c r="B27" s="24">
        <f t="shared" si="1"/>
        <v>2.992</v>
      </c>
      <c r="C27" s="12">
        <f t="shared" si="5"/>
        <v>1870</v>
      </c>
      <c r="D27" s="13">
        <f t="shared" si="2"/>
        <v>1920</v>
      </c>
      <c r="E27" s="12">
        <f t="shared" si="0"/>
        <v>359040</v>
      </c>
      <c r="F27" s="48">
        <f t="shared" si="3"/>
        <v>362830</v>
      </c>
    </row>
    <row r="28" spans="1:6">
      <c r="A28" s="36">
        <f t="shared" si="4"/>
        <v>6500</v>
      </c>
      <c r="B28" s="37">
        <f t="shared" si="1"/>
        <v>2.9907692307692306</v>
      </c>
      <c r="C28" s="40">
        <f t="shared" si="5"/>
        <v>1944</v>
      </c>
      <c r="D28" s="44">
        <f t="shared" si="2"/>
        <v>1846.153846153846</v>
      </c>
      <c r="E28" s="40">
        <f t="shared" si="0"/>
        <v>358892.30769230769</v>
      </c>
      <c r="F28" s="49">
        <f t="shared" si="3"/>
        <v>362682.46153846156</v>
      </c>
    </row>
    <row r="29" spans="1:6">
      <c r="A29" s="36">
        <f t="shared" si="4"/>
        <v>6750</v>
      </c>
      <c r="B29" s="37">
        <f t="shared" si="1"/>
        <v>2.9896296296296296</v>
      </c>
      <c r="C29" s="40">
        <f t="shared" si="5"/>
        <v>2018</v>
      </c>
      <c r="D29" s="44">
        <f t="shared" si="2"/>
        <v>1777.7777777777778</v>
      </c>
      <c r="E29" s="40">
        <f t="shared" si="0"/>
        <v>358755.55555555556</v>
      </c>
      <c r="F29" s="49">
        <f t="shared" si="3"/>
        <v>362551.33333333331</v>
      </c>
    </row>
    <row r="30" spans="1:6">
      <c r="A30" s="10">
        <f t="shared" si="4"/>
        <v>7000</v>
      </c>
      <c r="B30" s="24">
        <f t="shared" si="1"/>
        <v>2.9885714285714284</v>
      </c>
      <c r="C30" s="25">
        <f t="shared" si="5"/>
        <v>2092</v>
      </c>
      <c r="D30" s="13">
        <f t="shared" si="2"/>
        <v>1714.2857142857142</v>
      </c>
      <c r="E30" s="12">
        <f t="shared" si="0"/>
        <v>358628.57142857142</v>
      </c>
      <c r="F30" s="42">
        <f t="shared" si="3"/>
        <v>362434.85714285716</v>
      </c>
    </row>
    <row r="31" spans="1:6">
      <c r="A31" s="10">
        <f t="shared" si="4"/>
        <v>7250</v>
      </c>
      <c r="B31" s="24">
        <f t="shared" si="1"/>
        <v>2.9875862068965517</v>
      </c>
      <c r="C31" s="25">
        <f t="shared" si="5"/>
        <v>2166</v>
      </c>
      <c r="D31" s="13">
        <f t="shared" si="2"/>
        <v>1655.1724137931035</v>
      </c>
      <c r="E31" s="12">
        <f t="shared" si="0"/>
        <v>358510.3448275862</v>
      </c>
      <c r="F31" s="42">
        <f t="shared" si="3"/>
        <v>362331.5172413793</v>
      </c>
    </row>
    <row r="32" spans="1:6">
      <c r="A32" s="10">
        <f t="shared" si="4"/>
        <v>7500</v>
      </c>
      <c r="B32" s="24">
        <f t="shared" si="1"/>
        <v>2.9866666666666668</v>
      </c>
      <c r="C32" s="25">
        <f t="shared" si="5"/>
        <v>2240</v>
      </c>
      <c r="D32" s="13">
        <f t="shared" si="2"/>
        <v>1600</v>
      </c>
      <c r="E32" s="12">
        <f t="shared" si="0"/>
        <v>358400</v>
      </c>
      <c r="F32" s="42">
        <f t="shared" si="3"/>
        <v>362240</v>
      </c>
    </row>
    <row r="33" spans="1:6">
      <c r="A33" s="10">
        <f t="shared" si="4"/>
        <v>7750</v>
      </c>
      <c r="B33" s="24">
        <f t="shared" si="1"/>
        <v>2.9858064516129033</v>
      </c>
      <c r="C33" s="25">
        <f t="shared" si="5"/>
        <v>2314</v>
      </c>
      <c r="D33" s="13">
        <f t="shared" si="2"/>
        <v>1548.3870967741937</v>
      </c>
      <c r="E33" s="12">
        <f t="shared" si="0"/>
        <v>358296.77419354836</v>
      </c>
      <c r="F33" s="42">
        <f t="shared" si="3"/>
        <v>362159.16129032255</v>
      </c>
    </row>
    <row r="34" spans="1:6">
      <c r="A34" s="10">
        <f t="shared" si="4"/>
        <v>8000</v>
      </c>
      <c r="B34" s="24">
        <f t="shared" si="1"/>
        <v>2.9849999999999999</v>
      </c>
      <c r="C34" s="25">
        <f t="shared" si="5"/>
        <v>2388</v>
      </c>
      <c r="D34" s="13">
        <f t="shared" si="2"/>
        <v>1500</v>
      </c>
      <c r="E34" s="12">
        <f t="shared" si="0"/>
        <v>358200</v>
      </c>
      <c r="F34" s="42">
        <f t="shared" si="3"/>
        <v>362088</v>
      </c>
    </row>
    <row r="35" spans="1:6">
      <c r="A35" s="10">
        <f t="shared" si="4"/>
        <v>8250</v>
      </c>
      <c r="B35" s="24">
        <f t="shared" si="1"/>
        <v>2.9842424242424244</v>
      </c>
      <c r="C35" s="25">
        <f t="shared" si="5"/>
        <v>2462</v>
      </c>
      <c r="D35" s="13">
        <f>(C$4*12/A35)*C$3</f>
        <v>1454.5454545454545</v>
      </c>
      <c r="E35" s="12">
        <f t="shared" si="0"/>
        <v>358109.09090909094</v>
      </c>
      <c r="F35" s="42">
        <f>C35+E35+D35</f>
        <v>362025.63636363641</v>
      </c>
    </row>
    <row r="36" spans="1:6">
      <c r="A36" s="10">
        <f t="shared" si="4"/>
        <v>8500</v>
      </c>
      <c r="B36" s="24">
        <f t="shared" si="1"/>
        <v>2.9835294117647058</v>
      </c>
      <c r="C36" s="25">
        <f t="shared" si="5"/>
        <v>2536</v>
      </c>
      <c r="D36" s="13">
        <f>(C$4*12/A36)*C$3</f>
        <v>1411.7647058823529</v>
      </c>
      <c r="E36" s="12">
        <f t="shared" si="0"/>
        <v>358023.5294117647</v>
      </c>
      <c r="F36" s="42">
        <f>C36+E36+D36</f>
        <v>361971.29411764705</v>
      </c>
    </row>
    <row r="37" spans="1:6">
      <c r="A37" s="10">
        <f t="shared" si="4"/>
        <v>8750</v>
      </c>
      <c r="B37" s="24">
        <f t="shared" si="1"/>
        <v>2.9828571428571427</v>
      </c>
      <c r="C37" s="25">
        <f t="shared" si="5"/>
        <v>2610</v>
      </c>
      <c r="D37" s="26">
        <f>(C$4*12/A37)*C$3</f>
        <v>1371.4285714285713</v>
      </c>
      <c r="E37" s="12">
        <f t="shared" si="0"/>
        <v>357942.8571428571</v>
      </c>
      <c r="F37" s="42">
        <f>C37+E37+D37</f>
        <v>361924.28571428568</v>
      </c>
    </row>
    <row r="38" spans="1:6">
      <c r="A38" s="10">
        <f t="shared" si="4"/>
        <v>9000</v>
      </c>
      <c r="B38" s="24">
        <f t="shared" si="1"/>
        <v>2.9822222222222221</v>
      </c>
      <c r="C38" s="25">
        <f>(A38/2)*B38*(C$5)</f>
        <v>2684</v>
      </c>
      <c r="D38" s="26">
        <f>(C$4*12/A38)*C$3</f>
        <v>1333.3333333333335</v>
      </c>
      <c r="E38" s="12">
        <f t="shared" si="0"/>
        <v>357866.66666666663</v>
      </c>
      <c r="F38" s="42">
        <f>C38+E38+D38</f>
        <v>361883.99999999994</v>
      </c>
    </row>
    <row r="39" spans="1:6">
      <c r="A39" s="10">
        <f t="shared" si="4"/>
        <v>9250</v>
      </c>
      <c r="B39" s="24">
        <f t="shared" ref="B39:B79" si="6">((MINA(5000,A39)*C$9)+(MAXA(0,MINA(10000,A39)-5000)*C$10)+(MAXA(0,A39-10000)*C$11))/A39</f>
        <v>2.9816216216216218</v>
      </c>
      <c r="C39" s="25">
        <f t="shared" ref="C39:C79" si="7">(A39/2)*B39*(C$5)</f>
        <v>2758</v>
      </c>
      <c r="D39" s="26">
        <f t="shared" ref="D39:D79" si="8">(C$4*12/A39)*C$3</f>
        <v>1297.2972972972973</v>
      </c>
      <c r="E39" s="12">
        <f t="shared" ref="E39:E79" si="9">C$4*12*B39</f>
        <v>357794.59459459462</v>
      </c>
      <c r="F39" s="42">
        <f t="shared" ref="F39:F79" si="10">C39+E39+D39</f>
        <v>361849.89189189189</v>
      </c>
    </row>
    <row r="40" spans="1:6">
      <c r="A40" s="10">
        <f t="shared" si="4"/>
        <v>9500</v>
      </c>
      <c r="B40" s="24">
        <f t="shared" si="6"/>
        <v>2.9810526315789474</v>
      </c>
      <c r="C40" s="25">
        <f t="shared" si="7"/>
        <v>2832</v>
      </c>
      <c r="D40" s="26">
        <f t="shared" si="8"/>
        <v>1263.1578947368421</v>
      </c>
      <c r="E40" s="12">
        <f t="shared" si="9"/>
        <v>357726.31578947371</v>
      </c>
      <c r="F40" s="42">
        <f t="shared" si="10"/>
        <v>361821.47368421056</v>
      </c>
    </row>
    <row r="41" spans="1:6">
      <c r="A41" s="10">
        <f t="shared" si="4"/>
        <v>9750</v>
      </c>
      <c r="B41" s="24">
        <f t="shared" si="6"/>
        <v>2.9805128205128204</v>
      </c>
      <c r="C41" s="25">
        <f t="shared" si="7"/>
        <v>2906</v>
      </c>
      <c r="D41" s="26">
        <f t="shared" si="8"/>
        <v>1230.7692307692309</v>
      </c>
      <c r="E41" s="12">
        <f t="shared" si="9"/>
        <v>357661.53846153844</v>
      </c>
      <c r="F41" s="42">
        <f t="shared" si="10"/>
        <v>361798.30769230769</v>
      </c>
    </row>
    <row r="42" spans="1:6">
      <c r="A42" s="10">
        <f t="shared" si="4"/>
        <v>10000</v>
      </c>
      <c r="B42" s="24">
        <f t="shared" si="6"/>
        <v>2.98</v>
      </c>
      <c r="C42" s="25">
        <f t="shared" si="7"/>
        <v>2980</v>
      </c>
      <c r="D42" s="26">
        <f t="shared" si="8"/>
        <v>1200</v>
      </c>
      <c r="E42" s="12">
        <f t="shared" si="9"/>
        <v>357600</v>
      </c>
      <c r="F42" s="42">
        <f t="shared" si="10"/>
        <v>361780</v>
      </c>
    </row>
    <row r="43" spans="1:6">
      <c r="A43" s="10">
        <f t="shared" si="4"/>
        <v>10250</v>
      </c>
      <c r="B43" s="24">
        <f t="shared" si="6"/>
        <v>2.9785365853658536</v>
      </c>
      <c r="C43" s="25">
        <f t="shared" si="7"/>
        <v>3053</v>
      </c>
      <c r="D43" s="26">
        <f t="shared" si="8"/>
        <v>1170.7317073170732</v>
      </c>
      <c r="E43" s="12">
        <f t="shared" si="9"/>
        <v>357424.39024390245</v>
      </c>
      <c r="F43" s="42">
        <f t="shared" si="10"/>
        <v>361648.12195121951</v>
      </c>
    </row>
    <row r="44" spans="1:6">
      <c r="A44" s="10">
        <f t="shared" si="4"/>
        <v>10500</v>
      </c>
      <c r="B44" s="24">
        <f t="shared" si="6"/>
        <v>2.9771428571428573</v>
      </c>
      <c r="C44" s="25">
        <f t="shared" si="7"/>
        <v>3126</v>
      </c>
      <c r="D44" s="26">
        <f t="shared" si="8"/>
        <v>1142.8571428571429</v>
      </c>
      <c r="E44" s="12">
        <f t="shared" si="9"/>
        <v>357257.1428571429</v>
      </c>
      <c r="F44" s="42">
        <f t="shared" si="10"/>
        <v>361526.00000000006</v>
      </c>
    </row>
    <row r="45" spans="1:6">
      <c r="A45" s="10">
        <f t="shared" si="4"/>
        <v>10750</v>
      </c>
      <c r="B45" s="24">
        <f t="shared" si="6"/>
        <v>2.9758139534883723</v>
      </c>
      <c r="C45" s="25">
        <f t="shared" si="7"/>
        <v>3199.0000000000005</v>
      </c>
      <c r="D45" s="26">
        <f t="shared" si="8"/>
        <v>1116.2790697674418</v>
      </c>
      <c r="E45" s="12">
        <f t="shared" si="9"/>
        <v>357097.6744186047</v>
      </c>
      <c r="F45" s="42">
        <f t="shared" si="10"/>
        <v>361412.95348837215</v>
      </c>
    </row>
    <row r="46" spans="1:6">
      <c r="A46" s="10">
        <f t="shared" si="4"/>
        <v>11000</v>
      </c>
      <c r="B46" s="24">
        <f t="shared" si="6"/>
        <v>2.9745454545454546</v>
      </c>
      <c r="C46" s="25">
        <f t="shared" si="7"/>
        <v>3272</v>
      </c>
      <c r="D46" s="26">
        <f t="shared" si="8"/>
        <v>1090.9090909090908</v>
      </c>
      <c r="E46" s="12">
        <f t="shared" si="9"/>
        <v>356945.45454545453</v>
      </c>
      <c r="F46" s="42">
        <f t="shared" si="10"/>
        <v>361308.36363636365</v>
      </c>
    </row>
    <row r="47" spans="1:6">
      <c r="A47" s="10">
        <f t="shared" si="4"/>
        <v>11250</v>
      </c>
      <c r="B47" s="24">
        <f t="shared" si="6"/>
        <v>2.9733333333333332</v>
      </c>
      <c r="C47" s="25">
        <f t="shared" si="7"/>
        <v>3345</v>
      </c>
      <c r="D47" s="27">
        <f t="shared" si="8"/>
        <v>1066.6666666666665</v>
      </c>
      <c r="E47" s="12">
        <f t="shared" si="9"/>
        <v>356800</v>
      </c>
      <c r="F47" s="42">
        <f t="shared" si="10"/>
        <v>361211.66666666669</v>
      </c>
    </row>
    <row r="48" spans="1:6">
      <c r="A48" s="10">
        <f t="shared" si="4"/>
        <v>11500</v>
      </c>
      <c r="B48" s="24">
        <f t="shared" si="6"/>
        <v>2.9721739130434783</v>
      </c>
      <c r="C48" s="25">
        <f t="shared" si="7"/>
        <v>3418</v>
      </c>
      <c r="D48" s="27">
        <f t="shared" si="8"/>
        <v>1043.4782608695652</v>
      </c>
      <c r="E48" s="12">
        <f t="shared" si="9"/>
        <v>356660.86956521741</v>
      </c>
      <c r="F48" s="42">
        <f t="shared" si="10"/>
        <v>361122.34782608697</v>
      </c>
    </row>
    <row r="49" spans="1:6">
      <c r="A49" s="10">
        <f t="shared" si="4"/>
        <v>11750</v>
      </c>
      <c r="B49" s="24">
        <f t="shared" si="6"/>
        <v>2.971063829787234</v>
      </c>
      <c r="C49" s="25">
        <f t="shared" si="7"/>
        <v>3491</v>
      </c>
      <c r="D49" s="27">
        <f t="shared" si="8"/>
        <v>1021.2765957446809</v>
      </c>
      <c r="E49" s="12">
        <f t="shared" si="9"/>
        <v>356527.6595744681</v>
      </c>
      <c r="F49" s="42">
        <f t="shared" si="10"/>
        <v>361039.93617021275</v>
      </c>
    </row>
    <row r="50" spans="1:6">
      <c r="A50" s="10">
        <f t="shared" si="4"/>
        <v>12000</v>
      </c>
      <c r="B50" s="24">
        <f t="shared" si="6"/>
        <v>2.97</v>
      </c>
      <c r="C50" s="25">
        <f t="shared" si="7"/>
        <v>3564</v>
      </c>
      <c r="D50" s="27">
        <f t="shared" si="8"/>
        <v>1000</v>
      </c>
      <c r="E50" s="12">
        <f t="shared" si="9"/>
        <v>356400</v>
      </c>
      <c r="F50" s="42">
        <f t="shared" si="10"/>
        <v>360964</v>
      </c>
    </row>
    <row r="51" spans="1:6">
      <c r="A51" s="10">
        <f t="shared" si="4"/>
        <v>12250</v>
      </c>
      <c r="B51" s="24">
        <f t="shared" si="6"/>
        <v>2.9689795918367348</v>
      </c>
      <c r="C51" s="25">
        <f t="shared" si="7"/>
        <v>3637</v>
      </c>
      <c r="D51" s="27">
        <f t="shared" si="8"/>
        <v>979.59183673469386</v>
      </c>
      <c r="E51" s="12">
        <f t="shared" si="9"/>
        <v>356277.55102040817</v>
      </c>
      <c r="F51" s="42">
        <f t="shared" si="10"/>
        <v>360894.14285714284</v>
      </c>
    </row>
    <row r="52" spans="1:6">
      <c r="A52" s="10">
        <f t="shared" si="4"/>
        <v>12500</v>
      </c>
      <c r="B52" s="24">
        <f t="shared" si="6"/>
        <v>2.968</v>
      </c>
      <c r="C52" s="25">
        <f t="shared" si="7"/>
        <v>3710</v>
      </c>
      <c r="D52" s="27">
        <f t="shared" si="8"/>
        <v>960</v>
      </c>
      <c r="E52" s="12">
        <f t="shared" si="9"/>
        <v>356160</v>
      </c>
      <c r="F52" s="42">
        <f t="shared" si="10"/>
        <v>360830</v>
      </c>
    </row>
    <row r="53" spans="1:6">
      <c r="A53" s="10">
        <f t="shared" si="4"/>
        <v>12750</v>
      </c>
      <c r="B53" s="24">
        <f t="shared" si="6"/>
        <v>2.967058823529412</v>
      </c>
      <c r="C53" s="25">
        <f t="shared" si="7"/>
        <v>3783</v>
      </c>
      <c r="D53" s="27">
        <f t="shared" si="8"/>
        <v>941.17647058823536</v>
      </c>
      <c r="E53" s="12">
        <f t="shared" si="9"/>
        <v>356047.05882352946</v>
      </c>
      <c r="F53" s="42">
        <f t="shared" si="10"/>
        <v>360771.23529411771</v>
      </c>
    </row>
    <row r="54" spans="1:6">
      <c r="A54" s="10">
        <f t="shared" si="4"/>
        <v>13000</v>
      </c>
      <c r="B54" s="24">
        <f t="shared" si="6"/>
        <v>2.9661538461538464</v>
      </c>
      <c r="C54" s="25">
        <f t="shared" si="7"/>
        <v>3856</v>
      </c>
      <c r="D54" s="27">
        <f t="shared" si="8"/>
        <v>923.07692307692298</v>
      </c>
      <c r="E54" s="12">
        <f t="shared" si="9"/>
        <v>355938.46153846156</v>
      </c>
      <c r="F54" s="42">
        <f t="shared" si="10"/>
        <v>360717.5384615385</v>
      </c>
    </row>
    <row r="55" spans="1:6">
      <c r="A55" s="10">
        <f t="shared" si="4"/>
        <v>13250</v>
      </c>
      <c r="B55" s="24">
        <f t="shared" si="6"/>
        <v>2.9652830188679244</v>
      </c>
      <c r="C55" s="25">
        <f t="shared" si="7"/>
        <v>3929</v>
      </c>
      <c r="D55" s="27">
        <f t="shared" si="8"/>
        <v>905.66037735849056</v>
      </c>
      <c r="E55" s="12">
        <f t="shared" si="9"/>
        <v>355833.9622641509</v>
      </c>
      <c r="F55" s="42">
        <f t="shared" si="10"/>
        <v>360668.6226415094</v>
      </c>
    </row>
    <row r="56" spans="1:6">
      <c r="A56" s="10">
        <f t="shared" si="4"/>
        <v>13500</v>
      </c>
      <c r="B56" s="24">
        <f t="shared" si="6"/>
        <v>2.9644444444444447</v>
      </c>
      <c r="C56" s="25">
        <f t="shared" si="7"/>
        <v>4002</v>
      </c>
      <c r="D56" s="27">
        <f t="shared" si="8"/>
        <v>888.88888888888891</v>
      </c>
      <c r="E56" s="12">
        <f t="shared" si="9"/>
        <v>355733.33333333337</v>
      </c>
      <c r="F56" s="42">
        <f t="shared" si="10"/>
        <v>360624.22222222225</v>
      </c>
    </row>
    <row r="57" spans="1:6">
      <c r="A57" s="10">
        <f t="shared" si="4"/>
        <v>13750</v>
      </c>
      <c r="B57" s="24">
        <f t="shared" si="6"/>
        <v>2.9636363636363638</v>
      </c>
      <c r="C57" s="25">
        <f t="shared" si="7"/>
        <v>4075</v>
      </c>
      <c r="D57" s="27">
        <f t="shared" si="8"/>
        <v>872.72727272727263</v>
      </c>
      <c r="E57" s="12">
        <f t="shared" si="9"/>
        <v>355636.36363636365</v>
      </c>
      <c r="F57" s="42">
        <f t="shared" si="10"/>
        <v>360584.09090909094</v>
      </c>
    </row>
    <row r="58" spans="1:6">
      <c r="A58" s="10">
        <f t="shared" si="4"/>
        <v>14000</v>
      </c>
      <c r="B58" s="24">
        <f t="shared" si="6"/>
        <v>2.9628571428571431</v>
      </c>
      <c r="C58" s="25">
        <f t="shared" si="7"/>
        <v>4148</v>
      </c>
      <c r="D58" s="27">
        <f t="shared" si="8"/>
        <v>857.14285714285711</v>
      </c>
      <c r="E58" s="12">
        <f t="shared" si="9"/>
        <v>355542.85714285716</v>
      </c>
      <c r="F58" s="42">
        <f t="shared" si="10"/>
        <v>360548</v>
      </c>
    </row>
    <row r="59" spans="1:6">
      <c r="A59" s="10">
        <f t="shared" si="4"/>
        <v>14250</v>
      </c>
      <c r="B59" s="24">
        <f t="shared" si="6"/>
        <v>2.9621052631578948</v>
      </c>
      <c r="C59" s="25">
        <f t="shared" si="7"/>
        <v>4221</v>
      </c>
      <c r="D59" s="27">
        <f t="shared" si="8"/>
        <v>842.10526315789468</v>
      </c>
      <c r="E59" s="12">
        <f t="shared" si="9"/>
        <v>355452.63157894736</v>
      </c>
      <c r="F59" s="42">
        <f t="shared" si="10"/>
        <v>360515.73684210528</v>
      </c>
    </row>
    <row r="60" spans="1:6">
      <c r="A60" s="10">
        <f t="shared" si="4"/>
        <v>14500</v>
      </c>
      <c r="B60" s="24">
        <f t="shared" si="6"/>
        <v>2.9613793103448276</v>
      </c>
      <c r="C60" s="25">
        <f t="shared" si="7"/>
        <v>4294</v>
      </c>
      <c r="D60" s="27">
        <f t="shared" si="8"/>
        <v>827.58620689655174</v>
      </c>
      <c r="E60" s="12">
        <f t="shared" si="9"/>
        <v>355365.5172413793</v>
      </c>
      <c r="F60" s="42">
        <f t="shared" si="10"/>
        <v>360487.10344827588</v>
      </c>
    </row>
    <row r="61" spans="1:6">
      <c r="A61" s="10">
        <f t="shared" si="4"/>
        <v>14750</v>
      </c>
      <c r="B61" s="24">
        <f t="shared" si="6"/>
        <v>2.9606779661016951</v>
      </c>
      <c r="C61" s="25">
        <f t="shared" si="7"/>
        <v>4367</v>
      </c>
      <c r="D61" s="27">
        <f t="shared" si="8"/>
        <v>813.5593220338983</v>
      </c>
      <c r="E61" s="12">
        <f t="shared" si="9"/>
        <v>355281.35593220341</v>
      </c>
      <c r="F61" s="42">
        <f t="shared" si="10"/>
        <v>360461.9152542373</v>
      </c>
    </row>
    <row r="62" spans="1:6">
      <c r="A62" s="10">
        <f t="shared" si="4"/>
        <v>15000</v>
      </c>
      <c r="B62" s="24">
        <f t="shared" si="6"/>
        <v>2.96</v>
      </c>
      <c r="C62" s="25">
        <f t="shared" si="7"/>
        <v>4440</v>
      </c>
      <c r="D62" s="27">
        <f t="shared" si="8"/>
        <v>800</v>
      </c>
      <c r="E62" s="12">
        <f t="shared" si="9"/>
        <v>355200</v>
      </c>
      <c r="F62" s="42">
        <f t="shared" si="10"/>
        <v>360440</v>
      </c>
    </row>
    <row r="63" spans="1:6">
      <c r="A63" s="10">
        <f t="shared" si="4"/>
        <v>15250</v>
      </c>
      <c r="B63" s="24">
        <f t="shared" si="6"/>
        <v>2.9593442622950819</v>
      </c>
      <c r="C63" s="25">
        <f t="shared" si="7"/>
        <v>4513</v>
      </c>
      <c r="D63" s="27">
        <f t="shared" si="8"/>
        <v>786.88524590163934</v>
      </c>
      <c r="E63" s="12">
        <f t="shared" si="9"/>
        <v>355121.31147540984</v>
      </c>
      <c r="F63" s="42">
        <f t="shared" si="10"/>
        <v>360421.19672131148</v>
      </c>
    </row>
    <row r="64" spans="1:6">
      <c r="A64" s="10">
        <f t="shared" si="4"/>
        <v>15500</v>
      </c>
      <c r="B64" s="24">
        <f t="shared" si="6"/>
        <v>2.9587096774193546</v>
      </c>
      <c r="C64" s="25">
        <f t="shared" si="7"/>
        <v>4586</v>
      </c>
      <c r="D64" s="27">
        <f t="shared" si="8"/>
        <v>774.19354838709683</v>
      </c>
      <c r="E64" s="12">
        <f t="shared" si="9"/>
        <v>355045.16129032255</v>
      </c>
      <c r="F64" s="42">
        <f t="shared" si="10"/>
        <v>360405.35483870964</v>
      </c>
    </row>
    <row r="65" spans="1:6">
      <c r="A65" s="10">
        <f t="shared" si="4"/>
        <v>15750</v>
      </c>
      <c r="B65" s="24">
        <f t="shared" si="6"/>
        <v>2.9580952380952379</v>
      </c>
      <c r="C65" s="25">
        <f t="shared" si="7"/>
        <v>4659</v>
      </c>
      <c r="D65" s="27">
        <f t="shared" si="8"/>
        <v>761.90476190476181</v>
      </c>
      <c r="E65" s="12">
        <f t="shared" si="9"/>
        <v>354971.42857142852</v>
      </c>
      <c r="F65" s="42">
        <f t="shared" si="10"/>
        <v>360392.33333333326</v>
      </c>
    </row>
    <row r="66" spans="1:6">
      <c r="A66" s="10">
        <f t="shared" si="4"/>
        <v>16000</v>
      </c>
      <c r="B66" s="24">
        <f t="shared" si="6"/>
        <v>2.9575</v>
      </c>
      <c r="C66" s="25">
        <f t="shared" si="7"/>
        <v>4732</v>
      </c>
      <c r="D66" s="27">
        <f t="shared" si="8"/>
        <v>750</v>
      </c>
      <c r="E66" s="12">
        <f t="shared" si="9"/>
        <v>354900</v>
      </c>
      <c r="F66" s="42">
        <f t="shared" si="10"/>
        <v>360382</v>
      </c>
    </row>
    <row r="67" spans="1:6">
      <c r="A67" s="10">
        <f t="shared" si="4"/>
        <v>16250</v>
      </c>
      <c r="B67" s="24">
        <f t="shared" si="6"/>
        <v>2.956923076923077</v>
      </c>
      <c r="C67" s="25">
        <f t="shared" si="7"/>
        <v>4805</v>
      </c>
      <c r="D67" s="27">
        <f t="shared" si="8"/>
        <v>738.46153846153845</v>
      </c>
      <c r="E67" s="12">
        <f t="shared" si="9"/>
        <v>354830.76923076925</v>
      </c>
      <c r="F67" s="42">
        <f t="shared" si="10"/>
        <v>360374.23076923081</v>
      </c>
    </row>
    <row r="68" spans="1:6">
      <c r="A68" s="10">
        <f t="shared" si="4"/>
        <v>16500</v>
      </c>
      <c r="B68" s="24">
        <f t="shared" si="6"/>
        <v>2.9563636363636365</v>
      </c>
      <c r="C68" s="25">
        <f t="shared" si="7"/>
        <v>4878</v>
      </c>
      <c r="D68" s="27">
        <f t="shared" si="8"/>
        <v>727.27272727272725</v>
      </c>
      <c r="E68" s="12">
        <f t="shared" si="9"/>
        <v>354763.63636363641</v>
      </c>
      <c r="F68" s="42">
        <f t="shared" si="10"/>
        <v>360368.90909090912</v>
      </c>
    </row>
    <row r="69" spans="1:6">
      <c r="A69" s="10">
        <f t="shared" si="4"/>
        <v>16750</v>
      </c>
      <c r="B69" s="24">
        <f t="shared" si="6"/>
        <v>2.9558208955223879</v>
      </c>
      <c r="C69" s="25">
        <f t="shared" si="7"/>
        <v>4951</v>
      </c>
      <c r="D69" s="27">
        <f t="shared" si="8"/>
        <v>716.41791044776119</v>
      </c>
      <c r="E69" s="12">
        <f t="shared" si="9"/>
        <v>354698.50746268657</v>
      </c>
      <c r="F69" s="42">
        <f t="shared" si="10"/>
        <v>360365.92537313432</v>
      </c>
    </row>
    <row r="70" spans="1:6">
      <c r="A70" s="10">
        <f t="shared" si="4"/>
        <v>17000</v>
      </c>
      <c r="B70" s="24">
        <f t="shared" si="6"/>
        <v>2.9552941176470586</v>
      </c>
      <c r="C70" s="25">
        <f t="shared" si="7"/>
        <v>5024</v>
      </c>
      <c r="D70" s="27">
        <f t="shared" si="8"/>
        <v>705.88235294117646</v>
      </c>
      <c r="E70" s="12">
        <f t="shared" si="9"/>
        <v>354635.29411764705</v>
      </c>
      <c r="F70" s="42">
        <f t="shared" si="10"/>
        <v>360365.17647058825</v>
      </c>
    </row>
    <row r="71" spans="1:6">
      <c r="A71" s="10">
        <f t="shared" si="4"/>
        <v>17250</v>
      </c>
      <c r="B71" s="24">
        <f t="shared" si="6"/>
        <v>2.9547826086956523</v>
      </c>
      <c r="C71" s="25">
        <f t="shared" si="7"/>
        <v>5097</v>
      </c>
      <c r="D71" s="27">
        <f t="shared" si="8"/>
        <v>695.6521739130435</v>
      </c>
      <c r="E71" s="12">
        <f t="shared" si="9"/>
        <v>354573.91304347827</v>
      </c>
      <c r="F71" s="42">
        <f t="shared" si="10"/>
        <v>360366.5652173913</v>
      </c>
    </row>
    <row r="72" spans="1:6">
      <c r="A72" s="10">
        <f t="shared" si="4"/>
        <v>17500</v>
      </c>
      <c r="B72" s="24">
        <f t="shared" si="6"/>
        <v>2.9542857142857142</v>
      </c>
      <c r="C72" s="25">
        <f t="shared" si="7"/>
        <v>5170</v>
      </c>
      <c r="D72" s="27">
        <f t="shared" si="8"/>
        <v>685.71428571428567</v>
      </c>
      <c r="E72" s="12">
        <f t="shared" si="9"/>
        <v>354514.28571428568</v>
      </c>
      <c r="F72" s="42">
        <f t="shared" si="10"/>
        <v>360369.99999999994</v>
      </c>
    </row>
    <row r="73" spans="1:6">
      <c r="A73" s="10">
        <f t="shared" si="4"/>
        <v>17750</v>
      </c>
      <c r="B73" s="24">
        <f t="shared" si="6"/>
        <v>2.9538028169014083</v>
      </c>
      <c r="C73" s="25">
        <f t="shared" si="7"/>
        <v>5243</v>
      </c>
      <c r="D73" s="27">
        <f t="shared" si="8"/>
        <v>676.05633802816897</v>
      </c>
      <c r="E73" s="12">
        <f t="shared" si="9"/>
        <v>354456.338028169</v>
      </c>
      <c r="F73" s="42">
        <f t="shared" si="10"/>
        <v>360375.39436619717</v>
      </c>
    </row>
    <row r="74" spans="1:6">
      <c r="A74" s="36">
        <f t="shared" si="4"/>
        <v>18000</v>
      </c>
      <c r="B74" s="37">
        <f>((MINA(5000,A74)*C$9)+(MAXA(0,MINA(10000,A74)-5000)*C$10)+(MAXA(0,A74-10000)*C$11))/A74</f>
        <v>2.9533333333333331</v>
      </c>
      <c r="C74" s="38">
        <f t="shared" si="7"/>
        <v>5316</v>
      </c>
      <c r="D74" s="39">
        <f t="shared" si="8"/>
        <v>666.66666666666674</v>
      </c>
      <c r="E74" s="40">
        <f t="shared" si="9"/>
        <v>354400</v>
      </c>
      <c r="F74" s="45">
        <f t="shared" si="10"/>
        <v>360382.66666666669</v>
      </c>
    </row>
    <row r="75" spans="1:6">
      <c r="A75" s="10">
        <f t="shared" si="4"/>
        <v>18250</v>
      </c>
      <c r="B75" s="24">
        <f t="shared" si="6"/>
        <v>2.9528767123287669</v>
      </c>
      <c r="C75" s="25">
        <f t="shared" si="7"/>
        <v>5389</v>
      </c>
      <c r="D75" s="27">
        <f t="shared" si="8"/>
        <v>657.53424657534242</v>
      </c>
      <c r="E75" s="12">
        <f t="shared" si="9"/>
        <v>354345.20547945204</v>
      </c>
      <c r="F75" s="42">
        <f t="shared" si="10"/>
        <v>360391.73972602736</v>
      </c>
    </row>
    <row r="76" spans="1:6">
      <c r="A76" s="10">
        <f t="shared" si="4"/>
        <v>18500</v>
      </c>
      <c r="B76" s="24">
        <f t="shared" si="6"/>
        <v>2.9524324324324325</v>
      </c>
      <c r="C76" s="25">
        <f t="shared" si="7"/>
        <v>5462</v>
      </c>
      <c r="D76" s="27">
        <f t="shared" si="8"/>
        <v>648.64864864864865</v>
      </c>
      <c r="E76" s="12">
        <f t="shared" si="9"/>
        <v>354291.89189189189</v>
      </c>
      <c r="F76" s="42">
        <f t="shared" si="10"/>
        <v>360402.54054054053</v>
      </c>
    </row>
    <row r="77" spans="1:6">
      <c r="A77" s="10">
        <f t="shared" si="4"/>
        <v>18750</v>
      </c>
      <c r="B77" s="24">
        <f t="shared" si="6"/>
        <v>2.952</v>
      </c>
      <c r="C77" s="25">
        <f t="shared" si="7"/>
        <v>5535</v>
      </c>
      <c r="D77" s="27">
        <f t="shared" si="8"/>
        <v>640</v>
      </c>
      <c r="E77" s="12">
        <f t="shared" si="9"/>
        <v>354240</v>
      </c>
      <c r="F77" s="42">
        <f t="shared" si="10"/>
        <v>360415</v>
      </c>
    </row>
    <row r="78" spans="1:6">
      <c r="A78" s="10">
        <f t="shared" si="4"/>
        <v>19000</v>
      </c>
      <c r="B78" s="24">
        <f t="shared" si="6"/>
        <v>2.9515789473684211</v>
      </c>
      <c r="C78" s="25">
        <f t="shared" si="7"/>
        <v>5608</v>
      </c>
      <c r="D78" s="27">
        <f t="shared" si="8"/>
        <v>631.57894736842104</v>
      </c>
      <c r="E78" s="12">
        <f t="shared" si="9"/>
        <v>354189.4736842105</v>
      </c>
      <c r="F78" s="42">
        <f t="shared" si="10"/>
        <v>360429.05263157893</v>
      </c>
    </row>
    <row r="79" spans="1:6" ht="15.75" thickBot="1">
      <c r="A79" s="15">
        <f t="shared" si="4"/>
        <v>19250</v>
      </c>
      <c r="B79" s="28">
        <f t="shared" si="6"/>
        <v>2.9511688311688311</v>
      </c>
      <c r="C79" s="29">
        <f t="shared" si="7"/>
        <v>5681</v>
      </c>
      <c r="D79" s="30">
        <f t="shared" si="8"/>
        <v>623.37662337662346</v>
      </c>
      <c r="E79" s="17">
        <f t="shared" si="9"/>
        <v>354140.25974025973</v>
      </c>
      <c r="F79" s="43">
        <f t="shared" si="10"/>
        <v>360444.63636363635</v>
      </c>
    </row>
  </sheetData>
  <phoneticPr fontId="0" type="noConversion"/>
  <printOptions gridLinesSet="0"/>
  <pageMargins left="0.5" right="0.5" top="0.5" bottom="0.55000000000000004" header="0.5" footer="0.5"/>
  <pageSetup orientation="portrait" horizontalDpi="300" r:id="rId1"/>
  <headerFooter alignWithMargins="0">
    <oddHeader>&amp;C&amp;A</oddHead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E20"/>
  <sheetViews>
    <sheetView showGridLines="0" tabSelected="1" zoomScaleNormal="100" workbookViewId="0">
      <selection activeCell="G13" sqref="G13"/>
    </sheetView>
  </sheetViews>
  <sheetFormatPr defaultRowHeight="15"/>
  <cols>
    <col min="2" max="2" width="14.28515625" bestFit="1" customWidth="1"/>
    <col min="3" max="3" width="14.5703125" customWidth="1"/>
    <col min="4" max="4" width="12.42578125" bestFit="1" customWidth="1"/>
    <col min="5" max="5" width="18.140625" customWidth="1"/>
  </cols>
  <sheetData>
    <row r="1" spans="1:5" ht="18.75">
      <c r="A1" s="1" t="s">
        <v>36</v>
      </c>
    </row>
    <row r="2" spans="1:5" ht="15.75" thickBot="1">
      <c r="A2" s="2"/>
    </row>
    <row r="3" spans="1:5">
      <c r="A3" s="85" t="s">
        <v>43</v>
      </c>
      <c r="B3" s="86"/>
      <c r="C3" s="166">
        <v>100</v>
      </c>
      <c r="D3" s="87" t="str">
        <f>'Example 11-7'!D3</f>
        <v>per order</v>
      </c>
    </row>
    <row r="4" spans="1:5">
      <c r="A4" s="88" t="s">
        <v>2</v>
      </c>
      <c r="B4" s="89"/>
      <c r="C4" s="90">
        <f>'Example 11-8'!C4</f>
        <v>10000</v>
      </c>
      <c r="D4" s="91" t="str">
        <f>'Example 11-7'!D4</f>
        <v>bottles</v>
      </c>
    </row>
    <row r="5" spans="1:5">
      <c r="A5" s="88" t="s">
        <v>44</v>
      </c>
      <c r="B5" s="89"/>
      <c r="C5" s="92">
        <f>'Example 11-8'!C5*100</f>
        <v>20</v>
      </c>
      <c r="D5" s="91"/>
    </row>
    <row r="6" spans="1:5" ht="3" customHeight="1" thickBot="1">
      <c r="A6" s="130"/>
      <c r="B6" s="131"/>
      <c r="C6" s="132"/>
      <c r="D6" s="133"/>
    </row>
    <row r="7" spans="1:5" ht="15.75" thickBot="1">
      <c r="A7" s="84" t="s">
        <v>5</v>
      </c>
    </row>
    <row r="8" spans="1:5" ht="15.75" thickBot="1">
      <c r="B8" s="117" t="s">
        <v>25</v>
      </c>
      <c r="C8" s="118" t="s">
        <v>7</v>
      </c>
    </row>
    <row r="9" spans="1:5" ht="16.5">
      <c r="A9" s="160" t="s">
        <v>37</v>
      </c>
      <c r="B9" s="93">
        <f>'Example 11-7'!B9</f>
        <v>0</v>
      </c>
      <c r="C9" s="94">
        <f>'Example 11-8'!C9</f>
        <v>3</v>
      </c>
      <c r="D9" s="160" t="s">
        <v>40</v>
      </c>
    </row>
    <row r="10" spans="1:5" ht="16.5">
      <c r="A10" s="161" t="s">
        <v>38</v>
      </c>
      <c r="B10" s="95">
        <f>'Example 11-7'!B10</f>
        <v>5000</v>
      </c>
      <c r="C10" s="96">
        <f>'Example 11-8'!C10</f>
        <v>2.96</v>
      </c>
      <c r="D10" s="161" t="s">
        <v>41</v>
      </c>
    </row>
    <row r="11" spans="1:5" ht="17.25" thickBot="1">
      <c r="A11" s="162" t="s">
        <v>39</v>
      </c>
      <c r="B11" s="97">
        <f>'Example 11-7'!B11</f>
        <v>10000</v>
      </c>
      <c r="C11" s="98">
        <f>'Example 11-8'!C11</f>
        <v>2.92</v>
      </c>
      <c r="D11" s="162" t="s">
        <v>42</v>
      </c>
    </row>
    <row r="12" spans="1:5" ht="15.75" thickBot="1"/>
    <row r="13" spans="1:5" ht="32.25" customHeight="1" thickBot="1">
      <c r="A13" s="111" t="s">
        <v>24</v>
      </c>
      <c r="B13" s="112" t="s">
        <v>45</v>
      </c>
      <c r="C13" s="112" t="s">
        <v>46</v>
      </c>
      <c r="D13" s="113" t="s">
        <v>47</v>
      </c>
      <c r="E13" s="113" t="s">
        <v>48</v>
      </c>
    </row>
    <row r="14" spans="1:5">
      <c r="A14" s="114">
        <v>0</v>
      </c>
      <c r="B14" s="99">
        <v>0</v>
      </c>
      <c r="C14" s="100">
        <f>SQRT((2*$C$4*12*($C$3+B14-B9*C9))/($C$5/100*C9))</f>
        <v>6324.5553203367581</v>
      </c>
      <c r="D14" s="136">
        <f>IF(C14&gt;B10,B10,C14)</f>
        <v>5000</v>
      </c>
      <c r="E14" s="128">
        <f>($C$4*12/D14)*$C$3+(B15+(D14-B10)*C10)*$C$5/100/2+($C$4*12/D14*(B15+(D14-B10)*C10))</f>
        <v>363900</v>
      </c>
    </row>
    <row r="15" spans="1:5">
      <c r="A15" s="115">
        <v>1</v>
      </c>
      <c r="B15" s="101">
        <f>C9*(B10-B9)</f>
        <v>15000</v>
      </c>
      <c r="C15" s="102">
        <f>SQRT((2*$C$4*12*($C$3+B15-B10*C10))/($C$5/100*C10))</f>
        <v>11028.219331407116</v>
      </c>
      <c r="D15" s="137">
        <f>IF(C15&lt;B10,B10,IF(C15&gt;B11,B11,C15))</f>
        <v>10000</v>
      </c>
      <c r="E15" s="129">
        <f>($C$4*12/D15)*$C$3+(B16+(D15-B11)*C10)*$C$5/100/2+($C$4*12/D15*(B16+(D15-B11)*C10))</f>
        <v>361780</v>
      </c>
    </row>
    <row r="16" spans="1:5" ht="15.75" thickBot="1">
      <c r="A16" s="116">
        <v>2</v>
      </c>
      <c r="B16" s="103">
        <f>C9*(B10-B9)+C10*(B11-B10)</f>
        <v>29800</v>
      </c>
      <c r="C16" s="104">
        <f>SQRT((2*$C$4*12*($C$3+B16-B11*C11))/($C$5/100*C11))</f>
        <v>16960.873588253417</v>
      </c>
      <c r="D16" s="138">
        <f>IF(C16&lt;B11,B11,C16)</f>
        <v>16960.873588253417</v>
      </c>
      <c r="E16" s="127">
        <f>($C$4*12/D16)*$C$3+(B16+(D16-B11)*C11)*$C$5/100/2+($C$4*12/D16*(B16+(D16-B11)*C11))</f>
        <v>360365.15017554001</v>
      </c>
    </row>
    <row r="18" spans="1:4" ht="15.75" thickBot="1">
      <c r="A18" s="31" t="s">
        <v>28</v>
      </c>
    </row>
    <row r="19" spans="1:4">
      <c r="B19" s="108" t="s">
        <v>29</v>
      </c>
      <c r="C19" s="109" t="s">
        <v>23</v>
      </c>
      <c r="D19" s="110" t="s">
        <v>30</v>
      </c>
    </row>
    <row r="20" spans="1:4" ht="15.75" thickBot="1">
      <c r="A20" s="55"/>
      <c r="B20" s="105">
        <f>C9</f>
        <v>3</v>
      </c>
      <c r="C20" s="106">
        <f>SQRT((2*$C$4*$C$3*12)/($C$5/100*B20))</f>
        <v>6324.5553203367581</v>
      </c>
      <c r="D20" s="107">
        <f>(($C$4*12)/C20)*$C$3+(C20/2)*($C$5/100)*B20+($C$4*12)*B20</f>
        <v>363794.73319220205</v>
      </c>
    </row>
  </sheetData>
  <phoneticPr fontId="0" type="noConversion"/>
  <pageMargins left="0.75" right="0.75" top="1" bottom="1" header="0.5" footer="0.5"/>
  <pageSetup orientation="portrait" horizontalDpi="4294967293" verticalDpi="0" r:id="rId1"/>
  <headerFooter alignWithMargins="0">
    <oddHeader>&amp;C&amp;A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4</vt:i4>
      </vt:variant>
      <vt:variant>
        <vt:lpstr>Charts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Example 11-7</vt:lpstr>
      <vt:lpstr>Example 11-7 check</vt:lpstr>
      <vt:lpstr>Example 11-8</vt:lpstr>
      <vt:lpstr>Example 11-8 check</vt:lpstr>
      <vt:lpstr>Example 11-7 chart</vt:lpstr>
      <vt:lpstr>Example 11-8 chart</vt:lpstr>
      <vt:lpstr>'Example 11-7'!Print_Area</vt:lpstr>
      <vt:lpstr>'Example 11-8'!Print_Area</vt:lpstr>
    </vt:vector>
  </TitlesOfParts>
  <Company>Kellogg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Examples 11-7 &amp; 11-8</dc:title>
  <dc:subject>Supply Chain Management - 6th Edition</dc:subject>
  <dc:creator>Sunil Chopra/Jay Mabe</dc:creator>
  <cp:lastModifiedBy>laser</cp:lastModifiedBy>
  <dcterms:created xsi:type="dcterms:W3CDTF">2001-09-18T21:45:26Z</dcterms:created>
  <dcterms:modified xsi:type="dcterms:W3CDTF">2017-09-23T12:15:23Z</dcterms:modified>
</cp:coreProperties>
</file>