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codeName="ThisWorkbook" autoCompressPictures="0" defaultThemeVersion="124226"/>
  <mc:AlternateContent xmlns:mc="http://schemas.openxmlformats.org/markup-compatibility/2006">
    <mc:Choice Requires="x15">
      <x15ac:absPath xmlns:x15ac="http://schemas.microsoft.com/office/spreadsheetml/2010/11/ac" url="/Users/hadisharifi/Desktop/"/>
    </mc:Choice>
  </mc:AlternateContent>
  <xr:revisionPtr revIDLastSave="0" documentId="13_ncr:1_{BA8F960F-698A-CE46-86AF-8ED4BAE55358}" xr6:coauthVersionLast="43" xr6:coauthVersionMax="43" xr10:uidLastSave="{00000000-0000-0000-0000-000000000000}"/>
  <bookViews>
    <workbookView xWindow="-5400" yWindow="-20680" windowWidth="18600" windowHeight="19300" activeTab="1" xr2:uid="{00000000-000D-0000-FFFF-FFFF00000000}"/>
  </bookViews>
  <sheets>
    <sheet name="HW1" sheetId="8" r:id="rId1"/>
    <sheet name="Balance sheet" sheetId="2" r:id="rId2"/>
    <sheet name="income statement" sheetId="6" r:id="rId3"/>
  </sheets>
  <definedNames>
    <definedName name="COGS">'income statement'!$E$19</definedName>
    <definedName name="Gross_Profit">'income statement'!$E$21</definedName>
    <definedName name="Inventory_Avail">'income statement'!$D$17</definedName>
    <definedName name="Net_Sales">'income statement'!$E$9</definedName>
    <definedName name="Op_Income">'income statement'!$E$53</definedName>
    <definedName name="Other_Income">'income statement'!$E$58</definedName>
    <definedName name="Total_Expenses">'income statement'!$E$51</definedName>
  </definedNames>
  <calcPr calcId="191029"/>
  <webPublishing codePage="1252"/>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70" i="6" l="1"/>
  <c r="G50" i="8" l="1"/>
  <c r="G48" i="8"/>
  <c r="G49" i="8" s="1"/>
  <c r="G51" i="8" s="1"/>
  <c r="G52" i="8" s="1"/>
  <c r="J31" i="8"/>
  <c r="H31" i="8"/>
  <c r="D29" i="8"/>
  <c r="D38" i="8"/>
  <c r="E30" i="8" s="1"/>
  <c r="D39" i="8" s="1"/>
  <c r="E29" i="8"/>
  <c r="K15" i="8"/>
  <c r="K13" i="8"/>
  <c r="J5" i="8"/>
  <c r="J4" i="8"/>
  <c r="L4" i="8"/>
  <c r="E31" i="8" l="1"/>
  <c r="D67" i="6" l="1"/>
  <c r="E60" i="6"/>
  <c r="E9" i="6"/>
  <c r="E58" i="6" l="1"/>
  <c r="E51" i="6"/>
  <c r="D17" i="6"/>
  <c r="E19" i="6" s="1"/>
  <c r="E21" i="6" l="1"/>
  <c r="E53" i="6" s="1"/>
  <c r="C36" i="2" l="1"/>
  <c r="D36" i="2"/>
  <c r="D19" i="2" l="1"/>
  <c r="C19" i="2"/>
  <c r="D12" i="2"/>
  <c r="C12" i="2"/>
  <c r="C23" i="2"/>
  <c r="D23" i="2"/>
  <c r="C52" i="2"/>
  <c r="D52" i="2"/>
  <c r="C43" i="2"/>
  <c r="D43" i="2"/>
  <c r="D54" i="2" l="1"/>
  <c r="C54" i="2"/>
  <c r="D25" i="2"/>
  <c r="C25" i="2"/>
  <c r="D57" i="2" l="1"/>
  <c r="C57" i="2"/>
</calcChain>
</file>

<file path=xl/sharedStrings.xml><?xml version="1.0" encoding="utf-8"?>
<sst xmlns="http://schemas.openxmlformats.org/spreadsheetml/2006/main" count="184" uniqueCount="171">
  <si>
    <t>Assets</t>
  </si>
  <si>
    <t>Accounts receivable</t>
  </si>
  <si>
    <t>Other</t>
  </si>
  <si>
    <t>Total current assets</t>
  </si>
  <si>
    <t>Total assets</t>
  </si>
  <si>
    <t>Total current liabilities</t>
  </si>
  <si>
    <t>Current assets:</t>
  </si>
  <si>
    <t>Current liabilities:</t>
  </si>
  <si>
    <t>Cash</t>
  </si>
  <si>
    <t>Less accumulated depreciation</t>
  </si>
  <si>
    <t>Goodwill</t>
  </si>
  <si>
    <t>Liabilities and owner's equity</t>
  </si>
  <si>
    <t>Your Company Name</t>
  </si>
  <si>
    <t>Investment capital</t>
  </si>
  <si>
    <t>Accumulated retained earnings</t>
  </si>
  <si>
    <t>Total owner's equity</t>
  </si>
  <si>
    <t>Fixed assets:</t>
  </si>
  <si>
    <t>Mortgage payable</t>
  </si>
  <si>
    <t>Total other assets</t>
  </si>
  <si>
    <t>Total long-term liabilities</t>
  </si>
  <si>
    <t>Balance Sheet</t>
  </si>
  <si>
    <t>Balance</t>
  </si>
  <si>
    <t>Total fixed assets</t>
  </si>
  <si>
    <t>Other assets:</t>
  </si>
  <si>
    <t>Long-term liabilities:</t>
  </si>
  <si>
    <t>Owner's equity:</t>
  </si>
  <si>
    <t>Total liabilities and owner's equity</t>
  </si>
  <si>
    <t>Current Year</t>
  </si>
  <si>
    <t>Previous Year</t>
  </si>
  <si>
    <t>Create a Balance Sheet in this worksheet. Helpful instructions on how to use this worksheet are in cells in this column. Arrow down to get started.</t>
  </si>
  <si>
    <t>Assets label is in cell at right.</t>
  </si>
  <si>
    <t>Enter Company Name in cell at right. Title of this worksheet is in cell D1. Next instruction is in cell A4.</t>
  </si>
  <si>
    <t>Enter details in Current Assets table starting in cell at right. Next instruction is in cell A14.</t>
  </si>
  <si>
    <t>Enter details in Fixed Assets table starting in cell at right. Next instruction is in cell A21.</t>
  </si>
  <si>
    <t>Enter details in Other Assets table starting in cell at right. Next instruction is in cell A25.</t>
  </si>
  <si>
    <t>Total Assets for Previous Year are auto calculated in cell C25 and Total Assets for Current Year in cell D25. Next instruction is in cell A27.</t>
  </si>
  <si>
    <t>Liabilities and owner's equity label is in cell at right.</t>
  </si>
  <si>
    <t>Enter details in Current Liabilities table starting in cell at right. Next instruction is in cell A37.</t>
  </si>
  <si>
    <t>Enter details in Long-term Liabilities table starting in cell at right. Next instruction is in cell A41.</t>
  </si>
  <si>
    <t>Enter details in Owner’s Equity table starting in cell at right. Next instruction is in cell A46.</t>
  </si>
  <si>
    <t>Total liabilities and owner's equity for previous year are auto calculated in cell C46 and for the current year in cell D46. Next instruction is in cell A49.</t>
  </si>
  <si>
    <t>Previous Year Balance is auto calculated in cell C49 and Current Year Balance in cell D49.</t>
  </si>
  <si>
    <t>Bonds payable</t>
  </si>
  <si>
    <t>Equipment</t>
  </si>
  <si>
    <t>Buildings</t>
  </si>
  <si>
    <t>Account payable</t>
  </si>
  <si>
    <t>Land</t>
  </si>
  <si>
    <t>Current portion of bonds payable</t>
  </si>
  <si>
    <t>Salaries payable</t>
  </si>
  <si>
    <t>pre-paid expenses</t>
  </si>
  <si>
    <t>Taxes payable</t>
  </si>
  <si>
    <t>Notes payable</t>
  </si>
  <si>
    <t>Current portion of mortgage payable</t>
  </si>
  <si>
    <t>Inventory</t>
  </si>
  <si>
    <t>Marketable securities</t>
  </si>
  <si>
    <t>Deffered Revenue</t>
  </si>
  <si>
    <t>Income Statement</t>
  </si>
  <si>
    <t>Name</t>
  </si>
  <si>
    <t>Time Period</t>
  </si>
  <si>
    <t>Financial Statements in U.S. Dollars</t>
  </si>
  <si>
    <t>Revenue</t>
  </si>
  <si>
    <t>Gross Sales</t>
  </si>
  <si>
    <t>Less: Sales Returns and Allowances</t>
  </si>
  <si>
    <t xml:space="preserve">    Net Sales</t>
  </si>
  <si>
    <t>Cost of Goods Sold</t>
  </si>
  <si>
    <t>Beginning Inventory</t>
  </si>
  <si>
    <t>Add:                 Purchases</t>
  </si>
  <si>
    <t>Freight-in</t>
  </si>
  <si>
    <t>Direct Labor</t>
  </si>
  <si>
    <t>Indirect Expenses</t>
  </si>
  <si>
    <t>Inventory Available</t>
  </si>
  <si>
    <t>Less: Ending Inventory</t>
  </si>
  <si>
    <t xml:space="preserve">    Cost of Goods Sold</t>
  </si>
  <si>
    <t xml:space="preserve">    Gross Profit (Loss)</t>
  </si>
  <si>
    <t>Expenses</t>
  </si>
  <si>
    <t>Advertising</t>
  </si>
  <si>
    <t>Amortization</t>
  </si>
  <si>
    <t>Bad Debts</t>
  </si>
  <si>
    <t>Bank Charges</t>
  </si>
  <si>
    <t>Charitable Contributions</t>
  </si>
  <si>
    <t>Commissions</t>
  </si>
  <si>
    <t>Contract Labor</t>
  </si>
  <si>
    <t>Depreciation</t>
  </si>
  <si>
    <t>Dues and Subscriptions</t>
  </si>
  <si>
    <t>Employee Benefit Programs</t>
  </si>
  <si>
    <t xml:space="preserve">Insurance </t>
  </si>
  <si>
    <t>Legal and Professional Fees</t>
  </si>
  <si>
    <t>Licenses and Fees</t>
  </si>
  <si>
    <t>Miscellaneous</t>
  </si>
  <si>
    <t>Office Expense</t>
  </si>
  <si>
    <t>Payroll Taxes</t>
  </si>
  <si>
    <t>Postage</t>
  </si>
  <si>
    <t>Rent</t>
  </si>
  <si>
    <t>Repairs and Maintenance</t>
  </si>
  <si>
    <t>Supplies</t>
  </si>
  <si>
    <t>Telephone</t>
  </si>
  <si>
    <t>Travel</t>
  </si>
  <si>
    <t>Utilities</t>
  </si>
  <si>
    <t>Vehicle Expenses</t>
  </si>
  <si>
    <t>Wages</t>
  </si>
  <si>
    <t xml:space="preserve">    Total Expenses</t>
  </si>
  <si>
    <t xml:space="preserve">    Net Operating Income</t>
  </si>
  <si>
    <t xml:space="preserve">    Net Income (Loss)</t>
  </si>
  <si>
    <t>Sales expense</t>
  </si>
  <si>
    <t>Salary</t>
  </si>
  <si>
    <t>Software license</t>
  </si>
  <si>
    <t>Common stock</t>
  </si>
  <si>
    <t>Less treasury stock</t>
  </si>
  <si>
    <t>additional common stock</t>
  </si>
  <si>
    <t>Retained earnings</t>
  </si>
  <si>
    <t>Discount bonds payable</t>
  </si>
  <si>
    <t>Interest Expense</t>
  </si>
  <si>
    <t>EBIT</t>
  </si>
  <si>
    <t>Income tax</t>
  </si>
  <si>
    <t xml:space="preserve">    Total EBIT</t>
  </si>
  <si>
    <t>Retained Earning Calculation</t>
  </si>
  <si>
    <t>Beginning RE</t>
  </si>
  <si>
    <t>Plus NI</t>
  </si>
  <si>
    <t>Less Dividends Declared</t>
  </si>
  <si>
    <t>Ending RE</t>
  </si>
  <si>
    <t>Liabilities</t>
  </si>
  <si>
    <t>Capital Stock</t>
  </si>
  <si>
    <t>Retained Earnings</t>
  </si>
  <si>
    <t>Net income</t>
  </si>
  <si>
    <t>dividends declared</t>
  </si>
  <si>
    <t>total treasury stock</t>
  </si>
  <si>
    <t>Treasury Stock</t>
  </si>
  <si>
    <t>Question 11</t>
  </si>
  <si>
    <t>Tax rate</t>
  </si>
  <si>
    <t>net working capital</t>
  </si>
  <si>
    <t>fixed assets</t>
  </si>
  <si>
    <t xml:space="preserve">current liabilities </t>
  </si>
  <si>
    <t xml:space="preserve">long term liabilities </t>
  </si>
  <si>
    <t>cost of capital</t>
  </si>
  <si>
    <t>long term debt</t>
  </si>
  <si>
    <t xml:space="preserve">interest expense </t>
  </si>
  <si>
    <t>ROIC</t>
  </si>
  <si>
    <t>Current Assets - Current Liabilities = Net Working Capital</t>
  </si>
  <si>
    <t>Net Income = (EBIT*(1-t))-Interest Expense</t>
  </si>
  <si>
    <t>Total assets = current assests + fixed assets</t>
  </si>
  <si>
    <t xml:space="preserve">Current Assets </t>
  </si>
  <si>
    <t>total assets</t>
  </si>
  <si>
    <t>Owners Equity = Total Assets - Total Liabilities</t>
  </si>
  <si>
    <t>Owners Equity</t>
  </si>
  <si>
    <t>Total Liabilities</t>
  </si>
  <si>
    <t xml:space="preserve">ROIC = </t>
  </si>
  <si>
    <t>ROIC = Net income /(Total long term debt + total Equity)</t>
  </si>
  <si>
    <t>Units</t>
  </si>
  <si>
    <t>Dollars/Unit</t>
  </si>
  <si>
    <t>Beginning Inventory 9/1</t>
  </si>
  <si>
    <t>Purchases #1 - 9/3</t>
  </si>
  <si>
    <t>Purchases #2 - 9/8</t>
  </si>
  <si>
    <t>Purchases #3 - 9/23</t>
  </si>
  <si>
    <t>Purchases #4 - 9/29</t>
  </si>
  <si>
    <t>Sales </t>
  </si>
  <si>
    <t>HW8</t>
  </si>
  <si>
    <t>FIFO sold</t>
  </si>
  <si>
    <t>FIFO left</t>
  </si>
  <si>
    <t>HW9</t>
  </si>
  <si>
    <t>Current Accounts</t>
  </si>
  <si>
    <t>1 - 30 days past due</t>
  </si>
  <si>
    <t>31- 60 days past due</t>
  </si>
  <si>
    <t>61- 90 days past due</t>
  </si>
  <si>
    <t>Over 90 days past due</t>
  </si>
  <si>
    <t>Total Accounts Receivable</t>
  </si>
  <si>
    <t>allowance for doubtful accounts</t>
  </si>
  <si>
    <t>total doubtful account =</t>
  </si>
  <si>
    <t>total doubtful account after allowance</t>
  </si>
  <si>
    <t>HW10</t>
  </si>
  <si>
    <t>Retain earnings</t>
  </si>
  <si>
    <t>HW11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</si>
</sst>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44" formatCode="_(&quot;$&quot;* #,##0.00_);_(&quot;$&quot;* \(#,##0.00\);_(&quot;$&quot;* &quot;-&quot;??_);_(@_)"/>
    <numFmt numFmtId="43" formatCode="_(* #,##0.00_);_(* \(#,##0.00\);_(* &quot;-&quot;??_);_(@_)"/>
    <numFmt numFmtId="164" formatCode="#,##0.0\ ;\(#,##0.0\)"/>
    <numFmt numFmtId="165" formatCode="&quot;$&quot;#,##0\ ;\(&quot;$&quot;#,##0.0\)"/>
    <numFmt numFmtId="166" formatCode="_([$$-409]* #,##0.00_);_([$$-409]* \(#,##0.00\);_([$$-409]* &quot;-&quot;??_);_(@_)"/>
    <numFmt numFmtId="167" formatCode="&quot;$&quot;#,##0.00"/>
  </numFmts>
  <fonts count="27">
    <font>
      <sz val="10"/>
      <color theme="1"/>
      <name val="Calibri"/>
      <scheme val="minor"/>
    </font>
    <font>
      <sz val="12"/>
      <color theme="1"/>
      <name val="Calibri"/>
      <family val="2"/>
      <scheme val="minor"/>
    </font>
    <font>
      <sz val="11"/>
      <color theme="1"/>
      <name val="Calibri"/>
      <family val="2"/>
      <scheme val="minor"/>
    </font>
    <font>
      <sz val="10"/>
      <color theme="1"/>
      <name val="Arial"/>
      <family val="2"/>
    </font>
    <font>
      <b/>
      <sz val="13"/>
      <color theme="1"/>
      <name val="Arial"/>
      <family val="2"/>
    </font>
    <font>
      <b/>
      <sz val="13"/>
      <color theme="1"/>
      <name val="Calibri"/>
      <family val="1"/>
      <scheme val="minor"/>
    </font>
    <font>
      <b/>
      <sz val="11"/>
      <color theme="1"/>
      <name val="Calibri"/>
      <family val="1"/>
      <scheme val="minor"/>
    </font>
    <font>
      <sz val="10"/>
      <color theme="1"/>
      <name val="Calibri"/>
      <family val="1"/>
      <scheme val="minor"/>
    </font>
    <font>
      <b/>
      <sz val="10"/>
      <color theme="1"/>
      <name val="Calibri"/>
      <family val="1"/>
      <scheme val="minor"/>
    </font>
    <font>
      <sz val="10"/>
      <name val="Calibri"/>
      <family val="2"/>
      <scheme val="minor"/>
    </font>
    <font>
      <sz val="10"/>
      <color theme="1"/>
      <name val="Calibri"/>
      <family val="2"/>
      <scheme val="minor"/>
    </font>
    <font>
      <sz val="10"/>
      <color theme="0"/>
      <name val="Calibri"/>
      <family val="2"/>
      <scheme val="minor"/>
    </font>
    <font>
      <b/>
      <sz val="12"/>
      <color theme="0"/>
      <name val="Calibri"/>
      <family val="2"/>
      <scheme val="minor"/>
    </font>
    <font>
      <b/>
      <sz val="10"/>
      <name val="Calibri"/>
      <family val="2"/>
      <scheme val="minor"/>
    </font>
    <font>
      <b/>
      <sz val="18"/>
      <color theme="4" tint="-0.499984740745262"/>
      <name val="Cambria"/>
      <family val="2"/>
      <scheme val="major"/>
    </font>
    <font>
      <b/>
      <sz val="12"/>
      <color theme="1" tint="0.14999847407452621"/>
      <name val="Calibri"/>
      <family val="2"/>
      <scheme val="minor"/>
    </font>
    <font>
      <b/>
      <sz val="12"/>
      <name val="Calibri"/>
      <family val="2"/>
      <scheme val="minor"/>
    </font>
    <font>
      <sz val="10"/>
      <color indexed="9"/>
      <name val="Calibri"/>
      <family val="2"/>
      <scheme val="minor"/>
    </font>
    <font>
      <b/>
      <sz val="12"/>
      <color theme="1"/>
      <name val="Calibri"/>
      <family val="2"/>
      <scheme val="minor"/>
    </font>
    <font>
      <sz val="10"/>
      <color theme="5" tint="-0.249977111117893"/>
      <name val="Calibri"/>
      <family val="2"/>
      <scheme val="minor"/>
    </font>
    <font>
      <sz val="12"/>
      <color theme="0"/>
      <name val="Calibri (Body)"/>
    </font>
    <font>
      <sz val="12"/>
      <color rgb="FF2D3B45"/>
      <name val="Helvetica Neue"/>
      <family val="2"/>
    </font>
    <font>
      <sz val="9"/>
      <color theme="1"/>
      <name val="Calibri"/>
      <family val="2"/>
      <scheme val="minor"/>
    </font>
    <font>
      <sz val="11"/>
      <color rgb="FF2D3B45"/>
      <name val="Helvetica Neue"/>
      <family val="2"/>
    </font>
    <font>
      <sz val="11"/>
      <color theme="5" tint="-0.249977111117893"/>
      <name val="Helvetica Neue"/>
      <family val="2"/>
    </font>
    <font>
      <sz val="12"/>
      <color theme="5" tint="-0.249977111117893"/>
      <name val="Calibri"/>
      <family val="2"/>
      <scheme val="minor"/>
    </font>
    <font>
      <b/>
      <sz val="10"/>
      <color theme="1"/>
      <name val="Calibri"/>
      <family val="2"/>
      <scheme val="minor"/>
    </font>
  </fonts>
  <fills count="9">
    <fill>
      <patternFill patternType="none"/>
    </fill>
    <fill>
      <patternFill patternType="gray125"/>
    </fill>
    <fill>
      <patternFill patternType="lightUp">
        <fgColor theme="0"/>
        <bgColor theme="4" tint="0.79998168889431442"/>
      </patternFill>
    </fill>
    <fill>
      <patternFill patternType="lightUp">
        <fgColor theme="0"/>
        <bgColor theme="5" tint="0.79998168889431442"/>
      </patternFill>
    </fill>
    <fill>
      <patternFill patternType="lightUp">
        <fgColor theme="0"/>
        <bgColor theme="4" tint="0.39997558519241921"/>
      </patternFill>
    </fill>
    <fill>
      <patternFill patternType="lightUp">
        <fgColor theme="0"/>
        <bgColor theme="5" tint="0.39997558519241921"/>
      </patternFill>
    </fill>
    <fill>
      <patternFill patternType="solid">
        <fgColor theme="4" tint="-0.249977111117893"/>
        <bgColor indexed="64"/>
      </patternFill>
    </fill>
    <fill>
      <patternFill patternType="solid">
        <fgColor theme="0" tint="-4.9989318521683403E-2"/>
        <bgColor indexed="64"/>
      </patternFill>
    </fill>
    <fill>
      <patternFill patternType="solid">
        <fgColor theme="4" tint="-0.499984740745262"/>
        <bgColor indexed="64"/>
      </patternFill>
    </fill>
  </fills>
  <borders count="8">
    <border>
      <left/>
      <right/>
      <top/>
      <bottom/>
      <diagonal/>
    </border>
    <border>
      <left/>
      <right/>
      <top/>
      <bottom style="thin">
        <color indexed="64"/>
      </bottom>
      <diagonal/>
    </border>
    <border>
      <left/>
      <right/>
      <top/>
      <bottom style="thick">
        <color theme="4" tint="0.39997558519241921"/>
      </bottom>
      <diagonal/>
    </border>
    <border>
      <left/>
      <right/>
      <top/>
      <bottom style="thick">
        <color theme="5" tint="0.499984740745262"/>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thin">
        <color theme="4" tint="-0.24994659260841701"/>
      </top>
      <bottom style="medium">
        <color theme="4" tint="-0.24994659260841701"/>
      </bottom>
      <diagonal/>
    </border>
    <border>
      <left style="thin">
        <color theme="4" tint="-0.24994659260841701"/>
      </left>
      <right style="thin">
        <color theme="4" tint="-0.24994659260841701"/>
      </right>
      <top/>
      <bottom style="thin">
        <color theme="4" tint="-0.24994659260841701"/>
      </bottom>
      <diagonal/>
    </border>
    <border>
      <left style="thin">
        <color theme="4" tint="-0.24994659260841701"/>
      </left>
      <right style="thin">
        <color theme="4" tint="-0.24994659260841701"/>
      </right>
      <top style="thin">
        <color theme="4" tint="-0.24994659260841701"/>
      </top>
      <bottom style="double">
        <color theme="4" tint="-0.24994659260841701"/>
      </bottom>
      <diagonal/>
    </border>
  </borders>
  <cellStyleXfs count="5">
    <xf numFmtId="0" fontId="0" fillId="0" borderId="0"/>
    <xf numFmtId="44" fontId="3" fillId="0" borderId="0" applyFont="0" applyFill="0" applyBorder="0" applyAlignment="0" applyProtection="0"/>
    <xf numFmtId="0" fontId="4" fillId="0" borderId="2" applyNumberFormat="0" applyFill="0" applyAlignment="0" applyProtection="0"/>
    <xf numFmtId="0" fontId="10" fillId="2" borderId="0" applyNumberFormat="0" applyBorder="0" applyAlignment="0" applyProtection="0"/>
    <xf numFmtId="0" fontId="10" fillId="3" borderId="0" applyNumberFormat="0" applyBorder="0" applyAlignment="0" applyProtection="0"/>
  </cellStyleXfs>
  <cellXfs count="92">
    <xf numFmtId="0" fontId="0" fillId="0" borderId="0" xfId="0"/>
    <xf numFmtId="0" fontId="5" fillId="0" borderId="2" xfId="2" applyFont="1" applyAlignment="1">
      <alignment horizontal="center"/>
    </xf>
    <xf numFmtId="0" fontId="6" fillId="0" borderId="2" xfId="2" applyNumberFormat="1" applyFont="1" applyAlignment="1">
      <alignment horizontal="center"/>
    </xf>
    <xf numFmtId="0" fontId="6" fillId="0" borderId="0" xfId="0" applyFont="1" applyAlignment="1">
      <alignment wrapText="1"/>
    </xf>
    <xf numFmtId="0" fontId="7" fillId="0" borderId="0" xfId="0" applyFont="1"/>
    <xf numFmtId="0" fontId="8" fillId="0" borderId="0" xfId="0" applyFont="1"/>
    <xf numFmtId="0" fontId="7" fillId="0" borderId="0" xfId="0" applyFont="1" applyBorder="1" applyAlignment="1">
      <alignment horizontal="left" wrapText="1"/>
    </xf>
    <xf numFmtId="0" fontId="7" fillId="0" borderId="0" xfId="0" applyFont="1" applyBorder="1" applyAlignment="1">
      <alignment wrapText="1"/>
    </xf>
    <xf numFmtId="164" fontId="7" fillId="0" borderId="0" xfId="0" applyNumberFormat="1" applyFont="1" applyBorder="1"/>
    <xf numFmtId="164" fontId="8" fillId="0" borderId="0" xfId="0" applyNumberFormat="1" applyFont="1" applyBorder="1"/>
    <xf numFmtId="0" fontId="5" fillId="0" borderId="2" xfId="2" applyFont="1" applyAlignment="1">
      <alignment wrapText="1"/>
    </xf>
    <xf numFmtId="0" fontId="5" fillId="0" borderId="3" xfId="2" applyFont="1" applyBorder="1" applyAlignment="1"/>
    <xf numFmtId="0" fontId="6" fillId="0" borderId="3" xfId="2" applyNumberFormat="1" applyFont="1" applyBorder="1" applyAlignment="1">
      <alignment horizontal="center"/>
    </xf>
    <xf numFmtId="164" fontId="7" fillId="0" borderId="0" xfId="0" applyNumberFormat="1" applyFont="1"/>
    <xf numFmtId="164" fontId="8" fillId="0" borderId="0" xfId="0" applyNumberFormat="1" applyFont="1"/>
    <xf numFmtId="166" fontId="7" fillId="0" borderId="0" xfId="1" applyNumberFormat="1" applyFont="1" applyBorder="1"/>
    <xf numFmtId="166" fontId="8" fillId="0" borderId="0" xfId="1" applyNumberFormat="1" applyFont="1" applyBorder="1"/>
    <xf numFmtId="0" fontId="5" fillId="0" borderId="3" xfId="2" applyFont="1" applyBorder="1" applyAlignment="1">
      <alignment horizontal="left" wrapText="1"/>
    </xf>
    <xf numFmtId="0" fontId="7" fillId="0" borderId="0" xfId="0" applyFont="1" applyBorder="1"/>
    <xf numFmtId="165" fontId="7" fillId="0" borderId="0" xfId="0" applyNumberFormat="1" applyFont="1" applyBorder="1"/>
    <xf numFmtId="165" fontId="8" fillId="0" borderId="0" xfId="0" applyNumberFormat="1" applyFont="1" applyBorder="1"/>
    <xf numFmtId="0" fontId="7" fillId="0" borderId="0" xfId="0" applyFont="1"/>
    <xf numFmtId="0" fontId="5" fillId="0" borderId="0" xfId="0" applyFont="1" applyAlignment="1">
      <alignment horizontal="right"/>
    </xf>
    <xf numFmtId="43" fontId="5" fillId="0" borderId="2" xfId="2" applyNumberFormat="1" applyFont="1" applyBorder="1"/>
    <xf numFmtId="43" fontId="5" fillId="0" borderId="3" xfId="2" applyNumberFormat="1" applyFont="1" applyBorder="1"/>
    <xf numFmtId="43" fontId="5" fillId="0" borderId="0" xfId="0" applyNumberFormat="1" applyFont="1" applyBorder="1"/>
    <xf numFmtId="43" fontId="10" fillId="2" borderId="0" xfId="3" applyNumberFormat="1"/>
    <xf numFmtId="43" fontId="10" fillId="3" borderId="0" xfId="4" applyNumberFormat="1"/>
    <xf numFmtId="0" fontId="10" fillId="2" borderId="0" xfId="3" applyAlignment="1">
      <alignment wrapText="1"/>
    </xf>
    <xf numFmtId="0" fontId="10" fillId="3" borderId="0" xfId="4" applyAlignment="1">
      <alignment wrapText="1"/>
    </xf>
    <xf numFmtId="43" fontId="9" fillId="4" borderId="1" xfId="3" applyNumberFormat="1" applyFont="1" applyFill="1" applyBorder="1"/>
    <xf numFmtId="0" fontId="9" fillId="4" borderId="0" xfId="3" applyFont="1" applyFill="1" applyAlignment="1">
      <alignment wrapText="1"/>
    </xf>
    <xf numFmtId="0" fontId="9" fillId="4" borderId="1" xfId="3" applyFont="1" applyFill="1" applyBorder="1" applyAlignment="1">
      <alignment wrapText="1"/>
    </xf>
    <xf numFmtId="0" fontId="9" fillId="5" borderId="0" xfId="4" applyFont="1" applyFill="1" applyAlignment="1">
      <alignment wrapText="1"/>
    </xf>
    <xf numFmtId="0" fontId="9" fillId="4" borderId="0" xfId="3" applyNumberFormat="1" applyFont="1" applyFill="1" applyAlignment="1">
      <alignment horizontal="center"/>
    </xf>
    <xf numFmtId="0" fontId="9" fillId="5" borderId="0" xfId="4" applyNumberFormat="1" applyFont="1" applyFill="1" applyAlignment="1">
      <alignment horizontal="center"/>
    </xf>
    <xf numFmtId="0" fontId="9" fillId="4" borderId="1" xfId="0" applyFont="1" applyFill="1" applyBorder="1" applyAlignment="1">
      <alignment wrapText="1"/>
    </xf>
    <xf numFmtId="43" fontId="9" fillId="4" borderId="1" xfId="0" applyNumberFormat="1" applyFont="1" applyFill="1" applyBorder="1"/>
    <xf numFmtId="0" fontId="9" fillId="5" borderId="1" xfId="0" applyFont="1" applyFill="1" applyBorder="1" applyAlignment="1">
      <alignment wrapText="1"/>
    </xf>
    <xf numFmtId="43" fontId="9" fillId="5" borderId="1" xfId="0" applyNumberFormat="1" applyFont="1" applyFill="1" applyBorder="1"/>
    <xf numFmtId="0" fontId="11" fillId="0" borderId="0" xfId="0" applyFont="1"/>
    <xf numFmtId="0" fontId="9" fillId="0" borderId="0" xfId="0" applyFont="1" applyAlignment="1" applyProtection="1">
      <alignment wrapText="1"/>
      <protection locked="0"/>
    </xf>
    <xf numFmtId="0" fontId="9" fillId="0" borderId="0" xfId="0" applyFont="1" applyAlignment="1">
      <alignment wrapText="1"/>
    </xf>
    <xf numFmtId="0" fontId="15" fillId="0" borderId="0" xfId="0" applyFont="1" applyAlignment="1" applyProtection="1">
      <alignment horizontal="left"/>
      <protection locked="0"/>
    </xf>
    <xf numFmtId="0" fontId="9" fillId="0" borderId="0" xfId="0" applyFont="1" applyAlignment="1">
      <alignment horizontal="centerContinuous"/>
    </xf>
    <xf numFmtId="0" fontId="16" fillId="0" borderId="0" xfId="0" applyFont="1" applyAlignment="1">
      <alignment horizontal="centerContinuous"/>
    </xf>
    <xf numFmtId="0" fontId="9" fillId="0" borderId="0" xfId="0" applyFont="1" applyAlignment="1" applyProtection="1">
      <alignment horizontal="left"/>
      <protection locked="0"/>
    </xf>
    <xf numFmtId="0" fontId="12" fillId="6" borderId="0" xfId="0" applyFont="1" applyFill="1" applyProtection="1">
      <protection locked="0"/>
    </xf>
    <xf numFmtId="0" fontId="17" fillId="0" borderId="0" xfId="0" applyFont="1" applyAlignment="1">
      <alignment wrapText="1"/>
    </xf>
    <xf numFmtId="0" fontId="9" fillId="0" borderId="0" xfId="0" applyFont="1" applyAlignment="1" applyProtection="1">
      <alignment horizontal="left" indent="2"/>
      <protection locked="0"/>
    </xf>
    <xf numFmtId="0" fontId="13" fillId="0" borderId="0" xfId="0" applyFont="1" applyAlignment="1" applyProtection="1">
      <alignment horizontal="left" indent="2"/>
      <protection locked="0"/>
    </xf>
    <xf numFmtId="0" fontId="9" fillId="0" borderId="0" xfId="0" applyFont="1" applyAlignment="1" applyProtection="1">
      <alignment horizontal="left" indent="10"/>
      <protection locked="0"/>
    </xf>
    <xf numFmtId="0" fontId="12" fillId="6" borderId="0" xfId="0" applyFont="1" applyFill="1" applyAlignment="1" applyProtection="1">
      <alignment horizontal="left"/>
      <protection locked="0"/>
    </xf>
    <xf numFmtId="0" fontId="9" fillId="0" borderId="0" xfId="0" applyFont="1" applyAlignment="1">
      <alignment horizontal="left" indent="2"/>
    </xf>
    <xf numFmtId="43" fontId="10" fillId="3" borderId="0" xfId="4" applyNumberFormat="1" applyAlignment="1">
      <alignment horizontal="center"/>
    </xf>
    <xf numFmtId="167" fontId="9" fillId="0" borderId="0" xfId="0" applyNumberFormat="1" applyFont="1" applyAlignment="1">
      <alignment horizontal="centerContinuous"/>
    </xf>
    <xf numFmtId="167" fontId="16" fillId="0" borderId="0" xfId="0" applyNumberFormat="1" applyFont="1" applyAlignment="1">
      <alignment horizontal="centerContinuous"/>
    </xf>
    <xf numFmtId="167" fontId="9" fillId="0" borderId="0" xfId="0" applyNumberFormat="1" applyFont="1" applyAlignment="1">
      <alignment wrapText="1"/>
    </xf>
    <xf numFmtId="167" fontId="9" fillId="0" borderId="4" xfId="0" applyNumberFormat="1" applyFont="1" applyBorder="1" applyAlignment="1" applyProtection="1">
      <alignment wrapText="1"/>
      <protection locked="0"/>
    </xf>
    <xf numFmtId="167" fontId="9" fillId="7" borderId="5" xfId="0" applyNumberFormat="1" applyFont="1" applyFill="1" applyBorder="1" applyAlignment="1">
      <alignment wrapText="1"/>
    </xf>
    <xf numFmtId="167" fontId="9" fillId="0" borderId="6" xfId="0" applyNumberFormat="1" applyFont="1" applyBorder="1" applyAlignment="1" applyProtection="1">
      <alignment wrapText="1"/>
      <protection locked="0"/>
    </xf>
    <xf numFmtId="167" fontId="9" fillId="7" borderId="7" xfId="0" applyNumberFormat="1" applyFont="1" applyFill="1" applyBorder="1" applyAlignment="1">
      <alignment wrapText="1"/>
    </xf>
    <xf numFmtId="6" fontId="0" fillId="0" borderId="0" xfId="0" applyNumberFormat="1"/>
    <xf numFmtId="0" fontId="10" fillId="0" borderId="0" xfId="0" applyFont="1"/>
    <xf numFmtId="0" fontId="0" fillId="8" borderId="0" xfId="0" applyFill="1"/>
    <xf numFmtId="0" fontId="19" fillId="3" borderId="0" xfId="4" applyFont="1" applyAlignment="1">
      <alignment wrapText="1"/>
    </xf>
    <xf numFmtId="0" fontId="20" fillId="8" borderId="0" xfId="0" applyFont="1" applyFill="1"/>
    <xf numFmtId="8" fontId="0" fillId="0" borderId="0" xfId="0" applyNumberFormat="1"/>
    <xf numFmtId="0" fontId="21" fillId="0" borderId="0" xfId="0" applyFont="1"/>
    <xf numFmtId="0" fontId="1" fillId="0" borderId="0" xfId="0" applyFont="1"/>
    <xf numFmtId="8" fontId="21" fillId="0" borderId="0" xfId="0" applyNumberFormat="1" applyFont="1"/>
    <xf numFmtId="6" fontId="21" fillId="0" borderId="0" xfId="0" applyNumberFormat="1" applyFont="1"/>
    <xf numFmtId="9" fontId="21" fillId="0" borderId="0" xfId="0" applyNumberFormat="1" applyFont="1"/>
    <xf numFmtId="0" fontId="22" fillId="0" borderId="0" xfId="0" applyFont="1"/>
    <xf numFmtId="0" fontId="2" fillId="0" borderId="0" xfId="0" applyFont="1"/>
    <xf numFmtId="14" fontId="23" fillId="0" borderId="0" xfId="0" applyNumberFormat="1" applyFont="1"/>
    <xf numFmtId="0" fontId="23" fillId="0" borderId="0" xfId="0" applyFont="1"/>
    <xf numFmtId="6" fontId="23" fillId="0" borderId="0" xfId="0" applyNumberFormat="1" applyFont="1"/>
    <xf numFmtId="6" fontId="2" fillId="0" borderId="0" xfId="0" applyNumberFormat="1" applyFont="1"/>
    <xf numFmtId="6" fontId="24" fillId="0" borderId="0" xfId="0" applyNumberFormat="1" applyFont="1"/>
    <xf numFmtId="0" fontId="25" fillId="0" borderId="0" xfId="0" applyFont="1"/>
    <xf numFmtId="6" fontId="25" fillId="0" borderId="0" xfId="0" applyNumberFormat="1" applyFont="1"/>
    <xf numFmtId="9" fontId="1" fillId="0" borderId="0" xfId="0" applyNumberFormat="1" applyFont="1"/>
    <xf numFmtId="10" fontId="1" fillId="0" borderId="0" xfId="0" applyNumberFormat="1" applyFont="1"/>
    <xf numFmtId="0" fontId="18" fillId="0" borderId="0" xfId="0" applyFont="1"/>
    <xf numFmtId="0" fontId="26" fillId="0" borderId="0" xfId="0" applyFont="1"/>
    <xf numFmtId="0" fontId="19" fillId="2" borderId="0" xfId="3" applyFont="1" applyAlignment="1">
      <alignment wrapText="1"/>
    </xf>
    <xf numFmtId="0" fontId="5" fillId="0" borderId="0" xfId="2" applyFont="1" applyBorder="1" applyAlignment="1">
      <alignment horizontal="left" wrapText="1"/>
    </xf>
    <xf numFmtId="0" fontId="5" fillId="0" borderId="2" xfId="2" applyFont="1" applyAlignment="1">
      <alignment horizontal="left" wrapText="1"/>
    </xf>
    <xf numFmtId="0" fontId="5" fillId="0" borderId="0" xfId="2" applyFont="1" applyBorder="1" applyAlignment="1">
      <alignment horizontal="right"/>
    </xf>
    <xf numFmtId="0" fontId="5" fillId="0" borderId="2" xfId="2" applyFont="1" applyAlignment="1">
      <alignment horizontal="right"/>
    </xf>
    <xf numFmtId="0" fontId="14" fillId="0" borderId="0" xfId="0" applyFont="1" applyAlignment="1" applyProtection="1">
      <alignment horizontal="center"/>
      <protection locked="0"/>
    </xf>
  </cellXfs>
  <cellStyles count="5">
    <cellStyle name="Currency" xfId="1" builtinId="4"/>
    <cellStyle name="Emphasis 1" xfId="3" builtinId="12" customBuiltin="1"/>
    <cellStyle name="Emphasis 2" xfId="4" builtinId="13" customBuiltin="1"/>
    <cellStyle name="Heading 2" xfId="2" builtinId="17"/>
    <cellStyle name="Normal" xfId="0" builtinId="0" customBuiltin="1"/>
  </cellStyles>
  <dxfs count="49">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4" tint="0.39997558519241921"/>
        </patternFill>
      </fill>
      <border diagonalUp="0" diagonalDown="0" outline="0">
        <left/>
        <right/>
        <top/>
        <bottom style="thin">
          <color indexed="64"/>
        </bottom>
      </border>
    </dxf>
    <dxf>
      <numFmt numFmtId="35" formatCode="_(* #,##0.00_);_(* \(#,##0.00\);_(* &quot;-&quot;??_);_(@_)"/>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4" tint="0.39997558519241921"/>
        </patternFill>
      </fill>
      <border diagonalUp="0" diagonalDown="0" outline="0">
        <left/>
        <right/>
        <top/>
        <bottom style="thin">
          <color indexed="64"/>
        </bottom>
      </border>
    </dxf>
    <dxf>
      <numFmt numFmtId="35" formatCode="_(* #,##0.00_);_(* \(#,##0.00\);_(* &quot;-&quot;??_);_(@_)"/>
    </dxf>
    <dxf>
      <font>
        <b val="0"/>
        <i val="0"/>
        <strike val="0"/>
        <condense val="0"/>
        <extend val="0"/>
        <outline val="0"/>
        <shadow val="0"/>
        <u val="none"/>
        <vertAlign val="baseline"/>
        <sz val="10"/>
        <color auto="1"/>
        <name val="Calibri"/>
        <family val="2"/>
        <scheme val="minor"/>
      </font>
      <fill>
        <patternFill patternType="lightUp">
          <fgColor theme="0"/>
          <bgColor theme="4" tint="0.39997558519241921"/>
        </patternFill>
      </fill>
      <alignment horizontal="general" vertical="bottom" textRotation="0" wrapText="1" indent="0" justifyLastLine="0" shrinkToFit="0" readingOrder="0"/>
      <border diagonalUp="0" diagonalDown="0" outline="0">
        <left/>
        <right/>
        <top/>
        <bottom style="thin">
          <color indexed="64"/>
        </bottom>
      </border>
    </dxf>
    <dxf>
      <alignment horizontal="general" vertical="bottom" textRotation="0" wrapText="1" indent="0" justifyLastLine="0" shrinkToFit="0" readingOrder="0"/>
    </dxf>
    <dxf>
      <fill>
        <patternFill patternType="lightUp">
          <fgColor theme="0"/>
          <bgColor theme="4" tint="0.39997558519241921"/>
        </patternFill>
      </fill>
    </dxf>
    <dxf>
      <fill>
        <patternFill patternType="lightUp">
          <fgColor theme="0"/>
          <bgColor theme="4" tint="0.39997558519241921"/>
        </patternFill>
      </fill>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5" tint="0.39997558519241921"/>
        </patternFill>
      </fill>
      <border diagonalUp="0" diagonalDown="0" outline="0">
        <left/>
        <right/>
        <top/>
        <bottom style="thin">
          <color indexed="64"/>
        </bottom>
      </border>
    </dxf>
    <dxf>
      <numFmt numFmtId="35" formatCode="_(* #,##0.00_);_(* \(#,##0.00\);_(* &quot;-&quot;??_);_(@_)"/>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5" tint="0.39997558519241921"/>
        </patternFill>
      </fill>
      <border diagonalUp="0" diagonalDown="0" outline="0">
        <left/>
        <right/>
        <top/>
        <bottom style="thin">
          <color indexed="64"/>
        </bottom>
      </border>
    </dxf>
    <dxf>
      <numFmt numFmtId="35" formatCode="_(* #,##0.00_);_(* \(#,##0.00\);_(* &quot;-&quot;??_);_(@_)"/>
    </dxf>
    <dxf>
      <font>
        <b val="0"/>
        <i val="0"/>
        <strike val="0"/>
        <condense val="0"/>
        <extend val="0"/>
        <outline val="0"/>
        <shadow val="0"/>
        <u val="none"/>
        <vertAlign val="baseline"/>
        <sz val="10"/>
        <color auto="1"/>
        <name val="Calibri"/>
        <family val="2"/>
        <scheme val="minor"/>
      </font>
      <fill>
        <patternFill patternType="lightUp">
          <fgColor theme="0"/>
          <bgColor theme="5" tint="0.39997558519241921"/>
        </patternFill>
      </fill>
      <alignment horizontal="general" vertical="bottom" textRotation="0" wrapText="1" indent="0" justifyLastLine="0" shrinkToFit="0" readingOrder="0"/>
      <border diagonalUp="0" diagonalDown="0" outline="0">
        <left/>
        <right/>
        <top/>
        <bottom style="thin">
          <color indexed="64"/>
        </bottom>
      </border>
    </dxf>
    <dxf>
      <alignment horizontal="general" vertical="bottom" textRotation="0" wrapText="1" indent="0" justifyLastLine="0" shrinkToFit="0" readingOrder="0"/>
    </dxf>
    <dxf>
      <font>
        <strike val="0"/>
        <outline val="0"/>
        <shadow val="0"/>
        <u val="none"/>
        <vertAlign val="baseline"/>
        <sz val="10"/>
        <color auto="1"/>
        <name val="Calibri"/>
        <scheme val="minor"/>
      </font>
      <fill>
        <patternFill patternType="lightUp">
          <fgColor theme="0"/>
          <bgColor theme="5" tint="0.39997558519241921"/>
        </patternFill>
      </fill>
    </dxf>
    <dxf>
      <font>
        <strike val="0"/>
        <outline val="0"/>
        <shadow val="0"/>
        <u val="none"/>
        <vertAlign val="baseline"/>
        <sz val="10"/>
        <color auto="1"/>
        <name val="Calibri"/>
        <scheme val="minor"/>
      </font>
      <fill>
        <patternFill patternType="lightUp">
          <fgColor theme="0"/>
          <bgColor theme="5" tint="0.39997558519241921"/>
        </patternFill>
      </fill>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5" tint="0.39997558519241921"/>
        </patternFill>
      </fill>
      <border diagonalUp="0" diagonalDown="0" outline="0">
        <left/>
        <right/>
        <top/>
        <bottom style="thin">
          <color indexed="64"/>
        </bottom>
      </border>
    </dxf>
    <dxf>
      <numFmt numFmtId="35" formatCode="_(* #,##0.00_);_(* \(#,##0.00\);_(* &quot;-&quot;??_);_(@_)"/>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5" tint="0.39997558519241921"/>
        </patternFill>
      </fill>
      <border diagonalUp="0" diagonalDown="0" outline="0">
        <left/>
        <right/>
        <top/>
        <bottom style="thin">
          <color indexed="64"/>
        </bottom>
      </border>
    </dxf>
    <dxf>
      <numFmt numFmtId="35" formatCode="_(* #,##0.00_);_(* \(#,##0.00\);_(* &quot;-&quot;??_);_(@_)"/>
    </dxf>
    <dxf>
      <font>
        <b val="0"/>
        <i val="0"/>
        <strike val="0"/>
        <condense val="0"/>
        <extend val="0"/>
        <outline val="0"/>
        <shadow val="0"/>
        <u val="none"/>
        <vertAlign val="baseline"/>
        <sz val="10"/>
        <color auto="1"/>
        <name val="Calibri"/>
        <family val="2"/>
        <scheme val="minor"/>
      </font>
      <fill>
        <patternFill patternType="lightUp">
          <fgColor theme="0"/>
          <bgColor theme="5" tint="0.39997558519241921"/>
        </patternFill>
      </fill>
      <alignment horizontal="general" vertical="bottom" textRotation="0" wrapText="1" indent="0" justifyLastLine="0" shrinkToFit="0" readingOrder="0"/>
      <border diagonalUp="0" diagonalDown="0" outline="0">
        <left/>
        <right/>
        <top/>
        <bottom style="thin">
          <color indexed="64"/>
        </bottom>
      </border>
    </dxf>
    <dxf>
      <alignment horizontal="general" vertical="bottom" textRotation="0" wrapText="1" indent="0" justifyLastLine="0" shrinkToFit="0" readingOrder="0"/>
    </dxf>
    <dxf>
      <font>
        <strike val="0"/>
        <outline val="0"/>
        <shadow val="0"/>
        <u val="none"/>
        <vertAlign val="baseline"/>
        <sz val="10"/>
        <color auto="1"/>
        <name val="Calibri"/>
        <scheme val="minor"/>
      </font>
      <fill>
        <patternFill patternType="lightUp">
          <fgColor theme="0"/>
          <bgColor theme="5" tint="0.39997558519241921"/>
        </patternFill>
      </fill>
    </dxf>
    <dxf>
      <font>
        <strike val="0"/>
        <outline val="0"/>
        <shadow val="0"/>
        <u val="none"/>
        <vertAlign val="baseline"/>
        <sz val="10"/>
        <color auto="1"/>
        <name val="Calibri"/>
        <scheme val="minor"/>
      </font>
      <fill>
        <patternFill patternType="lightUp">
          <fgColor theme="0"/>
          <bgColor theme="5" tint="0.39997558519241921"/>
        </patternFill>
      </fill>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5" tint="0.39997558519241921"/>
        </patternFill>
      </fill>
      <border diagonalUp="0" diagonalDown="0" outline="0">
        <left/>
        <right/>
        <top/>
        <bottom style="thin">
          <color indexed="64"/>
        </bottom>
      </border>
    </dxf>
    <dxf>
      <numFmt numFmtId="35" formatCode="_(* #,##0.00_);_(* \(#,##0.00\);_(* &quot;-&quot;??_);_(@_)"/>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5" tint="0.39997558519241921"/>
        </patternFill>
      </fill>
      <border diagonalUp="0" diagonalDown="0" outline="0">
        <left/>
        <right/>
        <top/>
        <bottom style="thin">
          <color indexed="64"/>
        </bottom>
      </border>
    </dxf>
    <dxf>
      <numFmt numFmtId="35" formatCode="_(* #,##0.00_);_(* \(#,##0.00\);_(* &quot;-&quot;??_);_(@_)"/>
    </dxf>
    <dxf>
      <font>
        <b val="0"/>
        <i val="0"/>
        <strike val="0"/>
        <condense val="0"/>
        <extend val="0"/>
        <outline val="0"/>
        <shadow val="0"/>
        <u val="none"/>
        <vertAlign val="baseline"/>
        <sz val="10"/>
        <color auto="1"/>
        <name val="Calibri"/>
        <family val="2"/>
        <scheme val="minor"/>
      </font>
      <fill>
        <patternFill patternType="lightUp">
          <fgColor theme="0"/>
          <bgColor theme="5" tint="0.39997558519241921"/>
        </patternFill>
      </fill>
      <alignment horizontal="general" vertical="bottom" textRotation="0" wrapText="1" indent="0" justifyLastLine="0" shrinkToFit="0" readingOrder="0"/>
      <border diagonalUp="0" diagonalDown="0" outline="0">
        <left/>
        <right/>
        <top/>
        <bottom style="thin">
          <color indexed="64"/>
        </bottom>
      </border>
    </dxf>
    <dxf>
      <alignment horizontal="general" vertical="bottom" textRotation="0" wrapText="1" indent="0" justifyLastLine="0" shrinkToFit="0" readingOrder="0"/>
    </dxf>
    <dxf>
      <font>
        <strike val="0"/>
        <outline val="0"/>
        <shadow val="0"/>
        <u val="none"/>
        <vertAlign val="baseline"/>
        <sz val="10"/>
        <color auto="1"/>
        <name val="Calibri"/>
        <scheme val="minor"/>
      </font>
      <fill>
        <patternFill patternType="lightUp">
          <fgColor theme="0"/>
          <bgColor theme="5" tint="0.39997558519241921"/>
        </patternFill>
      </fill>
    </dxf>
    <dxf>
      <font>
        <strike val="0"/>
        <outline val="0"/>
        <shadow val="0"/>
        <u val="none"/>
        <vertAlign val="baseline"/>
        <sz val="10"/>
        <color auto="1"/>
        <name val="Calibri"/>
        <scheme val="minor"/>
      </font>
      <fill>
        <patternFill patternType="lightUp">
          <fgColor theme="0"/>
          <bgColor theme="5" tint="0.39997558519241921"/>
        </patternFill>
      </fill>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4" tint="0.39997558519241921"/>
        </patternFill>
      </fill>
      <border diagonalUp="0" diagonalDown="0" outline="0">
        <left/>
        <right/>
        <top/>
        <bottom style="thin">
          <color indexed="64"/>
        </bottom>
      </border>
    </dxf>
    <dxf>
      <numFmt numFmtId="35" formatCode="_(* #,##0.00_);_(* \(#,##0.00\);_(* &quot;-&quot;??_);_(@_)"/>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4" tint="0.39997558519241921"/>
        </patternFill>
      </fill>
      <border diagonalUp="0" diagonalDown="0" outline="0">
        <left/>
        <right/>
        <top/>
        <bottom style="thin">
          <color indexed="64"/>
        </bottom>
      </border>
    </dxf>
    <dxf>
      <numFmt numFmtId="35" formatCode="_(* #,##0.00_);_(* \(#,##0.00\);_(* &quot;-&quot;??_);_(@_)"/>
    </dxf>
    <dxf>
      <font>
        <b val="0"/>
        <i val="0"/>
        <strike val="0"/>
        <condense val="0"/>
        <extend val="0"/>
        <outline val="0"/>
        <shadow val="0"/>
        <u val="none"/>
        <vertAlign val="baseline"/>
        <sz val="10"/>
        <color auto="1"/>
        <name val="Calibri"/>
        <family val="2"/>
        <scheme val="minor"/>
      </font>
      <fill>
        <patternFill patternType="lightUp">
          <fgColor theme="0"/>
          <bgColor theme="4" tint="0.39997558519241921"/>
        </patternFill>
      </fill>
      <alignment horizontal="general" vertical="bottom" textRotation="0" wrapText="1" indent="0" justifyLastLine="0" shrinkToFit="0" readingOrder="0"/>
      <border diagonalUp="0" diagonalDown="0" outline="0">
        <left/>
        <right/>
        <top/>
        <bottom style="thin">
          <color indexed="64"/>
        </bottom>
      </border>
    </dxf>
    <dxf>
      <alignment horizontal="general" vertical="bottom" textRotation="0" wrapText="1" indent="0" justifyLastLine="0" shrinkToFit="0" readingOrder="0"/>
    </dxf>
    <dxf>
      <fill>
        <patternFill patternType="lightUp">
          <fgColor theme="0"/>
          <bgColor theme="4" tint="0.39997558519241921"/>
        </patternFill>
      </fill>
    </dxf>
    <dxf>
      <fill>
        <patternFill patternType="lightUp">
          <fgColor theme="0"/>
          <bgColor theme="4" tint="0.39997558519241921"/>
        </patternFill>
      </fill>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4" tint="0.39997558519241921"/>
        </patternFill>
      </fill>
      <border diagonalUp="0" diagonalDown="0" outline="0">
        <left/>
        <right/>
        <top/>
        <bottom style="thin">
          <color indexed="64"/>
        </bottom>
      </border>
    </dxf>
    <dxf>
      <numFmt numFmtId="35" formatCode="_(* #,##0.00_);_(* \(#,##0.00\);_(* &quot;-&quot;??_);_(@_)"/>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4" tint="0.39997558519241921"/>
        </patternFill>
      </fill>
      <border diagonalUp="0" diagonalDown="0" outline="0">
        <left/>
        <right/>
        <top/>
        <bottom style="thin">
          <color indexed="64"/>
        </bottom>
      </border>
    </dxf>
    <dxf>
      <numFmt numFmtId="35" formatCode="_(* #,##0.00_);_(* \(#,##0.00\);_(* &quot;-&quot;??_);_(@_)"/>
    </dxf>
    <dxf>
      <font>
        <b val="0"/>
        <i val="0"/>
        <strike val="0"/>
        <condense val="0"/>
        <extend val="0"/>
        <outline val="0"/>
        <shadow val="0"/>
        <u val="none"/>
        <vertAlign val="baseline"/>
        <sz val="10"/>
        <color auto="1"/>
        <name val="Calibri"/>
        <family val="2"/>
        <scheme val="minor"/>
      </font>
      <fill>
        <patternFill patternType="lightUp">
          <fgColor theme="0"/>
          <bgColor theme="4" tint="0.39997558519241921"/>
        </patternFill>
      </fill>
      <alignment horizontal="general" vertical="bottom" textRotation="0" wrapText="1" indent="0" justifyLastLine="0" shrinkToFit="0" readingOrder="0"/>
      <border diagonalUp="0" diagonalDown="0" outline="0">
        <left/>
        <right/>
        <top/>
        <bottom style="thin">
          <color indexed="64"/>
        </bottom>
      </border>
    </dxf>
    <dxf>
      <alignment horizontal="general" vertical="bottom" textRotation="0" wrapText="1" indent="0" justifyLastLine="0" shrinkToFit="0" readingOrder="0"/>
    </dxf>
    <dxf>
      <fill>
        <patternFill patternType="lightUp">
          <fgColor theme="0"/>
          <bgColor theme="4" tint="0.39997558519241921"/>
        </patternFill>
      </fill>
    </dxf>
    <dxf>
      <fill>
        <patternFill patternType="lightUp">
          <fgColor theme="0"/>
          <bgColor theme="4" tint="0.39997558519241921"/>
        </patternFill>
      </fill>
    </dxf>
    <dxf>
      <font>
        <color indexed="10"/>
      </font>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FixedAssets" displayName="FixedAssets" ref="B14:D19" totalsRowCount="1" headerRowDxfId="47" totalsRowDxfId="46" dataCellStyle="Emphasis 1">
  <autoFilter ref="B14:D18" xr:uid="{00000000-0009-0000-0100-000003000000}"/>
  <tableColumns count="3">
    <tableColumn id="1" xr3:uid="{00000000-0010-0000-0000-000001000000}" name="Fixed assets:" totalsRowLabel="Total fixed assets" dataDxfId="45" totalsRowDxfId="44" dataCellStyle="Emphasis 1"/>
    <tableColumn id="2" xr3:uid="{00000000-0010-0000-0000-000002000000}" name="Previous Year" totalsRowFunction="sum" dataDxfId="43" totalsRowDxfId="42" dataCellStyle="Emphasis 1"/>
    <tableColumn id="3" xr3:uid="{00000000-0010-0000-0000-000003000000}" name="Current Year" totalsRowFunction="sum" dataDxfId="41" totalsRowDxfId="40" dataCellStyle="Emphasis 1"/>
  </tableColumns>
  <tableStyleInfo name="TableStyleMedium8" showFirstColumn="0" showLastColumn="0" showRowStripes="1" showColumnStripes="0"/>
  <extLst>
    <ext xmlns:x14="http://schemas.microsoft.com/office/spreadsheetml/2009/9/main" uri="{504A1905-F514-4f6f-8877-14C23A59335A}">
      <x14:table altTextSummary="Enter or modify Fixed Assets items and values for Previous and Current Years in this table. Total is auto calculated at the en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OtherAssets" displayName="OtherAssets" ref="B21:D23" totalsRowCount="1" headerRowDxfId="39" totalsRowDxfId="38" dataCellStyle="Emphasis 1">
  <autoFilter ref="B21:D22" xr:uid="{00000000-0009-0000-0100-000001000000}"/>
  <tableColumns count="3">
    <tableColumn id="1" xr3:uid="{00000000-0010-0000-0100-000001000000}" name="Other assets:" totalsRowLabel="Total other assets" dataDxfId="37" totalsRowDxfId="36" dataCellStyle="Emphasis 1"/>
    <tableColumn id="2" xr3:uid="{00000000-0010-0000-0100-000002000000}" name="Previous Year" totalsRowFunction="sum" dataDxfId="35" totalsRowDxfId="34" dataCellStyle="Emphasis 1"/>
    <tableColumn id="3" xr3:uid="{00000000-0010-0000-0100-000003000000}" name="Current Year" totalsRowFunction="sum" dataDxfId="33" totalsRowDxfId="32" dataCellStyle="Emphasis 1"/>
  </tableColumns>
  <tableStyleInfo name="TableStyleMedium8" showFirstColumn="0" showLastColumn="0" showRowStripes="1" showColumnStripes="0"/>
  <extLst>
    <ext xmlns:x14="http://schemas.microsoft.com/office/spreadsheetml/2009/9/main" uri="{504A1905-F514-4f6f-8877-14C23A59335A}">
      <x14:table altTextSummary="Enter or modify Other Assets items and values for Previous and Current Years in this table. Total is auto calculated at the end"/>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CurrentLiabilities" displayName="CurrentLiabilities" ref="B28:D36" totalsRowCount="1" headerRowDxfId="31" totalsRowDxfId="30" headerRowCellStyle="Emphasis 2" dataCellStyle="Emphasis 2" totalsRowCellStyle="Emphasis 2">
  <autoFilter ref="B28:D35" xr:uid="{00000000-0009-0000-0100-000004000000}"/>
  <tableColumns count="3">
    <tableColumn id="1" xr3:uid="{00000000-0010-0000-0200-000001000000}" name="Current liabilities:" totalsRowLabel="Total current liabilities" dataDxfId="29" totalsRowDxfId="28" dataCellStyle="Emphasis 2"/>
    <tableColumn id="2" xr3:uid="{00000000-0010-0000-0200-000002000000}" name="Previous Year" totalsRowFunction="sum" dataDxfId="27" totalsRowDxfId="26" dataCellStyle="Emphasis 2"/>
    <tableColumn id="3" xr3:uid="{00000000-0010-0000-0200-000003000000}" name="Current Year" totalsRowFunction="sum" dataDxfId="25" totalsRowDxfId="24" dataCellStyle="Emphasis 2"/>
  </tableColumns>
  <tableStyleInfo name="TableStyleMedium10" showFirstColumn="0" showLastColumn="0" showRowStripes="1" showColumnStripes="0"/>
  <extLst>
    <ext xmlns:x14="http://schemas.microsoft.com/office/spreadsheetml/2009/9/main" uri="{504A1905-F514-4f6f-8877-14C23A59335A}">
      <x14:table altTextSummary="Enter or modify Current Liabilities and values for Previous and Current Years in this table. Total is auto calculated at the end"/>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LongTermLiabilities" displayName="LongTermLiabilities" ref="B38:D43" totalsRowCount="1" headerRowDxfId="23" totalsRowDxfId="22" headerRowCellStyle="Emphasis 2" dataCellStyle="Emphasis 2" totalsRowCellStyle="Emphasis 2">
  <autoFilter ref="B38:D42" xr:uid="{00000000-0009-0000-0100-000005000000}"/>
  <tableColumns count="3">
    <tableColumn id="1" xr3:uid="{00000000-0010-0000-0300-000001000000}" name="Long-term liabilities:" totalsRowLabel="Total long-term liabilities" dataDxfId="21" totalsRowDxfId="20" dataCellStyle="Emphasis 2"/>
    <tableColumn id="2" xr3:uid="{00000000-0010-0000-0300-000002000000}" name="Previous Year" totalsRowFunction="sum" dataDxfId="19" totalsRowDxfId="18" dataCellStyle="Emphasis 2"/>
    <tableColumn id="3" xr3:uid="{00000000-0010-0000-0300-000003000000}" name="Current Year" totalsRowFunction="sum" dataDxfId="17" totalsRowDxfId="16" dataCellStyle="Emphasis 2"/>
  </tableColumns>
  <tableStyleInfo name="TableStyleMedium10" showFirstColumn="0" showLastColumn="0" showRowStripes="1" showColumnStripes="0"/>
  <extLst>
    <ext xmlns:x14="http://schemas.microsoft.com/office/spreadsheetml/2009/9/main" uri="{504A1905-F514-4f6f-8877-14C23A59335A}">
      <x14:table altTextSummary="Enter or modify Long-term Liabilities and values for Previous and Current Years in this table. Total is auto calculated at the end"/>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wnersEquity" displayName="OwnersEquity" ref="B45:D52" totalsRowCount="1" headerRowDxfId="15" totalsRowDxfId="14" headerRowCellStyle="Emphasis 2" dataCellStyle="Emphasis 2" totalsRowCellStyle="Emphasis 2">
  <autoFilter ref="B45:D51" xr:uid="{00000000-0009-0000-0100-000006000000}"/>
  <tableColumns count="3">
    <tableColumn id="1" xr3:uid="{00000000-0010-0000-0400-000001000000}" name="Owner's equity:" totalsRowLabel="Total owner's equity" dataDxfId="13" totalsRowDxfId="12" dataCellStyle="Emphasis 2"/>
    <tableColumn id="2" xr3:uid="{00000000-0010-0000-0400-000002000000}" name="Previous Year" totalsRowFunction="sum" dataDxfId="11" totalsRowDxfId="10" dataCellStyle="Emphasis 2"/>
    <tableColumn id="3" xr3:uid="{00000000-0010-0000-0400-000003000000}" name="Current Year" totalsRowFunction="sum" dataDxfId="9" totalsRowDxfId="8" dataCellStyle="Emphasis 2"/>
  </tableColumns>
  <tableStyleInfo name="TableStyleMedium10" showFirstColumn="0" showLastColumn="0" showRowStripes="1" showColumnStripes="0"/>
  <extLst>
    <ext xmlns:x14="http://schemas.microsoft.com/office/spreadsheetml/2009/9/main" uri="{504A1905-F514-4f6f-8877-14C23A59335A}">
      <x14:table altTextSummary="Enter or modify Owner’s Equity items and values for Previous and Current Years in this table. Total is auto calculated at the end"/>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CurrentAssets" displayName="CurrentAssets" ref="B5:D12" totalsRowCount="1" headerRowDxfId="7" totalsRowDxfId="6" dataCellStyle="Emphasis 1">
  <autoFilter ref="B5:D11" xr:uid="{00000000-0009-0000-0100-000002000000}"/>
  <tableColumns count="3">
    <tableColumn id="1" xr3:uid="{00000000-0010-0000-0500-000001000000}" name="Current assets:" totalsRowLabel="Total current assets" dataDxfId="5" totalsRowDxfId="4" dataCellStyle="Emphasis 1" totalsRowCellStyle="Emphasis 1"/>
    <tableColumn id="2" xr3:uid="{00000000-0010-0000-0500-000002000000}" name="Previous Year" totalsRowFunction="sum" dataDxfId="3" totalsRowDxfId="2" dataCellStyle="Emphasis 1" totalsRowCellStyle="Emphasis 1"/>
    <tableColumn id="3" xr3:uid="{00000000-0010-0000-0500-000003000000}" name="Current Year" totalsRowFunction="sum" dataDxfId="1" totalsRowDxfId="0" dataCellStyle="Emphasis 1" totalsRowCellStyle="Emphasis 1"/>
  </tableColumns>
  <tableStyleInfo name="TableStyleMedium8" showFirstColumn="0" showLastColumn="0" showRowStripes="1" showColumnStripes="0"/>
  <extLst>
    <ext xmlns:x14="http://schemas.microsoft.com/office/spreadsheetml/2009/9/main" uri="{504A1905-F514-4f6f-8877-14C23A59335A}">
      <x14:table altTextSummary="Enter or modify Current Assets items and values for Previous and Current Years in this table. Total is auto calculated at the en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712FF-7993-7243-BF7B-ACAAB9DF3E6F}">
  <sheetPr published="0"/>
  <dimension ref="A1:L53"/>
  <sheetViews>
    <sheetView workbookViewId="0">
      <selection activeCell="G52" sqref="G52"/>
    </sheetView>
  </sheetViews>
  <sheetFormatPr baseColWidth="10" defaultRowHeight="14"/>
  <cols>
    <col min="4" max="4" width="14.19921875" bestFit="1" customWidth="1"/>
    <col min="5" max="5" width="11.19921875" bestFit="1" customWidth="1"/>
  </cols>
  <sheetData>
    <row r="1" spans="1:12" ht="16">
      <c r="A1" s="66" t="s">
        <v>155</v>
      </c>
      <c r="B1" s="64"/>
      <c r="C1" s="64"/>
      <c r="D1" s="64"/>
      <c r="E1" s="64"/>
    </row>
    <row r="3" spans="1:12" ht="16">
      <c r="A3" s="68" t="s">
        <v>147</v>
      </c>
      <c r="B3" s="69"/>
      <c r="C3" s="69"/>
      <c r="D3" s="68" t="s">
        <v>148</v>
      </c>
      <c r="E3" s="69"/>
    </row>
    <row r="4" spans="1:12" ht="16">
      <c r="A4" s="68" t="s">
        <v>149</v>
      </c>
      <c r="B4" s="69"/>
      <c r="C4" s="69"/>
      <c r="D4" s="68">
        <v>17</v>
      </c>
      <c r="E4" s="70">
        <v>5.55</v>
      </c>
      <c r="I4" s="63" t="s">
        <v>156</v>
      </c>
      <c r="J4" s="67">
        <f>D4*E4+D5*E5+20*E6</f>
        <v>302.59999999999997</v>
      </c>
      <c r="L4">
        <f>SUM(D4:D6)</f>
        <v>56</v>
      </c>
    </row>
    <row r="5" spans="1:12" ht="16">
      <c r="A5" s="68" t="s">
        <v>150</v>
      </c>
      <c r="B5" s="69"/>
      <c r="C5" s="69"/>
      <c r="D5" s="68">
        <v>15</v>
      </c>
      <c r="E5" s="70">
        <v>5.59</v>
      </c>
      <c r="I5" s="63" t="s">
        <v>157</v>
      </c>
      <c r="J5" s="67">
        <f>D8*E8+D7*E7+4*E6</f>
        <v>224.8</v>
      </c>
    </row>
    <row r="6" spans="1:12" ht="16">
      <c r="A6" s="68" t="s">
        <v>151</v>
      </c>
      <c r="B6" s="69"/>
      <c r="C6" s="69"/>
      <c r="D6" s="68">
        <v>24</v>
      </c>
      <c r="E6" s="70">
        <v>6.22</v>
      </c>
    </row>
    <row r="7" spans="1:12" ht="16">
      <c r="A7" s="68" t="s">
        <v>152</v>
      </c>
      <c r="B7" s="69"/>
      <c r="C7" s="69"/>
      <c r="D7" s="68">
        <v>12</v>
      </c>
      <c r="E7" s="70">
        <v>6.49</v>
      </c>
    </row>
    <row r="8" spans="1:12" ht="16">
      <c r="A8" s="68" t="s">
        <v>153</v>
      </c>
      <c r="B8" s="69"/>
      <c r="C8" s="69"/>
      <c r="D8" s="68">
        <v>18</v>
      </c>
      <c r="E8" s="70">
        <v>6.78</v>
      </c>
    </row>
    <row r="9" spans="1:12" ht="16">
      <c r="A9" s="68" t="s">
        <v>154</v>
      </c>
      <c r="B9" s="69"/>
      <c r="C9" s="69"/>
      <c r="D9" s="68">
        <v>52</v>
      </c>
      <c r="E9" s="69"/>
    </row>
    <row r="11" spans="1:12" ht="16">
      <c r="A11" s="66" t="s">
        <v>158</v>
      </c>
      <c r="B11" s="64"/>
      <c r="C11" s="64"/>
      <c r="D11" s="64"/>
      <c r="E11" s="64"/>
    </row>
    <row r="13" spans="1:12" ht="16">
      <c r="A13" s="68" t="s">
        <v>159</v>
      </c>
      <c r="B13" s="69"/>
      <c r="C13" s="69"/>
      <c r="D13" s="71">
        <v>140000</v>
      </c>
      <c r="E13" s="72">
        <v>0.01</v>
      </c>
      <c r="H13" s="63" t="s">
        <v>166</v>
      </c>
      <c r="K13" s="62">
        <f>D13*E13+D14*E14+D15*E15+D16*E16+D17*E17</f>
        <v>5270</v>
      </c>
    </row>
    <row r="14" spans="1:12" ht="16">
      <c r="A14" s="68" t="s">
        <v>160</v>
      </c>
      <c r="B14" s="69"/>
      <c r="C14" s="69"/>
      <c r="D14" s="71">
        <v>15000</v>
      </c>
      <c r="E14" s="72">
        <v>0.03</v>
      </c>
    </row>
    <row r="15" spans="1:12" ht="16">
      <c r="A15" s="68" t="s">
        <v>161</v>
      </c>
      <c r="B15" s="69"/>
      <c r="C15" s="69"/>
      <c r="D15" s="71">
        <v>12000</v>
      </c>
      <c r="E15" s="72">
        <v>0.06</v>
      </c>
      <c r="H15" s="63" t="s">
        <v>167</v>
      </c>
      <c r="K15" s="62">
        <f>K13-E21</f>
        <v>4870</v>
      </c>
    </row>
    <row r="16" spans="1:12" ht="16">
      <c r="A16" s="68" t="s">
        <v>162</v>
      </c>
      <c r="B16" s="69"/>
      <c r="C16" s="69"/>
      <c r="D16" s="71">
        <v>5000</v>
      </c>
      <c r="E16" s="72">
        <v>0.12</v>
      </c>
    </row>
    <row r="17" spans="1:10" ht="16">
      <c r="A17" s="68" t="s">
        <v>163</v>
      </c>
      <c r="B17" s="69"/>
      <c r="C17" s="69"/>
      <c r="D17" s="71">
        <v>7000</v>
      </c>
      <c r="E17" s="72">
        <v>0.3</v>
      </c>
    </row>
    <row r="18" spans="1:10" ht="16">
      <c r="A18" s="68" t="s">
        <v>164</v>
      </c>
      <c r="B18" s="69"/>
      <c r="C18" s="69"/>
      <c r="D18" s="71">
        <v>179000</v>
      </c>
      <c r="E18" s="68"/>
    </row>
    <row r="21" spans="1:10" ht="16">
      <c r="A21" s="68" t="s">
        <v>165</v>
      </c>
      <c r="E21" s="62">
        <v>400</v>
      </c>
    </row>
    <row r="25" spans="1:10" ht="16">
      <c r="A25" s="66" t="s">
        <v>168</v>
      </c>
      <c r="B25" s="64"/>
      <c r="C25" s="64"/>
      <c r="D25" s="64"/>
      <c r="E25" s="64"/>
    </row>
    <row r="26" spans="1:10" ht="15">
      <c r="A26" s="74"/>
      <c r="D26" s="75">
        <v>43465</v>
      </c>
      <c r="E26" s="75">
        <v>43830</v>
      </c>
      <c r="F26" s="74"/>
      <c r="G26" s="74"/>
    </row>
    <row r="27" spans="1:10" ht="15">
      <c r="A27" s="76" t="s">
        <v>0</v>
      </c>
      <c r="D27" s="77">
        <v>295000</v>
      </c>
      <c r="E27" s="77">
        <v>318000</v>
      </c>
      <c r="F27" s="74"/>
      <c r="G27" s="74"/>
    </row>
    <row r="28" spans="1:10" ht="15">
      <c r="A28" s="76" t="s">
        <v>120</v>
      </c>
      <c r="D28" s="77">
        <v>100000</v>
      </c>
      <c r="E28" s="77">
        <v>110000</v>
      </c>
      <c r="F28" s="74"/>
      <c r="G28" s="74"/>
    </row>
    <row r="29" spans="1:10" ht="15">
      <c r="A29" s="76" t="s">
        <v>121</v>
      </c>
      <c r="D29" s="79">
        <f>D27-D28-D30-D31</f>
        <v>113000</v>
      </c>
      <c r="E29" s="79">
        <f>D29</f>
        <v>113000</v>
      </c>
      <c r="F29" s="74"/>
      <c r="G29" s="74"/>
    </row>
    <row r="30" spans="1:10" ht="15">
      <c r="A30" s="76" t="s">
        <v>122</v>
      </c>
      <c r="D30" s="77">
        <v>82000</v>
      </c>
      <c r="E30" s="79">
        <f>D38+D30</f>
        <v>106800</v>
      </c>
      <c r="F30" s="74"/>
      <c r="G30" s="74"/>
    </row>
    <row r="31" spans="1:10" ht="15">
      <c r="A31" s="76" t="s">
        <v>126</v>
      </c>
      <c r="D31" s="77">
        <v>0</v>
      </c>
      <c r="E31" s="78">
        <f>E27-E28-E29-E30</f>
        <v>-11800</v>
      </c>
      <c r="G31" s="74"/>
      <c r="H31" s="78">
        <f>SUM(E28:E31)</f>
        <v>318000</v>
      </c>
      <c r="J31" s="62">
        <f>SUM(D28:D31)</f>
        <v>295000</v>
      </c>
    </row>
    <row r="32" spans="1:10" ht="15">
      <c r="A32" s="74"/>
      <c r="B32" s="74"/>
      <c r="C32" s="74"/>
      <c r="D32" s="74"/>
      <c r="E32" s="74"/>
      <c r="F32" s="74"/>
      <c r="G32" s="74"/>
    </row>
    <row r="33" spans="1:9" ht="15">
      <c r="A33" s="74"/>
      <c r="B33" s="74"/>
      <c r="C33" s="74"/>
      <c r="D33" s="74"/>
      <c r="E33" s="74"/>
      <c r="F33" s="74"/>
      <c r="G33" s="74"/>
    </row>
    <row r="34" spans="1:9" ht="15">
      <c r="A34" s="74"/>
      <c r="B34" s="74"/>
      <c r="C34" s="74"/>
      <c r="D34" s="74"/>
      <c r="E34" s="74"/>
      <c r="F34" s="74"/>
      <c r="G34" s="74"/>
    </row>
    <row r="35" spans="1:9" ht="16">
      <c r="A35" s="69">
        <v>2019</v>
      </c>
      <c r="B35" s="69"/>
      <c r="C35" s="69"/>
      <c r="D35" s="69"/>
      <c r="E35" s="74"/>
      <c r="F35" s="74"/>
      <c r="G35" s="74"/>
    </row>
    <row r="36" spans="1:9" ht="16">
      <c r="A36" s="69" t="s">
        <v>123</v>
      </c>
      <c r="B36" s="69"/>
      <c r="C36" s="69"/>
      <c r="D36" s="69">
        <v>28000</v>
      </c>
      <c r="E36" s="74"/>
      <c r="F36" s="74"/>
      <c r="G36" s="74"/>
    </row>
    <row r="37" spans="1:9" ht="16">
      <c r="A37" s="69" t="s">
        <v>124</v>
      </c>
      <c r="B37" s="69"/>
      <c r="C37" s="69"/>
      <c r="D37" s="69">
        <v>3200</v>
      </c>
      <c r="E37" s="74"/>
      <c r="F37" s="74"/>
      <c r="G37" s="74"/>
    </row>
    <row r="38" spans="1:9" ht="16">
      <c r="A38" s="69" t="s">
        <v>169</v>
      </c>
      <c r="B38" s="69"/>
      <c r="C38" s="69"/>
      <c r="D38" s="80">
        <f>D36-D37</f>
        <v>24800</v>
      </c>
      <c r="E38" s="74"/>
      <c r="F38" s="74"/>
      <c r="G38" s="74"/>
    </row>
    <row r="39" spans="1:9" ht="16">
      <c r="A39" s="69" t="s">
        <v>125</v>
      </c>
      <c r="B39" s="69"/>
      <c r="C39" s="69"/>
      <c r="D39" s="81">
        <f>E30-D38</f>
        <v>82000</v>
      </c>
      <c r="E39" s="74"/>
      <c r="F39" s="74"/>
      <c r="G39" s="74"/>
    </row>
    <row r="40" spans="1:9">
      <c r="A40" s="73"/>
      <c r="B40" s="73"/>
      <c r="C40" s="73"/>
      <c r="D40" s="73"/>
      <c r="E40" s="73"/>
      <c r="F40" s="73"/>
    </row>
    <row r="41" spans="1:9" ht="16">
      <c r="A41" s="66" t="s">
        <v>170</v>
      </c>
      <c r="B41" s="64"/>
      <c r="C41" s="64"/>
      <c r="D41" s="64"/>
      <c r="E41" s="64"/>
    </row>
    <row r="42" spans="1:9" ht="16">
      <c r="A42" s="69" t="s">
        <v>127</v>
      </c>
      <c r="B42" s="69"/>
      <c r="C42" s="69"/>
      <c r="D42" s="69"/>
      <c r="E42" s="69" t="s">
        <v>146</v>
      </c>
      <c r="F42" s="69"/>
      <c r="G42" s="69"/>
      <c r="H42" s="69"/>
    </row>
    <row r="43" spans="1:9" ht="16">
      <c r="A43" s="69" t="s">
        <v>128</v>
      </c>
      <c r="C43" s="82">
        <v>0.3</v>
      </c>
      <c r="D43" s="69"/>
      <c r="E43" s="84" t="s">
        <v>137</v>
      </c>
      <c r="F43" s="84"/>
      <c r="G43" s="84"/>
      <c r="H43" s="84"/>
      <c r="I43" s="85"/>
    </row>
    <row r="44" spans="1:9" ht="16">
      <c r="A44" s="69" t="s">
        <v>112</v>
      </c>
      <c r="C44" s="69">
        <v>650000</v>
      </c>
      <c r="D44" s="69"/>
      <c r="E44" s="84" t="s">
        <v>138</v>
      </c>
      <c r="F44" s="69"/>
      <c r="G44" s="69"/>
      <c r="H44" s="69"/>
    </row>
    <row r="45" spans="1:9" ht="16">
      <c r="A45" s="69" t="s">
        <v>129</v>
      </c>
      <c r="C45" s="69">
        <v>95000</v>
      </c>
      <c r="D45" s="69"/>
      <c r="E45" s="69" t="s">
        <v>139</v>
      </c>
      <c r="F45" s="69"/>
      <c r="G45" s="69"/>
      <c r="H45" s="69"/>
    </row>
    <row r="46" spans="1:9" ht="16">
      <c r="A46" s="69" t="s">
        <v>130</v>
      </c>
      <c r="C46" s="69">
        <v>1620000</v>
      </c>
      <c r="D46" s="69"/>
      <c r="E46" s="69" t="s">
        <v>142</v>
      </c>
      <c r="F46" s="69"/>
      <c r="G46" s="69"/>
      <c r="H46" s="69"/>
    </row>
    <row r="47" spans="1:9" ht="16">
      <c r="A47" s="69" t="s">
        <v>131</v>
      </c>
      <c r="C47" s="69">
        <v>320000</v>
      </c>
      <c r="D47" s="69"/>
      <c r="E47" s="69"/>
      <c r="F47" s="69"/>
      <c r="G47" s="69"/>
      <c r="H47" s="69"/>
    </row>
    <row r="48" spans="1:9" ht="16">
      <c r="A48" s="69" t="s">
        <v>132</v>
      </c>
      <c r="C48" s="69">
        <v>0</v>
      </c>
      <c r="D48" s="69"/>
      <c r="E48" s="69" t="s">
        <v>140</v>
      </c>
      <c r="G48" s="69">
        <f>C45+C47</f>
        <v>415000</v>
      </c>
      <c r="H48" s="69"/>
    </row>
    <row r="49" spans="1:8" ht="16">
      <c r="A49" s="69" t="s">
        <v>133</v>
      </c>
      <c r="C49" s="83">
        <v>5.3699999999999998E-2</v>
      </c>
      <c r="D49" s="69"/>
      <c r="E49" s="69" t="s">
        <v>141</v>
      </c>
      <c r="G49" s="69">
        <f>G48+C46</f>
        <v>2035000</v>
      </c>
      <c r="H49" s="69"/>
    </row>
    <row r="50" spans="1:8" ht="16">
      <c r="A50" s="69" t="s">
        <v>134</v>
      </c>
      <c r="C50" s="69">
        <v>0</v>
      </c>
      <c r="D50" s="69"/>
      <c r="E50" s="69" t="s">
        <v>144</v>
      </c>
      <c r="G50" s="69">
        <f>C47+C48</f>
        <v>320000</v>
      </c>
      <c r="H50" s="69"/>
    </row>
    <row r="51" spans="1:8" ht="16">
      <c r="A51" s="69" t="s">
        <v>135</v>
      </c>
      <c r="C51" s="69">
        <v>0</v>
      </c>
      <c r="D51" s="69"/>
      <c r="E51" s="69" t="s">
        <v>143</v>
      </c>
      <c r="G51" s="69">
        <f>G49-G50</f>
        <v>1715000</v>
      </c>
      <c r="H51" s="69"/>
    </row>
    <row r="52" spans="1:8" ht="16">
      <c r="A52" s="69" t="s">
        <v>136</v>
      </c>
      <c r="B52" s="69"/>
      <c r="C52" s="69"/>
      <c r="D52" s="69"/>
      <c r="E52" s="69" t="s">
        <v>145</v>
      </c>
      <c r="G52" s="69">
        <f>(C44*(1-C43)-C51)/(C50+G51)</f>
        <v>0.26530612244897961</v>
      </c>
      <c r="H52" s="69"/>
    </row>
    <row r="53" spans="1:8" ht="16">
      <c r="A53" s="69"/>
      <c r="B53" s="69"/>
      <c r="C53" s="69"/>
      <c r="D53" s="69"/>
      <c r="E53" s="69"/>
      <c r="F53" s="69"/>
      <c r="G53" s="69"/>
      <c r="H53" s="6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249977111117893"/>
    <pageSetUpPr fitToPage="1"/>
  </sheetPr>
  <dimension ref="A1:D57"/>
  <sheetViews>
    <sheetView showGridLines="0" tabSelected="1" zoomScaleSheetLayoutView="100" workbookViewId="0">
      <selection activeCell="B18" sqref="B18"/>
    </sheetView>
  </sheetViews>
  <sheetFormatPr baseColWidth="10" defaultColWidth="9" defaultRowHeight="14"/>
  <cols>
    <col min="1" max="1" width="2.796875" style="40" customWidth="1"/>
    <col min="2" max="2" width="46.796875" style="21" customWidth="1"/>
    <col min="3" max="4" width="17.59765625" style="21" customWidth="1"/>
    <col min="5" max="5" width="2.796875" customWidth="1"/>
  </cols>
  <sheetData>
    <row r="1" spans="1:4" ht="18" customHeight="1">
      <c r="A1" s="40" t="s">
        <v>29</v>
      </c>
      <c r="B1" s="87" t="s">
        <v>12</v>
      </c>
      <c r="C1" s="87"/>
      <c r="D1" s="89" t="s">
        <v>20</v>
      </c>
    </row>
    <row r="2" spans="1:4" ht="15" thickBot="1">
      <c r="A2" s="40" t="s">
        <v>31</v>
      </c>
      <c r="B2" s="88"/>
      <c r="C2" s="88"/>
      <c r="D2" s="90"/>
    </row>
    <row r="3" spans="1:4" ht="18.75" customHeight="1" thickTop="1" thickBot="1">
      <c r="B3" s="1"/>
      <c r="C3" s="2"/>
      <c r="D3" s="2"/>
    </row>
    <row r="4" spans="1:4" ht="17" thickTop="1">
      <c r="A4" s="40" t="s">
        <v>30</v>
      </c>
      <c r="B4" s="3" t="s">
        <v>0</v>
      </c>
      <c r="C4" s="4"/>
      <c r="D4" s="5"/>
    </row>
    <row r="5" spans="1:4" ht="15">
      <c r="A5" s="40" t="s">
        <v>32</v>
      </c>
      <c r="B5" s="31" t="s">
        <v>6</v>
      </c>
      <c r="C5" s="34" t="s">
        <v>28</v>
      </c>
      <c r="D5" s="34" t="s">
        <v>27</v>
      </c>
    </row>
    <row r="6" spans="1:4" ht="15">
      <c r="B6" s="28" t="s">
        <v>8</v>
      </c>
      <c r="C6" s="26">
        <v>0</v>
      </c>
      <c r="D6" s="26">
        <v>23430</v>
      </c>
    </row>
    <row r="7" spans="1:4" ht="15">
      <c r="B7" s="28" t="s">
        <v>1</v>
      </c>
      <c r="C7" s="26">
        <v>0</v>
      </c>
      <c r="D7" s="26">
        <v>5292</v>
      </c>
    </row>
    <row r="8" spans="1:4" ht="15">
      <c r="B8" s="28" t="s">
        <v>49</v>
      </c>
      <c r="C8" s="26">
        <v>0</v>
      </c>
      <c r="D8" s="26">
        <v>750</v>
      </c>
    </row>
    <row r="9" spans="1:4" ht="15">
      <c r="B9" s="28" t="s">
        <v>53</v>
      </c>
      <c r="C9" s="26">
        <v>0</v>
      </c>
      <c r="D9" s="26">
        <v>12500</v>
      </c>
    </row>
    <row r="10" spans="1:4" ht="15">
      <c r="B10" s="28" t="s">
        <v>54</v>
      </c>
      <c r="C10" s="26">
        <v>0</v>
      </c>
      <c r="D10" s="26">
        <v>3450</v>
      </c>
    </row>
    <row r="11" spans="1:4" ht="15">
      <c r="B11" s="28" t="s">
        <v>2</v>
      </c>
      <c r="C11" s="26">
        <v>0</v>
      </c>
      <c r="D11" s="26">
        <v>0</v>
      </c>
    </row>
    <row r="12" spans="1:4" ht="15">
      <c r="B12" s="32" t="s">
        <v>3</v>
      </c>
      <c r="C12" s="30">
        <f>SUBTOTAL(109,CurrentAssets[Previous Year])</f>
        <v>0</v>
      </c>
      <c r="D12" s="30">
        <f>SUBTOTAL(109,CurrentAssets[Current Year])</f>
        <v>45422</v>
      </c>
    </row>
    <row r="13" spans="1:4">
      <c r="B13"/>
      <c r="C13"/>
      <c r="D13"/>
    </row>
    <row r="14" spans="1:4" ht="15">
      <c r="A14" s="40" t="s">
        <v>33</v>
      </c>
      <c r="B14" s="31" t="s">
        <v>16</v>
      </c>
      <c r="C14" s="34" t="s">
        <v>28</v>
      </c>
      <c r="D14" s="34" t="s">
        <v>27</v>
      </c>
    </row>
    <row r="15" spans="1:4" ht="15">
      <c r="B15" s="28" t="s">
        <v>43</v>
      </c>
      <c r="C15" s="26">
        <v>0</v>
      </c>
      <c r="D15" s="26">
        <v>29300</v>
      </c>
    </row>
    <row r="16" spans="1:4" ht="15">
      <c r="B16" s="28" t="s">
        <v>44</v>
      </c>
      <c r="C16" s="26">
        <v>0</v>
      </c>
      <c r="D16" s="26">
        <v>52000</v>
      </c>
    </row>
    <row r="17" spans="1:4" ht="15">
      <c r="B17" s="28" t="s">
        <v>46</v>
      </c>
      <c r="C17" s="26">
        <v>0</v>
      </c>
      <c r="D17" s="26">
        <v>62000</v>
      </c>
    </row>
    <row r="18" spans="1:4" ht="15">
      <c r="B18" s="86" t="s">
        <v>9</v>
      </c>
      <c r="C18" s="26">
        <v>0</v>
      </c>
      <c r="D18" s="26">
        <v>-17250</v>
      </c>
    </row>
    <row r="19" spans="1:4" ht="15">
      <c r="B19" s="36" t="s">
        <v>22</v>
      </c>
      <c r="C19" s="37">
        <f>SUBTOTAL(109,FixedAssets[Previous Year])</f>
        <v>0</v>
      </c>
      <c r="D19" s="37">
        <f>SUBTOTAL(109,FixedAssets[Current Year])</f>
        <v>126050</v>
      </c>
    </row>
    <row r="20" spans="1:4">
      <c r="B20"/>
      <c r="C20"/>
      <c r="D20"/>
    </row>
    <row r="21" spans="1:4" ht="15">
      <c r="A21" s="40" t="s">
        <v>34</v>
      </c>
      <c r="B21" s="31" t="s">
        <v>23</v>
      </c>
      <c r="C21" s="34" t="s">
        <v>28</v>
      </c>
      <c r="D21" s="34" t="s">
        <v>27</v>
      </c>
    </row>
    <row r="22" spans="1:4" ht="15">
      <c r="B22" s="28" t="s">
        <v>10</v>
      </c>
      <c r="C22" s="26">
        <v>0</v>
      </c>
      <c r="D22" s="26">
        <v>350</v>
      </c>
    </row>
    <row r="23" spans="1:4" ht="15">
      <c r="B23" s="36" t="s">
        <v>18</v>
      </c>
      <c r="C23" s="37">
        <f>SUBTOTAL(109,OtherAssets[Previous Year])</f>
        <v>0</v>
      </c>
      <c r="D23" s="37">
        <f>SUBTOTAL(109,OtherAssets[Current Year])</f>
        <v>350</v>
      </c>
    </row>
    <row r="24" spans="1:4">
      <c r="B24" s="7"/>
      <c r="C24" s="8"/>
      <c r="D24" s="9"/>
    </row>
    <row r="25" spans="1:4" ht="19" thickBot="1">
      <c r="A25" s="40" t="s">
        <v>35</v>
      </c>
      <c r="B25" s="10" t="s">
        <v>4</v>
      </c>
      <c r="C25" s="23">
        <f>OtherAssets[[#Totals],[Previous Year]]+FixedAssets[[#Totals],[Previous Year]]+CurrentAssets[[#Totals],[Previous Year]]</f>
        <v>0</v>
      </c>
      <c r="D25" s="23">
        <f>OtherAssets[[#Totals],[Current Year]]+FixedAssets[[#Totals],[Current Year]]+CurrentAssets[[#Totals],[Current Year]]</f>
        <v>171822</v>
      </c>
    </row>
    <row r="26" spans="1:4" ht="18.75" customHeight="1" thickTop="1" thickBot="1">
      <c r="B26" s="11"/>
      <c r="C26" s="12"/>
      <c r="D26" s="12"/>
    </row>
    <row r="27" spans="1:4" ht="17" thickTop="1">
      <c r="A27" s="40" t="s">
        <v>36</v>
      </c>
      <c r="B27" s="3" t="s">
        <v>11</v>
      </c>
      <c r="C27" s="13"/>
      <c r="D27" s="14"/>
    </row>
    <row r="28" spans="1:4" ht="15">
      <c r="A28" s="40" t="s">
        <v>37</v>
      </c>
      <c r="B28" s="33" t="s">
        <v>7</v>
      </c>
      <c r="C28" s="35" t="s">
        <v>28</v>
      </c>
      <c r="D28" s="35" t="s">
        <v>27</v>
      </c>
    </row>
    <row r="29" spans="1:4" ht="15">
      <c r="B29" s="65" t="s">
        <v>52</v>
      </c>
      <c r="C29" s="27">
        <v>0</v>
      </c>
      <c r="D29" s="27">
        <v>2350</v>
      </c>
    </row>
    <row r="30" spans="1:4" ht="15">
      <c r="B30" s="29" t="s">
        <v>45</v>
      </c>
      <c r="C30" s="27">
        <v>0</v>
      </c>
      <c r="D30" s="27">
        <v>5340</v>
      </c>
    </row>
    <row r="31" spans="1:4" ht="15">
      <c r="B31" s="29" t="s">
        <v>47</v>
      </c>
      <c r="C31" s="27">
        <v>0</v>
      </c>
      <c r="D31" s="27">
        <v>6200</v>
      </c>
    </row>
    <row r="32" spans="1:4" ht="15">
      <c r="B32" s="29" t="s">
        <v>48</v>
      </c>
      <c r="C32" s="27">
        <v>0</v>
      </c>
      <c r="D32" s="27">
        <v>412</v>
      </c>
    </row>
    <row r="33" spans="1:4" ht="15">
      <c r="B33" s="29" t="s">
        <v>50</v>
      </c>
      <c r="C33" s="27">
        <v>0</v>
      </c>
      <c r="D33" s="27">
        <v>712</v>
      </c>
    </row>
    <row r="34" spans="1:4" ht="15">
      <c r="B34" s="65" t="s">
        <v>55</v>
      </c>
      <c r="C34" s="27">
        <v>0</v>
      </c>
      <c r="D34" s="27">
        <v>1920</v>
      </c>
    </row>
    <row r="35" spans="1:4" ht="15">
      <c r="B35" s="29" t="s">
        <v>2</v>
      </c>
      <c r="C35" s="27">
        <v>0</v>
      </c>
      <c r="D35" s="27">
        <v>0</v>
      </c>
    </row>
    <row r="36" spans="1:4" ht="15">
      <c r="B36" s="38" t="s">
        <v>5</v>
      </c>
      <c r="C36" s="39">
        <f>SUBTOTAL(109,CurrentLiabilities[Previous Year])</f>
        <v>0</v>
      </c>
      <c r="D36" s="39">
        <f>SUBTOTAL(109,CurrentLiabilities[Current Year])</f>
        <v>16934</v>
      </c>
    </row>
    <row r="37" spans="1:4">
      <c r="B37"/>
      <c r="C37"/>
      <c r="D37"/>
    </row>
    <row r="38" spans="1:4" ht="15">
      <c r="A38" s="40" t="s">
        <v>38</v>
      </c>
      <c r="B38" s="33" t="s">
        <v>24</v>
      </c>
      <c r="C38" s="35" t="s">
        <v>28</v>
      </c>
      <c r="D38" s="35" t="s">
        <v>27</v>
      </c>
    </row>
    <row r="39" spans="1:4" ht="15">
      <c r="B39" s="29" t="s">
        <v>42</v>
      </c>
      <c r="C39" s="54">
        <v>0</v>
      </c>
      <c r="D39" s="54">
        <v>38000</v>
      </c>
    </row>
    <row r="40" spans="1:4" ht="15">
      <c r="B40" s="29" t="s">
        <v>110</v>
      </c>
      <c r="C40" s="54">
        <v>0</v>
      </c>
      <c r="D40" s="54">
        <v>-970</v>
      </c>
    </row>
    <row r="41" spans="1:4" ht="15">
      <c r="B41" s="29" t="s">
        <v>51</v>
      </c>
      <c r="C41" s="54">
        <v>0</v>
      </c>
      <c r="D41" s="54">
        <v>11000</v>
      </c>
    </row>
    <row r="42" spans="1:4" ht="15">
      <c r="B42" s="29" t="s">
        <v>17</v>
      </c>
      <c r="C42" s="27">
        <v>0</v>
      </c>
      <c r="D42" s="27">
        <v>43500</v>
      </c>
    </row>
    <row r="43" spans="1:4" ht="15">
      <c r="B43" s="38" t="s">
        <v>19</v>
      </c>
      <c r="C43" s="39">
        <f>SUBTOTAL(109,LongTermLiabilities[Previous Year])</f>
        <v>0</v>
      </c>
      <c r="D43" s="39">
        <f>SUBTOTAL(109,LongTermLiabilities[Current Year])</f>
        <v>91530</v>
      </c>
    </row>
    <row r="44" spans="1:4">
      <c r="B44"/>
      <c r="C44"/>
      <c r="D44"/>
    </row>
    <row r="45" spans="1:4" ht="15">
      <c r="A45" s="40" t="s">
        <v>39</v>
      </c>
      <c r="B45" s="33" t="s">
        <v>25</v>
      </c>
      <c r="C45" s="35" t="s">
        <v>28</v>
      </c>
      <c r="D45" s="35" t="s">
        <v>27</v>
      </c>
    </row>
    <row r="46" spans="1:4" ht="15">
      <c r="B46" s="29" t="s">
        <v>107</v>
      </c>
      <c r="C46" s="54">
        <v>0</v>
      </c>
      <c r="D46" s="54">
        <v>-2210</v>
      </c>
    </row>
    <row r="47" spans="1:4" ht="15">
      <c r="B47" s="29" t="s">
        <v>106</v>
      </c>
      <c r="C47" s="54">
        <v>0</v>
      </c>
      <c r="D47" s="54">
        <v>42000</v>
      </c>
    </row>
    <row r="48" spans="1:4" ht="15">
      <c r="B48" s="29" t="s">
        <v>108</v>
      </c>
      <c r="C48" s="54">
        <v>0</v>
      </c>
      <c r="D48" s="54">
        <v>3500</v>
      </c>
    </row>
    <row r="49" spans="1:4" ht="15">
      <c r="B49" s="29" t="s">
        <v>109</v>
      </c>
      <c r="C49" s="54">
        <v>0</v>
      </c>
      <c r="D49" s="54">
        <v>20068</v>
      </c>
    </row>
    <row r="50" spans="1:4" ht="15">
      <c r="B50" s="29" t="s">
        <v>13</v>
      </c>
      <c r="C50" s="27">
        <v>0</v>
      </c>
      <c r="D50" s="27">
        <v>0</v>
      </c>
    </row>
    <row r="51" spans="1:4" ht="15">
      <c r="B51" s="29" t="s">
        <v>14</v>
      </c>
      <c r="C51" s="27">
        <v>0</v>
      </c>
      <c r="D51" s="27">
        <v>0</v>
      </c>
    </row>
    <row r="52" spans="1:4" ht="15">
      <c r="B52" s="38" t="s">
        <v>15</v>
      </c>
      <c r="C52" s="39">
        <f>SUBTOTAL(109,OwnersEquity[Previous Year])</f>
        <v>0</v>
      </c>
      <c r="D52" s="39">
        <f>SUBTOTAL(109,OwnersEquity[Current Year])</f>
        <v>63358</v>
      </c>
    </row>
    <row r="53" spans="1:4">
      <c r="B53" s="6"/>
      <c r="C53" s="15"/>
      <c r="D53" s="16"/>
    </row>
    <row r="54" spans="1:4" ht="19" thickBot="1">
      <c r="A54" s="40" t="s">
        <v>40</v>
      </c>
      <c r="B54" s="17" t="s">
        <v>26</v>
      </c>
      <c r="C54" s="24">
        <f>OwnersEquity[[#Totals],[Previous Year]]+LongTermLiabilities[[#Totals],[Previous Year]]+CurrentLiabilities[[#Totals],[Previous Year]]</f>
        <v>0</v>
      </c>
      <c r="D54" s="24">
        <f>OwnersEquity[[#Totals],[Current Year]]+LongTermLiabilities[[#Totals],[Current Year]]+CurrentLiabilities[[#Totals],[Current Year]]</f>
        <v>171822</v>
      </c>
    </row>
    <row r="55" spans="1:4" ht="15" thickTop="1">
      <c r="B55" s="18"/>
      <c r="C55" s="19"/>
      <c r="D55" s="20"/>
    </row>
    <row r="57" spans="1:4" ht="17">
      <c r="A57" s="40" t="s">
        <v>41</v>
      </c>
      <c r="B57" s="22" t="s">
        <v>21</v>
      </c>
      <c r="C57" s="25">
        <f>SUM(C25-C54)</f>
        <v>0</v>
      </c>
      <c r="D57" s="25">
        <f>SUM(D25-D54)</f>
        <v>0</v>
      </c>
    </row>
  </sheetData>
  <mergeCells count="2">
    <mergeCell ref="B1:C2"/>
    <mergeCell ref="D1:D2"/>
  </mergeCells>
  <phoneticPr fontId="0" type="noConversion"/>
  <conditionalFormatting sqref="C57:D57">
    <cfRule type="cellIs" dxfId="48" priority="1" operator="lessThan">
      <formula>0</formula>
    </cfRule>
  </conditionalFormatting>
  <printOptions horizontalCentered="1" verticalCentered="1"/>
  <pageMargins left="0.5" right="0.5" top="0.5" bottom="0.5" header="0.5" footer="0.5"/>
  <pageSetup orientation="portrait" horizontalDpi="4294967294" r:id="rId1"/>
  <headerFooter alignWithMargins="0"/>
  <tableParts count="6">
    <tablePart r:id="rId2"/>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A8C8F-4E87-FE4B-93D6-AFFA235FFA2F}">
  <sheetPr published="0"/>
  <dimension ref="B1:E70"/>
  <sheetViews>
    <sheetView topLeftCell="A23" zoomScaleNormal="100" workbookViewId="0">
      <selection activeCell="E71" sqref="E71"/>
    </sheetView>
  </sheetViews>
  <sheetFormatPr baseColWidth="10" defaultColWidth="11" defaultRowHeight="14"/>
  <cols>
    <col min="1" max="1" width="3.19921875" style="42" customWidth="1"/>
    <col min="2" max="2" width="38.19921875" style="42" customWidth="1"/>
    <col min="3" max="3" width="38" style="42" customWidth="1"/>
    <col min="4" max="5" width="18.59765625" style="57" customWidth="1"/>
    <col min="6" max="6" width="3.19921875" style="42" customWidth="1"/>
    <col min="7" max="16384" width="11" style="42"/>
  </cols>
  <sheetData>
    <row r="1" spans="2:5" s="41" customFormat="1" ht="23">
      <c r="B1" s="91" t="s">
        <v>56</v>
      </c>
      <c r="C1" s="91"/>
      <c r="D1" s="91"/>
      <c r="E1" s="91"/>
    </row>
    <row r="2" spans="2:5" ht="15.75" customHeight="1">
      <c r="B2" s="43" t="s">
        <v>57</v>
      </c>
      <c r="C2" s="44"/>
      <c r="D2" s="55"/>
      <c r="E2" s="55"/>
    </row>
    <row r="3" spans="2:5" ht="15.75" customHeight="1">
      <c r="B3" s="43" t="s">
        <v>58</v>
      </c>
      <c r="C3" s="45"/>
      <c r="D3" s="56"/>
      <c r="E3" s="56"/>
    </row>
    <row r="4" spans="2:5" ht="24" customHeight="1">
      <c r="B4" s="46" t="s">
        <v>59</v>
      </c>
    </row>
    <row r="5" spans="2:5" ht="15.75" customHeight="1">
      <c r="B5" s="47" t="s">
        <v>60</v>
      </c>
      <c r="C5" s="48"/>
    </row>
    <row r="6" spans="2:5">
      <c r="B6" s="49" t="s">
        <v>61</v>
      </c>
      <c r="D6" s="58">
        <v>56145</v>
      </c>
    </row>
    <row r="7" spans="2:5">
      <c r="B7" s="49" t="s">
        <v>105</v>
      </c>
      <c r="D7" s="58">
        <v>1050</v>
      </c>
    </row>
    <row r="8" spans="2:5">
      <c r="B8" s="49" t="s">
        <v>62</v>
      </c>
      <c r="D8" s="58">
        <v>1258</v>
      </c>
    </row>
    <row r="9" spans="2:5" ht="15" thickBot="1">
      <c r="B9" s="50" t="s">
        <v>63</v>
      </c>
      <c r="E9" s="59">
        <f>IF(OR(D6&lt;&gt;0,D7&lt;&gt;0,D8&lt;&gt;0),SUM(D6+D7-D8),0)</f>
        <v>55937</v>
      </c>
    </row>
    <row r="10" spans="2:5">
      <c r="B10" s="49"/>
    </row>
    <row r="11" spans="2:5" ht="16">
      <c r="B11" s="47" t="s">
        <v>64</v>
      </c>
      <c r="C11" s="48"/>
    </row>
    <row r="12" spans="2:5">
      <c r="B12" s="49" t="s">
        <v>65</v>
      </c>
      <c r="D12" s="58">
        <v>18344</v>
      </c>
    </row>
    <row r="13" spans="2:5">
      <c r="B13" s="49" t="s">
        <v>66</v>
      </c>
      <c r="D13" s="58"/>
    </row>
    <row r="14" spans="2:5">
      <c r="B14" s="51" t="s">
        <v>67</v>
      </c>
      <c r="D14" s="58"/>
    </row>
    <row r="15" spans="2:5">
      <c r="B15" s="51" t="s">
        <v>68</v>
      </c>
      <c r="D15" s="58"/>
    </row>
    <row r="16" spans="2:5">
      <c r="B16" s="51" t="s">
        <v>69</v>
      </c>
      <c r="D16" s="58"/>
    </row>
    <row r="17" spans="2:5" ht="15" thickBot="1">
      <c r="B17" s="49" t="s">
        <v>70</v>
      </c>
      <c r="D17" s="59">
        <f>IF(SUM(D12:D16),SUM(D12:D16),0)</f>
        <v>18344</v>
      </c>
    </row>
    <row r="18" spans="2:5">
      <c r="B18" s="49" t="s">
        <v>71</v>
      </c>
      <c r="D18" s="60"/>
    </row>
    <row r="19" spans="2:5" ht="15" thickBot="1">
      <c r="B19" s="50" t="s">
        <v>72</v>
      </c>
      <c r="E19" s="59">
        <f>IF(OR(Inventory_Avail,D18),Inventory_Avail-D18,0)</f>
        <v>18344</v>
      </c>
    </row>
    <row r="20" spans="2:5">
      <c r="B20" s="49"/>
    </row>
    <row r="21" spans="2:5" ht="15" thickBot="1">
      <c r="B21" s="50" t="s">
        <v>73</v>
      </c>
      <c r="E21" s="59">
        <f>IF(OR(Net_Sales,COGS),Net_Sales-COGS,0)</f>
        <v>37593</v>
      </c>
    </row>
    <row r="22" spans="2:5">
      <c r="B22" s="49"/>
    </row>
    <row r="23" spans="2:5" ht="15.75" customHeight="1">
      <c r="B23" s="47" t="s">
        <v>74</v>
      </c>
      <c r="C23" s="48"/>
    </row>
    <row r="24" spans="2:5">
      <c r="B24" s="49" t="s">
        <v>75</v>
      </c>
      <c r="D24" s="58">
        <v>5340</v>
      </c>
    </row>
    <row r="25" spans="2:5">
      <c r="B25" s="49" t="s">
        <v>76</v>
      </c>
      <c r="D25" s="58"/>
    </row>
    <row r="26" spans="2:5">
      <c r="B26" s="49" t="s">
        <v>77</v>
      </c>
      <c r="D26" s="58"/>
    </row>
    <row r="27" spans="2:5">
      <c r="B27" s="49" t="s">
        <v>78</v>
      </c>
      <c r="D27" s="58"/>
    </row>
    <row r="28" spans="2:5">
      <c r="B28" s="49" t="s">
        <v>79</v>
      </c>
      <c r="D28" s="58"/>
    </row>
    <row r="29" spans="2:5">
      <c r="B29" s="49" t="s">
        <v>80</v>
      </c>
      <c r="D29" s="58"/>
    </row>
    <row r="30" spans="2:5">
      <c r="B30" s="49" t="s">
        <v>81</v>
      </c>
      <c r="D30" s="58"/>
    </row>
    <row r="31" spans="2:5">
      <c r="B31" s="49" t="s">
        <v>82</v>
      </c>
      <c r="D31" s="58">
        <v>4100</v>
      </c>
    </row>
    <row r="32" spans="2:5">
      <c r="B32" s="49" t="s">
        <v>83</v>
      </c>
      <c r="D32" s="58"/>
    </row>
    <row r="33" spans="2:4">
      <c r="B33" s="49" t="s">
        <v>84</v>
      </c>
      <c r="D33" s="58"/>
    </row>
    <row r="34" spans="2:4">
      <c r="B34" s="49" t="s">
        <v>85</v>
      </c>
      <c r="D34" s="58"/>
    </row>
    <row r="35" spans="2:4">
      <c r="B35" s="49" t="s">
        <v>86</v>
      </c>
      <c r="D35" s="58"/>
    </row>
    <row r="36" spans="2:4">
      <c r="B36" s="49" t="s">
        <v>87</v>
      </c>
      <c r="D36" s="58"/>
    </row>
    <row r="37" spans="2:4">
      <c r="B37" s="49" t="s">
        <v>88</v>
      </c>
      <c r="D37" s="58"/>
    </row>
    <row r="38" spans="2:4">
      <c r="B38" s="49" t="s">
        <v>89</v>
      </c>
      <c r="D38" s="58"/>
    </row>
    <row r="39" spans="2:4">
      <c r="B39" s="49" t="s">
        <v>90</v>
      </c>
      <c r="D39" s="58"/>
    </row>
    <row r="40" spans="2:4">
      <c r="B40" s="49" t="s">
        <v>91</v>
      </c>
      <c r="D40" s="58"/>
    </row>
    <row r="41" spans="2:4">
      <c r="B41" s="49" t="s">
        <v>92</v>
      </c>
      <c r="D41" s="58"/>
    </row>
    <row r="42" spans="2:4">
      <c r="B42" s="49" t="s">
        <v>93</v>
      </c>
      <c r="D42" s="58"/>
    </row>
    <row r="43" spans="2:4">
      <c r="B43" s="49" t="s">
        <v>103</v>
      </c>
      <c r="D43" s="58">
        <v>7200</v>
      </c>
    </row>
    <row r="44" spans="2:4">
      <c r="B44" s="49" t="s">
        <v>104</v>
      </c>
      <c r="D44" s="58">
        <v>14100</v>
      </c>
    </row>
    <row r="45" spans="2:4">
      <c r="B45" s="49" t="s">
        <v>94</v>
      </c>
      <c r="D45" s="58">
        <v>355</v>
      </c>
    </row>
    <row r="46" spans="2:4">
      <c r="B46" s="49" t="s">
        <v>95</v>
      </c>
      <c r="D46" s="58"/>
    </row>
    <row r="47" spans="2:4">
      <c r="B47" s="49" t="s">
        <v>96</v>
      </c>
      <c r="D47" s="58"/>
    </row>
    <row r="48" spans="2:4">
      <c r="B48" s="49" t="s">
        <v>97</v>
      </c>
      <c r="D48" s="58">
        <v>950</v>
      </c>
    </row>
    <row r="49" spans="2:5">
      <c r="B49" s="49" t="s">
        <v>98</v>
      </c>
      <c r="D49" s="58"/>
    </row>
    <row r="50" spans="2:5">
      <c r="B50" s="49" t="s">
        <v>99</v>
      </c>
      <c r="D50" s="58"/>
    </row>
    <row r="51" spans="2:5" ht="15" thickBot="1">
      <c r="B51" s="50" t="s">
        <v>100</v>
      </c>
      <c r="E51" s="59">
        <f>IF(SUM(D24:D50),SUM(D24:D50),0)</f>
        <v>32045</v>
      </c>
    </row>
    <row r="52" spans="2:5">
      <c r="B52" s="50"/>
    </row>
    <row r="53" spans="2:5" ht="15" thickBot="1">
      <c r="B53" s="50" t="s">
        <v>101</v>
      </c>
      <c r="E53" s="59">
        <f>IF(OR(Gross_Profit,Total_Expenses),Gross_Profit-Total_Expenses,0)</f>
        <v>5548</v>
      </c>
    </row>
    <row r="54" spans="2:5">
      <c r="B54" s="49"/>
    </row>
    <row r="55" spans="2:5" ht="16">
      <c r="B55" s="52" t="s">
        <v>112</v>
      </c>
    </row>
    <row r="56" spans="2:5">
      <c r="B56" s="49" t="s">
        <v>111</v>
      </c>
      <c r="D56" s="58">
        <v>2900</v>
      </c>
    </row>
    <row r="57" spans="2:5">
      <c r="B57" s="49" t="s">
        <v>113</v>
      </c>
      <c r="D57" s="58">
        <v>780</v>
      </c>
    </row>
    <row r="58" spans="2:5" ht="15" thickBot="1">
      <c r="B58" s="50" t="s">
        <v>114</v>
      </c>
      <c r="E58" s="59">
        <f>IF(OR(D56&lt;&gt;0,D57&lt;&gt;0),D56+D57,0)</f>
        <v>3680</v>
      </c>
    </row>
    <row r="59" spans="2:5">
      <c r="B59" s="49"/>
    </row>
    <row r="60" spans="2:5" ht="15" thickBot="1">
      <c r="B60" s="50" t="s">
        <v>102</v>
      </c>
      <c r="E60" s="61">
        <f>IF(OR(Op_Income,Other_Income),Op_Income-Other_Income,0)</f>
        <v>1868</v>
      </c>
    </row>
    <row r="61" spans="2:5" ht="15" thickTop="1">
      <c r="B61" s="53"/>
    </row>
    <row r="62" spans="2:5">
      <c r="B62" s="53"/>
    </row>
    <row r="65" spans="2:5" ht="16">
      <c r="B65" s="52" t="s">
        <v>115</v>
      </c>
    </row>
    <row r="66" spans="2:5" ht="15">
      <c r="B66" s="42" t="s">
        <v>116</v>
      </c>
      <c r="D66" s="57">
        <v>19700</v>
      </c>
    </row>
    <row r="67" spans="2:5" ht="15">
      <c r="B67" s="42" t="s">
        <v>117</v>
      </c>
      <c r="D67" s="57">
        <f>E60</f>
        <v>1868</v>
      </c>
    </row>
    <row r="68" spans="2:5" ht="15">
      <c r="B68" s="42" t="s">
        <v>118</v>
      </c>
      <c r="D68" s="57">
        <v>1500</v>
      </c>
    </row>
    <row r="70" spans="2:5" ht="15">
      <c r="B70" s="42" t="s">
        <v>119</v>
      </c>
      <c r="E70" s="57">
        <f>D66+D67-D68</f>
        <v>20068</v>
      </c>
    </row>
  </sheetData>
  <mergeCells count="1">
    <mergeCell ref="B1:E1"/>
  </mergeCells>
  <dataValidations count="13">
    <dataValidation allowBlank="1" showInputMessage="1" showErrorMessage="1" prompt="Enter or Modify Other Income items in cell B54 and B55 and values in cell D54 and D55. Total Other Income is auto calculated in cell E56 and Net Income or Loss in cell E58" sqref="B55 B65" xr:uid="{AEC2E288-FBE1-7746-A33C-8FB794949849}"/>
    <dataValidation allowBlank="1" showInputMessage="1" showErrorMessage="1" prompt="Other Income label is in cell below" sqref="B53" xr:uid="{AD471B98-1BA5-E644-A0BC-64EBACF593A5}"/>
    <dataValidation allowBlank="1" showInputMessage="1" showErrorMessage="1" prompt="Enter or Modify Expenses items in cells B23 to B48 and values in cells D23 to D48. Total Expenses are auto calculated in cell E49 and Net Operating Income in cell E51" sqref="B23" xr:uid="{824CFD5A-AF26-B24E-8C6B-E00AF81FF485}"/>
    <dataValidation allowBlank="1" showInputMessage="1" showErrorMessage="1" prompt="Expenses label is in cell below" sqref="B21" xr:uid="{30FFC697-9C15-EA4B-B62D-03BDFEE4B427}"/>
    <dataValidation allowBlank="1" showInputMessage="1" showErrorMessage="1" prompt="Enter or Modify items in cells B11 to B15 and values in cells D11 to D15. Inventory Available is auto calculated in D16, Costs of Goods Sold in E18 &amp; Gross Profit in E20" sqref="B11" xr:uid="{4AE1B6FD-C74F-7843-B4AE-E0466EAFA9C3}"/>
    <dataValidation allowBlank="1" showInputMessage="1" showErrorMessage="1" prompt="Costs of Goods Sold label is in cell below" sqref="B9" xr:uid="{A13E6F99-59BB-8D48-B759-B332D56171A9}"/>
    <dataValidation allowBlank="1" showInputMessage="1" showErrorMessage="1" prompt="Enter or modify Revenue items in cell B6 and B7 and values in cell D6 and D7. Net Sales are auto calculated in cell E8" sqref="B5" xr:uid="{16C6584A-4C29-DB42-B4FA-F9DC9E4CE1C6}"/>
    <dataValidation allowBlank="1" showInputMessage="1" showErrorMessage="1" prompt="Enter Time Period in this cell" sqref="B3" xr:uid="{D080FF3F-690A-344D-9B01-2B04F0E7D42B}"/>
    <dataValidation allowBlank="1" showInputMessage="1" showErrorMessage="1" prompt="Enter Name in this cell" sqref="B2" xr:uid="{BFD09B4B-369D-B547-9434-F32754785DAC}"/>
    <dataValidation allowBlank="1" showInputMessage="1" showErrorMessage="1" prompt="Title of this worksheet is in this cell. Enter Name in cell B2 and Time Period in cell B3" sqref="B1:E1" xr:uid="{21306D73-5C05-B346-8066-780AB31664E0}"/>
    <dataValidation allowBlank="1" showInputMessage="1" showErrorMessage="1" prompt="Create Income Statement in this worksheet. Enter Sales in cell D6 &amp; D7, Costs in cells D11 to D15, Expenses in D23 to D48, and Other Income in cell D54 and D55 to calculate Totals" sqref="A1" xr:uid="{30B0C667-9A09-2442-BEDB-F19FBC4BA622}"/>
    <dataValidation allowBlank="1" showInputMessage="1" showErrorMessage="1" error="Please enter an amount between -10,000,000 and 10,000,000." sqref="E19 E21 E9 E60 E58 E53 E51" xr:uid="{5DA38A65-945D-B241-B9A9-CED72E6BCEE8}"/>
    <dataValidation type="decimal" allowBlank="1" showInputMessage="1" showErrorMessage="1" error="Please enter an amount between -10,000,000 and 10,000,000." sqref="D56:D57 D12:D18 D2:D3 D6:D8 D24:D50" xr:uid="{0017F7C3-68E6-994D-ABA1-EDCA7963C3EF}">
      <formula1>-10000000</formula1>
      <formula2>10000000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HW1</vt:lpstr>
      <vt:lpstr>Balance sheet</vt:lpstr>
      <vt:lpstr>income statement</vt:lpstr>
      <vt:lpstr>COGS</vt:lpstr>
      <vt:lpstr>Gross_Profit</vt:lpstr>
      <vt:lpstr>Inventory_Avail</vt:lpstr>
      <vt:lpstr>Net_Sales</vt:lpstr>
      <vt:lpstr>Op_Income</vt:lpstr>
      <vt:lpstr>Other_Income</vt:lpstr>
      <vt:lpstr>Total_Expenses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Microsoft Office User</dc:creator>
  <cp:lastModifiedBy>Microsoft Office User</cp:lastModifiedBy>
  <dcterms:created xsi:type="dcterms:W3CDTF">2018-05-17T11:18:53Z</dcterms:created>
  <dcterms:modified xsi:type="dcterms:W3CDTF">2019-06-30T20:55:58Z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2018-05-17T11:19:00.4531304Z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