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sharifi/Desktop/"/>
    </mc:Choice>
  </mc:AlternateContent>
  <xr:revisionPtr revIDLastSave="0" documentId="13_ncr:1_{B78D4C44-242D-5E44-B5F0-665FFD534CAA}" xr6:coauthVersionLast="43" xr6:coauthVersionMax="43" xr10:uidLastSave="{00000000-0000-0000-0000-000000000000}"/>
  <bookViews>
    <workbookView xWindow="6260" yWindow="460" windowWidth="19260" windowHeight="14300" xr2:uid="{972312C5-8553-AE4C-8003-31C204C75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" i="1" l="1"/>
  <c r="I2" i="1"/>
  <c r="M9" i="1"/>
  <c r="I3" i="1"/>
  <c r="J34" i="1"/>
  <c r="I34" i="1"/>
  <c r="H34" i="1"/>
  <c r="G32" i="1"/>
  <c r="F32" i="1"/>
  <c r="G34" i="1"/>
  <c r="J33" i="1"/>
  <c r="G33" i="1"/>
  <c r="I33" i="1" s="1"/>
  <c r="F33" i="1"/>
  <c r="E33" i="1"/>
  <c r="D33" i="1"/>
  <c r="C33" i="1"/>
  <c r="J32" i="1"/>
  <c r="I32" i="1"/>
  <c r="H32" i="1"/>
  <c r="E32" i="1"/>
  <c r="D32" i="1"/>
  <c r="C32" i="1"/>
  <c r="C34" i="1"/>
  <c r="E81" i="1"/>
  <c r="C76" i="1"/>
  <c r="C75" i="1"/>
  <c r="C70" i="1"/>
  <c r="I64" i="1"/>
  <c r="H64" i="1"/>
  <c r="G64" i="1"/>
  <c r="I72" i="1"/>
  <c r="C71" i="1"/>
  <c r="I70" i="1"/>
  <c r="D72" i="1"/>
  <c r="E72" i="1"/>
  <c r="H72" i="1"/>
  <c r="C72" i="1"/>
  <c r="I71" i="1"/>
  <c r="H71" i="1"/>
  <c r="G71" i="1"/>
  <c r="G72" i="1" s="1"/>
  <c r="F71" i="1"/>
  <c r="F72" i="1" s="1"/>
  <c r="E71" i="1"/>
  <c r="D71" i="1"/>
  <c r="D70" i="1"/>
  <c r="E70" i="1"/>
  <c r="F70" i="1"/>
  <c r="G70" i="1"/>
  <c r="H70" i="1"/>
  <c r="G63" i="1"/>
  <c r="F63" i="1"/>
  <c r="E63" i="1"/>
  <c r="D63" i="1"/>
  <c r="C63" i="1"/>
  <c r="C47" i="1"/>
  <c r="C46" i="1"/>
  <c r="C45" i="1"/>
  <c r="C35" i="1"/>
  <c r="F34" i="1"/>
  <c r="E34" i="1"/>
  <c r="D34" i="1"/>
  <c r="I18" i="1"/>
  <c r="I17" i="1"/>
  <c r="I15" i="1"/>
  <c r="I14" i="1"/>
  <c r="L7" i="1"/>
  <c r="I7" i="1" l="1"/>
  <c r="I4" i="1"/>
  <c r="K10" i="1"/>
  <c r="I5" i="1"/>
  <c r="K9" i="1" s="1"/>
  <c r="H33" i="1"/>
  <c r="D35" i="1"/>
  <c r="C77" i="1"/>
  <c r="E35" i="1" l="1"/>
  <c r="C78" i="1"/>
  <c r="F35" i="1" l="1"/>
  <c r="G35" i="1" l="1"/>
  <c r="H35" i="1" l="1"/>
  <c r="I35" i="1" l="1"/>
  <c r="J35" i="1" l="1"/>
  <c r="F40" i="1" s="1"/>
  <c r="F38" i="1"/>
  <c r="F39" i="1" s="1"/>
  <c r="F41" i="1" l="1"/>
</calcChain>
</file>

<file path=xl/sharedStrings.xml><?xml version="1.0" encoding="utf-8"?>
<sst xmlns="http://schemas.openxmlformats.org/spreadsheetml/2006/main" count="53" uniqueCount="42">
  <si>
    <t>earning multiple</t>
  </si>
  <si>
    <t xml:space="preserve">rate of reurn </t>
  </si>
  <si>
    <t>owner</t>
  </si>
  <si>
    <t>million shares</t>
  </si>
  <si>
    <t>investement</t>
  </si>
  <si>
    <t>million dollar</t>
  </si>
  <si>
    <t>NPV</t>
  </si>
  <si>
    <t>last revenu</t>
  </si>
  <si>
    <t>last cash flow</t>
  </si>
  <si>
    <t>ownership</t>
  </si>
  <si>
    <t>X</t>
  </si>
  <si>
    <t>net income</t>
  </si>
  <si>
    <t>owner ship</t>
  </si>
  <si>
    <t>first round</t>
  </si>
  <si>
    <t>second round</t>
  </si>
  <si>
    <t>cash flow</t>
  </si>
  <si>
    <t>growth rate</t>
  </si>
  <si>
    <t>growth rate2</t>
  </si>
  <si>
    <t>last growth rate</t>
  </si>
  <si>
    <t>cost of capital</t>
  </si>
  <si>
    <t>cost of capital2</t>
  </si>
  <si>
    <t>cost of capital3</t>
  </si>
  <si>
    <t>amount CC</t>
  </si>
  <si>
    <t>TV</t>
  </si>
  <si>
    <t>PV TV</t>
  </si>
  <si>
    <t>CF</t>
  </si>
  <si>
    <t>total</t>
  </si>
  <si>
    <t xml:space="preserve">avg </t>
  </si>
  <si>
    <t>EBIT</t>
  </si>
  <si>
    <t>NOL total</t>
  </si>
  <si>
    <t>NOL used</t>
  </si>
  <si>
    <t>NOL added</t>
  </si>
  <si>
    <t>capex</t>
  </si>
  <si>
    <t>delta WC</t>
  </si>
  <si>
    <t>depreciation</t>
  </si>
  <si>
    <t>tax</t>
  </si>
  <si>
    <t>tax rate</t>
  </si>
  <si>
    <t>multiply</t>
  </si>
  <si>
    <t>PV CF</t>
  </si>
  <si>
    <t xml:space="preserve">total </t>
  </si>
  <si>
    <t>total share to add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</si>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</sst>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2" borderId="0" xfId="0" applyFont="1" applyFill="1"/>
    <xf numFmtId="3" fontId="0" fillId="0" borderId="0" xfId="0" applyNumberFormat="1"/>
    <xf numFmtId="2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4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752A-FAB4-8F47-B6D4-8208FD97D9A6}">
  <dimension ref="A1:M81"/>
  <sheetViews>
    <sheetView tabSelected="1" topLeftCell="A69" workbookViewId="0">
      <selection activeCell="E81" sqref="E81"/>
    </sheetView>
  </sheetViews>
  <sheetFormatPr baseColWidth="10" defaultRowHeight="16" x14ac:dyDescent="0.2"/>
  <cols>
    <col min="3" max="3" width="14.6640625" bestFit="1" customWidth="1"/>
    <col min="6" max="6" width="11.83203125" bestFit="1" customWidth="1"/>
    <col min="7" max="7" width="11.1640625" bestFit="1" customWidth="1"/>
    <col min="8" max="8" width="12.1640625" bestFit="1" customWidth="1"/>
    <col min="9" max="9" width="17.33203125" bestFit="1" customWidth="1"/>
  </cols>
  <sheetData>
    <row r="1" spans="1:13" x14ac:dyDescent="0.2">
      <c r="A1" t="s">
        <v>0</v>
      </c>
      <c r="D1">
        <v>12</v>
      </c>
    </row>
    <row r="2" spans="1:13" x14ac:dyDescent="0.2">
      <c r="A2" t="s">
        <v>1</v>
      </c>
      <c r="D2" s="1">
        <v>0.5</v>
      </c>
      <c r="H2" t="s">
        <v>6</v>
      </c>
      <c r="I2" s="2">
        <f>D1*D8/(1+D2)^4</f>
        <v>11614814.814814815</v>
      </c>
    </row>
    <row r="3" spans="1:13" x14ac:dyDescent="0.2">
      <c r="A3" t="s">
        <v>2</v>
      </c>
      <c r="D3" s="7">
        <v>1200000</v>
      </c>
      <c r="E3" t="s">
        <v>3</v>
      </c>
      <c r="H3" t="s">
        <v>9</v>
      </c>
      <c r="I3" s="4">
        <f>D4/I2</f>
        <v>0.25829081632653061</v>
      </c>
    </row>
    <row r="4" spans="1:13" x14ac:dyDescent="0.2">
      <c r="A4" t="s">
        <v>4</v>
      </c>
      <c r="D4" s="2">
        <v>3000000</v>
      </c>
      <c r="E4" t="s">
        <v>5</v>
      </c>
      <c r="H4" t="s">
        <v>40</v>
      </c>
      <c r="I4" s="12">
        <f>I3*D3</f>
        <v>309948.97959183675</v>
      </c>
      <c r="K4">
        <v>100</v>
      </c>
      <c r="M4" s="7">
        <v>1200000</v>
      </c>
    </row>
    <row r="5" spans="1:13" x14ac:dyDescent="0.2">
      <c r="H5" t="s">
        <v>41</v>
      </c>
      <c r="I5" s="4">
        <f>1-I3</f>
        <v>0.74170918367346939</v>
      </c>
      <c r="K5">
        <v>21</v>
      </c>
      <c r="M5" t="s">
        <v>10</v>
      </c>
    </row>
    <row r="6" spans="1:13" x14ac:dyDescent="0.2">
      <c r="A6" t="s">
        <v>7</v>
      </c>
      <c r="D6" s="2">
        <v>6000000</v>
      </c>
      <c r="I6" s="12"/>
    </row>
    <row r="7" spans="1:13" x14ac:dyDescent="0.2">
      <c r="A7" t="s">
        <v>8</v>
      </c>
      <c r="D7" s="2">
        <v>4700000</v>
      </c>
      <c r="I7" s="12">
        <f>I3*D3/I5</f>
        <v>417884.78073946689</v>
      </c>
      <c r="L7">
        <f>K5*M4/K4</f>
        <v>252000</v>
      </c>
    </row>
    <row r="8" spans="1:13" x14ac:dyDescent="0.2">
      <c r="A8" t="s">
        <v>11</v>
      </c>
      <c r="D8" s="2">
        <v>4900000</v>
      </c>
      <c r="I8" s="12"/>
    </row>
    <row r="9" spans="1:13" x14ac:dyDescent="0.2">
      <c r="A9" s="5"/>
      <c r="B9" s="5"/>
      <c r="C9" s="5"/>
      <c r="D9" s="5"/>
      <c r="E9" s="5"/>
      <c r="F9" s="5"/>
      <c r="I9" s="12"/>
      <c r="K9" s="4">
        <f>I5</f>
        <v>0.74170918367346939</v>
      </c>
      <c r="M9" s="7">
        <f>D3</f>
        <v>1200000</v>
      </c>
    </row>
    <row r="10" spans="1:13" x14ac:dyDescent="0.2">
      <c r="A10" s="6"/>
      <c r="B10" s="6"/>
      <c r="C10" s="6"/>
      <c r="D10" s="6"/>
      <c r="E10" s="6"/>
      <c r="F10" s="5"/>
      <c r="K10" s="4">
        <f>I3</f>
        <v>0.25829081632653061</v>
      </c>
    </row>
    <row r="12" spans="1:13" x14ac:dyDescent="0.2">
      <c r="C12" s="1">
        <v>0.25</v>
      </c>
      <c r="E12" s="2">
        <v>1500000</v>
      </c>
    </row>
    <row r="13" spans="1:13" x14ac:dyDescent="0.2">
      <c r="C13" s="2">
        <f>100*E12/25</f>
        <v>6000000</v>
      </c>
      <c r="G13" t="s">
        <v>12</v>
      </c>
      <c r="I13" s="1">
        <v>0.25</v>
      </c>
    </row>
    <row r="14" spans="1:13" x14ac:dyDescent="0.2">
      <c r="G14" t="s">
        <v>13</v>
      </c>
      <c r="I14">
        <f>1/(1+C15)</f>
        <v>0.86956521739130443</v>
      </c>
    </row>
    <row r="15" spans="1:13" x14ac:dyDescent="0.2">
      <c r="C15" s="1">
        <v>0.15</v>
      </c>
      <c r="G15" t="s">
        <v>14</v>
      </c>
      <c r="I15">
        <f>1/(1+C16)</f>
        <v>0.95238095238095233</v>
      </c>
    </row>
    <row r="16" spans="1:13" x14ac:dyDescent="0.2">
      <c r="C16" s="1">
        <v>0.05</v>
      </c>
    </row>
    <row r="17" spans="1:10" x14ac:dyDescent="0.2">
      <c r="G17" t="s">
        <v>13</v>
      </c>
      <c r="I17">
        <f>I13/I14</f>
        <v>0.28749999999999998</v>
      </c>
    </row>
    <row r="18" spans="1:10" x14ac:dyDescent="0.2">
      <c r="G18" t="s">
        <v>14</v>
      </c>
      <c r="I18">
        <f>I17/I15</f>
        <v>0.301875</v>
      </c>
    </row>
    <row r="21" spans="1:10" x14ac:dyDescent="0.2">
      <c r="A21" s="5"/>
      <c r="B21" s="5"/>
      <c r="C21" s="5"/>
      <c r="D21" s="5"/>
      <c r="E21" s="5"/>
      <c r="F21" s="5"/>
    </row>
    <row r="22" spans="1:10" x14ac:dyDescent="0.2">
      <c r="A22" t="s">
        <v>16</v>
      </c>
      <c r="C22" s="1">
        <v>0.04</v>
      </c>
    </row>
    <row r="23" spans="1:10" x14ac:dyDescent="0.2">
      <c r="A23" t="s">
        <v>17</v>
      </c>
      <c r="C23" s="4">
        <v>2.5000000000000001E-2</v>
      </c>
    </row>
    <row r="24" spans="1:10" x14ac:dyDescent="0.2">
      <c r="A24" t="s">
        <v>18</v>
      </c>
      <c r="C24" s="4">
        <v>1.4999999999999999E-2</v>
      </c>
    </row>
    <row r="25" spans="1:10" x14ac:dyDescent="0.2">
      <c r="A25" t="s">
        <v>19</v>
      </c>
      <c r="C25" s="4">
        <v>5.2499999999999998E-2</v>
      </c>
    </row>
    <row r="26" spans="1:10" x14ac:dyDescent="0.2">
      <c r="A26" t="s">
        <v>20</v>
      </c>
      <c r="C26" s="4">
        <v>6.2E-2</v>
      </c>
    </row>
    <row r="27" spans="1:10" x14ac:dyDescent="0.2">
      <c r="A27" t="s">
        <v>21</v>
      </c>
      <c r="C27" s="4">
        <v>4.7500000000000001E-2</v>
      </c>
    </row>
    <row r="31" spans="1:10" x14ac:dyDescent="0.2">
      <c r="C31">
        <v>2020</v>
      </c>
      <c r="D31">
        <v>2021</v>
      </c>
      <c r="E31">
        <v>2022</v>
      </c>
      <c r="F31">
        <v>2023</v>
      </c>
      <c r="G31">
        <v>2024</v>
      </c>
      <c r="H31">
        <v>2025</v>
      </c>
      <c r="I31">
        <v>2026</v>
      </c>
      <c r="J31">
        <v>2027</v>
      </c>
    </row>
    <row r="32" spans="1:10" x14ac:dyDescent="0.2">
      <c r="C32" s="1">
        <f>(1+C22)</f>
        <v>1.04</v>
      </c>
      <c r="D32" s="1">
        <f>(1+C22)^2</f>
        <v>1.0816000000000001</v>
      </c>
      <c r="E32" s="1">
        <f>(1+C22)^3</f>
        <v>1.1248640000000001</v>
      </c>
      <c r="F32" s="1">
        <f>(1+C22)^4</f>
        <v>1.1698585600000002</v>
      </c>
      <c r="G32" s="4">
        <f>(1+C22)^5</f>
        <v>1.2166529024000003</v>
      </c>
      <c r="H32" s="4">
        <f>(1+C23)</f>
        <v>1.0249999999999999</v>
      </c>
      <c r="I32" s="4">
        <f>(1+C23)^2</f>
        <v>1.0506249999999999</v>
      </c>
      <c r="J32" s="4">
        <f>(1+C23)^3</f>
        <v>1.0768906249999999</v>
      </c>
    </row>
    <row r="33" spans="1:10" x14ac:dyDescent="0.2">
      <c r="A33" t="s">
        <v>15</v>
      </c>
      <c r="B33" s="2">
        <v>6150</v>
      </c>
      <c r="C33" s="2">
        <f>C32*B33</f>
        <v>6396</v>
      </c>
      <c r="D33" s="3">
        <f>B33*D32</f>
        <v>6651.8400000000011</v>
      </c>
      <c r="E33" s="3">
        <f>B33*E32</f>
        <v>6917.9136000000008</v>
      </c>
      <c r="F33" s="3">
        <f>B33*F32</f>
        <v>7194.6301440000016</v>
      </c>
      <c r="G33" s="3">
        <f>B33*G32</f>
        <v>7482.4153497600018</v>
      </c>
      <c r="H33" s="3">
        <f>H32*G33</f>
        <v>7669.4757335040013</v>
      </c>
      <c r="I33" s="3">
        <f>I32*G33</f>
        <v>7861.2126268416014</v>
      </c>
      <c r="J33" s="3">
        <f>G33*J32</f>
        <v>8057.7429425126411</v>
      </c>
    </row>
    <row r="34" spans="1:10" x14ac:dyDescent="0.2">
      <c r="A34" t="s">
        <v>19</v>
      </c>
      <c r="C34" s="8">
        <f>1/(1+C25)</f>
        <v>0.95011876484560576</v>
      </c>
      <c r="D34" s="8">
        <f>1/(1+C25)^2</f>
        <v>0.90272566731173942</v>
      </c>
      <c r="E34" s="8">
        <f>1/(1+C25)^3</f>
        <v>0.85769659602065507</v>
      </c>
      <c r="F34" s="8">
        <f>1/(1+C25)^4</f>
        <v>0.81491363042342524</v>
      </c>
      <c r="G34" s="8">
        <f>1/(1+C25)^5</f>
        <v>0.77426473199375323</v>
      </c>
      <c r="H34" s="8">
        <f>G34/(1+C26)^1</f>
        <v>0.72906283615230993</v>
      </c>
      <c r="I34" s="8">
        <f>G34/(1+C26)^2</f>
        <v>0.68649984571780598</v>
      </c>
      <c r="J34" s="8">
        <f>G34/(1+C26)^3</f>
        <v>0.64642170029925239</v>
      </c>
    </row>
    <row r="35" spans="1:10" x14ac:dyDescent="0.2">
      <c r="A35" t="s">
        <v>22</v>
      </c>
      <c r="C35" s="3">
        <f>C34*C33</f>
        <v>6076.959619952494</v>
      </c>
      <c r="D35" s="3">
        <f t="shared" ref="D35:J35" si="0">D34*D33</f>
        <v>6004.7867028509218</v>
      </c>
      <c r="E35" s="3">
        <f t="shared" si="0"/>
        <v>5933.470946284996</v>
      </c>
      <c r="F35" s="3">
        <f t="shared" si="0"/>
        <v>5863.0021702008517</v>
      </c>
      <c r="G35" s="3">
        <f t="shared" si="0"/>
        <v>5793.3703154478735</v>
      </c>
      <c r="H35" s="3">
        <f t="shared" si="0"/>
        <v>5591.5297300697448</v>
      </c>
      <c r="I35" s="3">
        <f t="shared" si="0"/>
        <v>5396.7212554816278</v>
      </c>
      <c r="J35" s="3">
        <f>J34*J33</f>
        <v>5208.6998934733228</v>
      </c>
    </row>
    <row r="38" spans="1:10" x14ac:dyDescent="0.2">
      <c r="E38" t="s">
        <v>23</v>
      </c>
      <c r="F38" s="3">
        <f>J33*(1+C24)/(C27-C24)</f>
        <v>251649.51035847169</v>
      </c>
    </row>
    <row r="39" spans="1:10" x14ac:dyDescent="0.2">
      <c r="E39" t="s">
        <v>24</v>
      </c>
      <c r="F39" s="3">
        <f>F38*J34</f>
        <v>162671.7043653976</v>
      </c>
    </row>
    <row r="40" spans="1:10" x14ac:dyDescent="0.2">
      <c r="E40" t="s">
        <v>25</v>
      </c>
      <c r="F40" s="3">
        <f>SUM(C35:J35)</f>
        <v>45868.540633761826</v>
      </c>
    </row>
    <row r="41" spans="1:10" x14ac:dyDescent="0.2">
      <c r="E41" t="s">
        <v>26</v>
      </c>
      <c r="F41" s="3">
        <f>F39+F40</f>
        <v>208540.24499915942</v>
      </c>
    </row>
    <row r="43" spans="1:10" x14ac:dyDescent="0.2">
      <c r="A43" s="9"/>
      <c r="B43" s="9"/>
      <c r="C43" s="9"/>
      <c r="D43" s="9"/>
      <c r="E43" s="9"/>
      <c r="F43" s="9"/>
    </row>
    <row r="45" spans="1:10" x14ac:dyDescent="0.2">
      <c r="B45" t="s">
        <v>27</v>
      </c>
      <c r="C45">
        <f>(670+530)/2</f>
        <v>600</v>
      </c>
    </row>
    <row r="46" spans="1:10" x14ac:dyDescent="0.2">
      <c r="C46" s="10">
        <f>C45*220000</f>
        <v>132000000</v>
      </c>
    </row>
    <row r="47" spans="1:10" x14ac:dyDescent="0.2">
      <c r="C47" s="10">
        <f>C46*75%</f>
        <v>99000000</v>
      </c>
    </row>
    <row r="50" spans="1:9" x14ac:dyDescent="0.2">
      <c r="A50" s="11"/>
      <c r="B50" s="9"/>
      <c r="C50" s="9"/>
      <c r="D50" s="9"/>
      <c r="E50" s="9"/>
      <c r="F50" s="9"/>
    </row>
    <row r="51" spans="1:9" x14ac:dyDescent="0.2">
      <c r="A51" t="s">
        <v>16</v>
      </c>
      <c r="C51" s="4">
        <v>2.2499999999999999E-2</v>
      </c>
    </row>
    <row r="52" spans="1:9" x14ac:dyDescent="0.2">
      <c r="A52" t="s">
        <v>36</v>
      </c>
      <c r="C52" s="1">
        <v>0.21</v>
      </c>
    </row>
    <row r="53" spans="1:9" x14ac:dyDescent="0.2">
      <c r="A53" t="s">
        <v>19</v>
      </c>
      <c r="C53" s="4">
        <v>8.2500000000000004E-2</v>
      </c>
    </row>
    <row r="59" spans="1:9" x14ac:dyDescent="0.2">
      <c r="C59">
        <v>2020</v>
      </c>
      <c r="D59">
        <v>2021</v>
      </c>
      <c r="E59">
        <v>2022</v>
      </c>
      <c r="F59">
        <v>2023</v>
      </c>
      <c r="G59">
        <v>2024</v>
      </c>
      <c r="H59">
        <v>2025</v>
      </c>
      <c r="I59">
        <v>2026</v>
      </c>
    </row>
    <row r="60" spans="1:9" x14ac:dyDescent="0.2">
      <c r="B60" t="s">
        <v>28</v>
      </c>
      <c r="C60" s="3">
        <v>-1200</v>
      </c>
      <c r="D60" s="3">
        <v>-500</v>
      </c>
      <c r="E60" s="3">
        <v>100</v>
      </c>
      <c r="F60" s="3">
        <v>1400</v>
      </c>
      <c r="G60" s="3">
        <v>3000</v>
      </c>
      <c r="H60" s="3">
        <v>3300</v>
      </c>
      <c r="I60" s="3">
        <v>4300</v>
      </c>
    </row>
    <row r="61" spans="1:9" x14ac:dyDescent="0.2">
      <c r="B61" t="s">
        <v>31</v>
      </c>
      <c r="C61" s="3"/>
      <c r="D61" s="3"/>
      <c r="E61" s="3"/>
      <c r="F61" s="3"/>
      <c r="G61" s="3"/>
      <c r="H61" s="3"/>
      <c r="I61" s="3"/>
    </row>
    <row r="62" spans="1:9" x14ac:dyDescent="0.2">
      <c r="B62" t="s">
        <v>30</v>
      </c>
      <c r="C62" s="3"/>
      <c r="D62" s="3"/>
      <c r="E62" s="3"/>
      <c r="F62" s="3"/>
      <c r="G62" s="3"/>
      <c r="H62" s="3"/>
      <c r="I62" s="3"/>
    </row>
    <row r="63" spans="1:9" x14ac:dyDescent="0.2">
      <c r="B63" t="s">
        <v>29</v>
      </c>
      <c r="C63" s="3">
        <f>1800+(-C60)</f>
        <v>3000</v>
      </c>
      <c r="D63" s="3">
        <f>C63+(-D60)</f>
        <v>3500</v>
      </c>
      <c r="E63" s="3">
        <f>D63-E60</f>
        <v>3400</v>
      </c>
      <c r="F63" s="3">
        <f>E63-F60</f>
        <v>2000</v>
      </c>
      <c r="G63" s="3">
        <f>0</f>
        <v>0</v>
      </c>
      <c r="H63" s="3"/>
      <c r="I63" s="3"/>
    </row>
    <row r="64" spans="1:9" x14ac:dyDescent="0.2">
      <c r="A64" t="s">
        <v>35</v>
      </c>
      <c r="B64" t="s">
        <v>35</v>
      </c>
      <c r="C64" s="3">
        <v>0</v>
      </c>
      <c r="D64" s="3">
        <v>0</v>
      </c>
      <c r="E64" s="3">
        <v>0</v>
      </c>
      <c r="F64" s="3">
        <v>0</v>
      </c>
      <c r="G64" s="3">
        <f>1000*C52</f>
        <v>210</v>
      </c>
      <c r="H64" s="3">
        <f>H60*C52</f>
        <v>693</v>
      </c>
      <c r="I64" s="2">
        <f>C52*I60</f>
        <v>903</v>
      </c>
    </row>
    <row r="65" spans="1:9" x14ac:dyDescent="0.2">
      <c r="C65" s="3"/>
      <c r="D65" s="3"/>
      <c r="E65" s="3"/>
      <c r="F65" s="3"/>
      <c r="G65" s="3"/>
      <c r="H65" s="3"/>
      <c r="I65" s="3"/>
    </row>
    <row r="66" spans="1:9" x14ac:dyDescent="0.2">
      <c r="B66" t="s">
        <v>32</v>
      </c>
      <c r="C66" s="3">
        <v>600</v>
      </c>
      <c r="D66" s="3">
        <v>800</v>
      </c>
      <c r="E66" s="3">
        <v>1000</v>
      </c>
      <c r="F66" s="3">
        <v>900</v>
      </c>
      <c r="G66" s="3">
        <v>500</v>
      </c>
      <c r="H66" s="3">
        <v>290</v>
      </c>
      <c r="I66" s="3">
        <v>290</v>
      </c>
    </row>
    <row r="67" spans="1:9" x14ac:dyDescent="0.2">
      <c r="B67" t="s">
        <v>33</v>
      </c>
      <c r="C67" s="3">
        <v>500</v>
      </c>
      <c r="D67" s="3">
        <v>400</v>
      </c>
      <c r="E67" s="3">
        <v>200</v>
      </c>
      <c r="F67" s="3">
        <v>100</v>
      </c>
      <c r="G67" s="3">
        <v>100</v>
      </c>
      <c r="H67" s="3">
        <v>-100</v>
      </c>
      <c r="I67" s="3">
        <v>-100</v>
      </c>
    </row>
    <row r="68" spans="1:9" x14ac:dyDescent="0.2">
      <c r="B68" t="s">
        <v>34</v>
      </c>
      <c r="C68" s="3">
        <v>80</v>
      </c>
      <c r="D68" s="3">
        <v>160</v>
      </c>
      <c r="E68" s="3">
        <v>205</v>
      </c>
      <c r="F68" s="3">
        <v>280</v>
      </c>
      <c r="G68" s="3">
        <v>290</v>
      </c>
      <c r="H68" s="3">
        <v>290</v>
      </c>
      <c r="I68" s="3">
        <v>290</v>
      </c>
    </row>
    <row r="69" spans="1:9" x14ac:dyDescent="0.2">
      <c r="C69" s="3"/>
      <c r="D69" s="3"/>
      <c r="E69" s="3"/>
      <c r="F69" s="3"/>
      <c r="G69" s="3"/>
      <c r="H69" s="3"/>
      <c r="I69" s="3"/>
    </row>
    <row r="70" spans="1:9" x14ac:dyDescent="0.2">
      <c r="A70" t="s">
        <v>25</v>
      </c>
      <c r="B70" t="s">
        <v>25</v>
      </c>
      <c r="C70" s="3">
        <f>C60-C64+C68-C67-C66</f>
        <v>-2220</v>
      </c>
      <c r="D70" s="3">
        <f t="shared" ref="D70:I70" si="1">D60-D64+D68-D67-D66</f>
        <v>-1540</v>
      </c>
      <c r="E70" s="3">
        <f t="shared" si="1"/>
        <v>-895</v>
      </c>
      <c r="F70" s="3">
        <f t="shared" si="1"/>
        <v>680</v>
      </c>
      <c r="G70" s="3">
        <f t="shared" si="1"/>
        <v>2480</v>
      </c>
      <c r="H70" s="3">
        <f t="shared" si="1"/>
        <v>2707</v>
      </c>
      <c r="I70" s="3">
        <f>I60-I64+I68-I67-I66</f>
        <v>3497</v>
      </c>
    </row>
    <row r="71" spans="1:9" x14ac:dyDescent="0.2">
      <c r="B71" t="s">
        <v>37</v>
      </c>
      <c r="C71">
        <f>1/(1+C53)</f>
        <v>0.92378752886836024</v>
      </c>
      <c r="D71">
        <f>1/(1+C53)^2</f>
        <v>0.85338339849271161</v>
      </c>
      <c r="E71">
        <f>1/(1+C53)^3</f>
        <v>0.78834494087086515</v>
      </c>
      <c r="F71">
        <f>1/(1+C53)^4</f>
        <v>0.72826322482297023</v>
      </c>
      <c r="G71">
        <f>1/(1+C53)^5</f>
        <v>0.6727604848249148</v>
      </c>
      <c r="H71">
        <f>1/(1+C53)^6</f>
        <v>0.62148774579668808</v>
      </c>
      <c r="I71">
        <f>1/(1+C53)^7</f>
        <v>0.57412262891149013</v>
      </c>
    </row>
    <row r="72" spans="1:9" x14ac:dyDescent="0.2">
      <c r="B72" t="s">
        <v>38</v>
      </c>
      <c r="C72" s="3">
        <f>C70*C71</f>
        <v>-2050.8083140877598</v>
      </c>
      <c r="D72" s="3">
        <f t="shared" ref="D72:I72" si="2">D70*D71</f>
        <v>-1314.2104336787759</v>
      </c>
      <c r="E72" s="3">
        <f t="shared" si="2"/>
        <v>-705.56872207942433</v>
      </c>
      <c r="F72" s="3">
        <f t="shared" si="2"/>
        <v>495.21899287961975</v>
      </c>
      <c r="G72" s="3">
        <f t="shared" si="2"/>
        <v>1668.4460023657887</v>
      </c>
      <c r="H72" s="3">
        <f t="shared" si="2"/>
        <v>1682.3673278716346</v>
      </c>
      <c r="I72" s="3">
        <f>I70*I71</f>
        <v>2007.7068333034811</v>
      </c>
    </row>
    <row r="75" spans="1:9" x14ac:dyDescent="0.2">
      <c r="B75" t="s">
        <v>23</v>
      </c>
      <c r="C75" s="3">
        <f>I70*(1+C51)/(C53-C51)</f>
        <v>59594.708333333328</v>
      </c>
    </row>
    <row r="76" spans="1:9" x14ac:dyDescent="0.2">
      <c r="B76" t="s">
        <v>24</v>
      </c>
      <c r="C76" s="3">
        <f>C75*I71</f>
        <v>34214.670617546821</v>
      </c>
    </row>
    <row r="77" spans="1:9" x14ac:dyDescent="0.2">
      <c r="B77" t="s">
        <v>25</v>
      </c>
      <c r="C77" s="3">
        <f>SUM(C72:I72)</f>
        <v>1783.1516865745639</v>
      </c>
    </row>
    <row r="78" spans="1:9" x14ac:dyDescent="0.2">
      <c r="B78" t="s">
        <v>39</v>
      </c>
      <c r="C78" s="3">
        <f>C76+C77</f>
        <v>35997.822304121386</v>
      </c>
    </row>
    <row r="81" spans="5:5" x14ac:dyDescent="0.2">
      <c r="E81" s="3">
        <f>C77+33236</f>
        <v>35019.151686574565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2019-07-31T11:50:58Z</dcterms:created>
  <dcterms:modified xsi:type="dcterms:W3CDTF">2019-07-31T14:53:00Z</dcterms:modified>
</cp:coreProperties>
</file>