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81ef645cf68a24/01_fescaro/자문/sales_dashboard/sales_dashboard/"/>
    </mc:Choice>
  </mc:AlternateContent>
  <xr:revisionPtr revIDLastSave="458" documentId="8_{AEB2A2BE-F806-443E-88DC-A7D0FA185BC9}" xr6:coauthVersionLast="47" xr6:coauthVersionMax="47" xr10:uidLastSave="{C25BEAF6-67D2-4EF3-BB17-107CDA1A9EBA}"/>
  <bookViews>
    <workbookView xWindow="2688" yWindow="2688" windowWidth="16296" windowHeight="9420" activeTab="3" xr2:uid="{95961673-166D-4409-A10F-333CB85F58B3}"/>
  </bookViews>
  <sheets>
    <sheet name="revision" sheetId="5" r:id="rId1"/>
    <sheet name="data" sheetId="1" r:id="rId2"/>
    <sheet name="_lookups" sheetId="4" r:id="rId3"/>
    <sheet name="dashboard" sheetId="11" r:id="rId4"/>
    <sheet name="cust_cat" sheetId="15" r:id="rId5"/>
    <sheet name="focus_ssos" sheetId="14" r:id="rId6"/>
    <sheet name="dashboard with lead" sheetId="12" r:id="rId7"/>
    <sheet name="kpi_sales" sheetId="6" r:id="rId8"/>
    <sheet name="kpi_booking" sheetId="13" r:id="rId9"/>
    <sheet name="fc_by_month" sheetId="7" r:id="rId10"/>
    <sheet name="fc_by_sf" sheetId="8" r:id="rId11"/>
    <sheet name="fc_by_solution" sheetId="9" r:id="rId12"/>
    <sheet name="fc_by_customer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  <c r="J25" i="1"/>
  <c r="L25" i="1"/>
  <c r="Q25" i="1"/>
  <c r="S25" i="1"/>
  <c r="T25" i="1" s="1"/>
  <c r="Y25" i="1"/>
  <c r="Z25" i="1"/>
  <c r="AA25" i="1"/>
  <c r="AC25" i="1"/>
  <c r="AD25" i="1"/>
  <c r="D24" i="1"/>
  <c r="J24" i="1"/>
  <c r="L24" i="1"/>
  <c r="Q24" i="1"/>
  <c r="S24" i="1"/>
  <c r="AG24" i="1" s="1"/>
  <c r="Y24" i="1"/>
  <c r="Z24" i="1"/>
  <c r="AA24" i="1"/>
  <c r="AC24" i="1"/>
  <c r="AD24" i="1"/>
  <c r="D23" i="1"/>
  <c r="J23" i="1"/>
  <c r="L23" i="1"/>
  <c r="Q23" i="1"/>
  <c r="S23" i="1"/>
  <c r="T23" i="1" s="1"/>
  <c r="Y23" i="1"/>
  <c r="Z23" i="1"/>
  <c r="AA23" i="1"/>
  <c r="AC23" i="1"/>
  <c r="AD23" i="1"/>
  <c r="D22" i="1"/>
  <c r="D21" i="1"/>
  <c r="J22" i="1"/>
  <c r="L22" i="1"/>
  <c r="Q22" i="1"/>
  <c r="S22" i="1"/>
  <c r="T22" i="1" s="1"/>
  <c r="Y22" i="1"/>
  <c r="AE22" i="1" s="1"/>
  <c r="Z22" i="1"/>
  <c r="AA22" i="1"/>
  <c r="AF22" i="1" s="1"/>
  <c r="AC22" i="1"/>
  <c r="AD22" i="1"/>
  <c r="J21" i="1"/>
  <c r="L21" i="1"/>
  <c r="Q21" i="1"/>
  <c r="S21" i="1"/>
  <c r="T21" i="1" s="1"/>
  <c r="Y21" i="1"/>
  <c r="Z21" i="1"/>
  <c r="AA21" i="1"/>
  <c r="AC21" i="1"/>
  <c r="AD21" i="1"/>
  <c r="D20" i="1"/>
  <c r="J20" i="1"/>
  <c r="L20" i="1"/>
  <c r="Q20" i="1"/>
  <c r="S20" i="1"/>
  <c r="Y20" i="1"/>
  <c r="Z20" i="1"/>
  <c r="AA20" i="1"/>
  <c r="AF20" i="1" s="1"/>
  <c r="AC20" i="1"/>
  <c r="AD20" i="1"/>
  <c r="D19" i="1"/>
  <c r="J19" i="1"/>
  <c r="L19" i="1"/>
  <c r="Q19" i="1"/>
  <c r="S19" i="1"/>
  <c r="T19" i="1" s="1"/>
  <c r="Y19" i="1"/>
  <c r="Z19" i="1"/>
  <c r="AA19" i="1"/>
  <c r="AC19" i="1"/>
  <c r="AD19" i="1"/>
  <c r="D18" i="1"/>
  <c r="J18" i="1"/>
  <c r="L18" i="1"/>
  <c r="Q18" i="1"/>
  <c r="S18" i="1"/>
  <c r="T18" i="1" s="1"/>
  <c r="Y18" i="1"/>
  <c r="Z18" i="1"/>
  <c r="AA18" i="1"/>
  <c r="AC18" i="1"/>
  <c r="AD18" i="1"/>
  <c r="D17" i="1"/>
  <c r="J17" i="1"/>
  <c r="L17" i="1"/>
  <c r="Q17" i="1"/>
  <c r="S17" i="1"/>
  <c r="T17" i="1" s="1"/>
  <c r="Y17" i="1"/>
  <c r="Z17" i="1"/>
  <c r="AA17" i="1"/>
  <c r="AC17" i="1"/>
  <c r="AD17" i="1"/>
  <c r="D16" i="1"/>
  <c r="J16" i="1"/>
  <c r="L16" i="1"/>
  <c r="Q16" i="1"/>
  <c r="S16" i="1"/>
  <c r="T16" i="1" s="1"/>
  <c r="Y16" i="1"/>
  <c r="Z16" i="1"/>
  <c r="AA16" i="1"/>
  <c r="AC16" i="1"/>
  <c r="AD16" i="1"/>
  <c r="D15" i="1"/>
  <c r="J15" i="1"/>
  <c r="L15" i="1"/>
  <c r="Q15" i="1"/>
  <c r="S15" i="1"/>
  <c r="Y15" i="1"/>
  <c r="Z15" i="1"/>
  <c r="AA15" i="1"/>
  <c r="AC15" i="1"/>
  <c r="AD15" i="1"/>
  <c r="J12" i="1"/>
  <c r="J13" i="1"/>
  <c r="N13" i="4"/>
  <c r="N14" i="4"/>
  <c r="N20" i="4"/>
  <c r="N21" i="4"/>
  <c r="N22" i="4"/>
  <c r="N23" i="4"/>
  <c r="N24" i="4"/>
  <c r="N15" i="4"/>
  <c r="N16" i="4"/>
  <c r="N17" i="4"/>
  <c r="N18" i="4"/>
  <c r="N19" i="4"/>
  <c r="N6" i="4"/>
  <c r="N7" i="4"/>
  <c r="L7" i="1"/>
  <c r="N10" i="4"/>
  <c r="N11" i="4"/>
  <c r="N8" i="4"/>
  <c r="N9" i="4"/>
  <c r="L14" i="1"/>
  <c r="N12" i="4"/>
  <c r="N5" i="4"/>
  <c r="L5" i="1"/>
  <c r="S5" i="1"/>
  <c r="T5" i="1" s="1"/>
  <c r="S6" i="1"/>
  <c r="AG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S14" i="1"/>
  <c r="T14" i="1" s="1"/>
  <c r="J5" i="1"/>
  <c r="J6" i="1"/>
  <c r="J7" i="1"/>
  <c r="J8" i="1"/>
  <c r="J9" i="1"/>
  <c r="J10" i="1"/>
  <c r="J11" i="1"/>
  <c r="J14" i="1"/>
  <c r="D5" i="1"/>
  <c r="D6" i="1"/>
  <c r="D7" i="1"/>
  <c r="D8" i="1"/>
  <c r="D9" i="1"/>
  <c r="D10" i="1"/>
  <c r="D11" i="1"/>
  <c r="D12" i="1"/>
  <c r="D13" i="1"/>
  <c r="D14" i="1"/>
  <c r="X5" i="4"/>
  <c r="X6" i="4"/>
  <c r="X7" i="4"/>
  <c r="X8" i="4"/>
  <c r="X9" i="4"/>
  <c r="X10" i="4"/>
  <c r="X11" i="4"/>
  <c r="X12" i="4"/>
  <c r="Q14" i="1"/>
  <c r="Y14" i="1"/>
  <c r="Z14" i="1"/>
  <c r="AA14" i="1"/>
  <c r="AC14" i="1"/>
  <c r="AD14" i="1"/>
  <c r="AD6" i="1"/>
  <c r="AD7" i="1"/>
  <c r="AD8" i="1"/>
  <c r="AD9" i="1"/>
  <c r="AD10" i="1"/>
  <c r="AD11" i="1"/>
  <c r="AD12" i="1"/>
  <c r="AD13" i="1"/>
  <c r="AD5" i="1"/>
  <c r="Z6" i="1"/>
  <c r="Z7" i="1"/>
  <c r="Z8" i="1"/>
  <c r="Z9" i="1"/>
  <c r="Z10" i="1"/>
  <c r="Z11" i="1"/>
  <c r="Z12" i="1"/>
  <c r="Z13" i="1"/>
  <c r="Z5" i="1"/>
  <c r="AC6" i="1"/>
  <c r="AC7" i="1"/>
  <c r="AC8" i="1"/>
  <c r="AC9" i="1"/>
  <c r="AC10" i="1"/>
  <c r="AG10" i="1" s="1"/>
  <c r="AC11" i="1"/>
  <c r="AC12" i="1"/>
  <c r="AC13" i="1"/>
  <c r="AC5" i="1"/>
  <c r="Y6" i="1"/>
  <c r="Y7" i="1"/>
  <c r="Y8" i="1"/>
  <c r="Y9" i="1"/>
  <c r="Y10" i="1"/>
  <c r="AE10" i="1" s="1"/>
  <c r="Y11" i="1"/>
  <c r="Y12" i="1"/>
  <c r="Y13" i="1"/>
  <c r="AA6" i="1"/>
  <c r="AA7" i="1"/>
  <c r="AA8" i="1"/>
  <c r="AA9" i="1"/>
  <c r="AA10" i="1"/>
  <c r="AF10" i="1" s="1"/>
  <c r="AA11" i="1"/>
  <c r="AA12" i="1"/>
  <c r="AA13" i="1"/>
  <c r="AA5" i="1"/>
  <c r="Y5" i="1"/>
  <c r="Q6" i="1"/>
  <c r="Q7" i="1"/>
  <c r="Q8" i="1"/>
  <c r="Q9" i="1"/>
  <c r="Q10" i="1"/>
  <c r="Q11" i="1"/>
  <c r="Q12" i="1"/>
  <c r="Q13" i="1"/>
  <c r="Q5" i="1"/>
  <c r="AB23" i="1"/>
  <c r="AE24" i="1"/>
  <c r="T24" i="1"/>
  <c r="L10" i="1"/>
  <c r="L9" i="1"/>
  <c r="L13" i="1"/>
  <c r="L12" i="1"/>
  <c r="L6" i="1"/>
  <c r="L11" i="1"/>
  <c r="L8" i="1"/>
  <c r="N1" i="4"/>
  <c r="K3" i="1"/>
  <c r="AB18" i="1" l="1"/>
  <c r="AE14" i="1"/>
  <c r="AF13" i="1"/>
  <c r="AE15" i="1"/>
  <c r="AB25" i="1"/>
  <c r="AG7" i="1"/>
  <c r="AF16" i="1"/>
  <c r="AB19" i="1"/>
  <c r="AB11" i="1"/>
  <c r="AB24" i="1"/>
  <c r="AE5" i="1"/>
  <c r="AE7" i="1"/>
  <c r="AB9" i="1"/>
  <c r="AF5" i="1"/>
  <c r="AB8" i="1"/>
  <c r="AE20" i="1"/>
  <c r="AG23" i="1"/>
  <c r="AB12" i="1"/>
  <c r="AE8" i="1"/>
  <c r="AB10" i="1"/>
  <c r="AF14" i="1"/>
  <c r="AE16" i="1"/>
  <c r="AF21" i="1"/>
  <c r="AB14" i="1"/>
  <c r="AB21" i="1"/>
  <c r="AF24" i="1"/>
  <c r="AF23" i="1"/>
  <c r="AG11" i="1"/>
  <c r="AE17" i="1"/>
  <c r="AB22" i="1"/>
  <c r="AB16" i="1"/>
  <c r="AG21" i="1"/>
  <c r="AF7" i="1"/>
  <c r="AB7" i="1"/>
  <c r="AF15" i="1"/>
  <c r="AG17" i="1"/>
  <c r="AF11" i="1"/>
  <c r="AB15" i="1"/>
  <c r="AF8" i="1"/>
  <c r="AF17" i="1"/>
  <c r="AB20" i="1"/>
  <c r="AG25" i="1"/>
  <c r="AE19" i="1"/>
  <c r="AG19" i="1"/>
  <c r="AG22" i="1"/>
  <c r="AF25" i="1"/>
  <c r="AG20" i="1"/>
  <c r="AG9" i="1"/>
  <c r="AE25" i="1"/>
  <c r="AE21" i="1"/>
  <c r="AE12" i="1"/>
  <c r="AB5" i="1"/>
  <c r="AE11" i="1"/>
  <c r="AB13" i="1"/>
  <c r="AB6" i="1"/>
  <c r="AG16" i="1"/>
  <c r="AF19" i="1"/>
  <c r="AG8" i="1"/>
  <c r="AE9" i="1"/>
  <c r="AG14" i="1"/>
  <c r="AE13" i="1"/>
  <c r="AF6" i="1"/>
  <c r="AE23" i="1"/>
  <c r="T15" i="1"/>
  <c r="AB17" i="1"/>
  <c r="T13" i="1"/>
  <c r="T20" i="1"/>
  <c r="AG15" i="1"/>
  <c r="AG5" i="1"/>
  <c r="AF12" i="1"/>
  <c r="AG13" i="1"/>
  <c r="AF9" i="1"/>
  <c r="AE6" i="1"/>
  <c r="AF18" i="1"/>
  <c r="AE18" i="1"/>
  <c r="AG18" i="1"/>
  <c r="AG12" i="1"/>
  <c r="T6" i="1"/>
</calcChain>
</file>

<file path=xl/sharedStrings.xml><?xml version="1.0" encoding="utf-8"?>
<sst xmlns="http://schemas.openxmlformats.org/spreadsheetml/2006/main" count="526" uniqueCount="312">
  <si>
    <t>등록일</t>
    <phoneticPr fontId="4" type="noConversion"/>
  </si>
  <si>
    <t>견적일</t>
    <phoneticPr fontId="4" type="noConversion"/>
  </si>
  <si>
    <t>견적가</t>
    <phoneticPr fontId="4" type="noConversion"/>
  </si>
  <si>
    <t>착수일</t>
    <phoneticPr fontId="4" type="noConversion"/>
  </si>
  <si>
    <t>종료일</t>
    <phoneticPr fontId="4" type="noConversion"/>
  </si>
  <si>
    <t>지불방식</t>
    <phoneticPr fontId="4" type="noConversion"/>
  </si>
  <si>
    <t>지불액1</t>
    <phoneticPr fontId="4" type="noConversion"/>
  </si>
  <si>
    <t>지불일1</t>
    <phoneticPr fontId="4" type="noConversion"/>
  </si>
  <si>
    <t>지불액2</t>
    <phoneticPr fontId="4" type="noConversion"/>
  </si>
  <si>
    <t>지불일2</t>
    <phoneticPr fontId="4" type="noConversion"/>
  </si>
  <si>
    <t>지불액3</t>
    <phoneticPr fontId="4" type="noConversion"/>
  </si>
  <si>
    <t>지불일3</t>
    <phoneticPr fontId="4" type="noConversion"/>
  </si>
  <si>
    <t>순번</t>
    <phoneticPr fontId="4" type="noConversion"/>
  </si>
  <si>
    <t>원가</t>
    <phoneticPr fontId="4" type="noConversion"/>
  </si>
  <si>
    <t>이윤</t>
    <phoneticPr fontId="4" type="noConversion"/>
  </si>
  <si>
    <t>소요_인원_수준</t>
    <phoneticPr fontId="4" type="noConversion"/>
  </si>
  <si>
    <t>매출전망1</t>
    <phoneticPr fontId="4" type="noConversion"/>
  </si>
  <si>
    <t>매출전망2</t>
    <phoneticPr fontId="4" type="noConversion"/>
  </si>
  <si>
    <t>매출전망3</t>
    <phoneticPr fontId="4" type="noConversion"/>
  </si>
  <si>
    <t>수주확률</t>
    <phoneticPr fontId="4" type="noConversion"/>
  </si>
  <si>
    <t>[원]</t>
    <phoneticPr fontId="4" type="noConversion"/>
  </si>
  <si>
    <t>세일즈</t>
    <phoneticPr fontId="4" type="noConversion"/>
  </si>
  <si>
    <t>인턴</t>
    <phoneticPr fontId="4" type="noConversion"/>
  </si>
  <si>
    <t>초급 개발 엔지니어</t>
    <phoneticPr fontId="4" type="noConversion"/>
  </si>
  <si>
    <t>중급 개발 엔지니어</t>
    <phoneticPr fontId="4" type="noConversion"/>
  </si>
  <si>
    <t>고급 개발 엔지니어</t>
    <phoneticPr fontId="4" type="noConversion"/>
  </si>
  <si>
    <t>중급 컨설턴트</t>
    <phoneticPr fontId="4" type="noConversion"/>
  </si>
  <si>
    <t>고급 컨설턴트</t>
    <phoneticPr fontId="4" type="noConversion"/>
  </si>
  <si>
    <t>선택번호</t>
    <phoneticPr fontId="4" type="noConversion"/>
  </si>
  <si>
    <t>임률</t>
    <phoneticPr fontId="4" type="noConversion"/>
  </si>
  <si>
    <t>[원/person-day]</t>
    <phoneticPr fontId="4" type="noConversion"/>
  </si>
  <si>
    <t>고객</t>
    <phoneticPr fontId="4" type="noConversion"/>
  </si>
  <si>
    <t>고객사</t>
    <phoneticPr fontId="4" type="noConversion"/>
  </si>
  <si>
    <t>자동차협력사</t>
    <phoneticPr fontId="4" type="noConversion"/>
  </si>
  <si>
    <t>정부</t>
    <phoneticPr fontId="4" type="noConversion"/>
  </si>
  <si>
    <t>자동차</t>
    <phoneticPr fontId="4" type="noConversion"/>
  </si>
  <si>
    <t>전자</t>
    <phoneticPr fontId="4" type="noConversion"/>
  </si>
  <si>
    <t>고객_분류</t>
    <phoneticPr fontId="4" type="noConversion"/>
  </si>
  <si>
    <t xml:space="preserve">고객사 </t>
    <phoneticPr fontId="4" type="noConversion"/>
  </si>
  <si>
    <t>BM1</t>
    <phoneticPr fontId="4" type="noConversion"/>
  </si>
  <si>
    <t>BM2</t>
    <phoneticPr fontId="4" type="noConversion"/>
  </si>
  <si>
    <t>수주 확률</t>
    <phoneticPr fontId="4" type="noConversion"/>
  </si>
  <si>
    <t>영업 단계</t>
    <phoneticPr fontId="4" type="noConversion"/>
  </si>
  <si>
    <t>ideation</t>
  </si>
  <si>
    <t>ideation</t>
    <phoneticPr fontId="4" type="noConversion"/>
  </si>
  <si>
    <t>영업단계</t>
    <phoneticPr fontId="4" type="noConversion"/>
  </si>
  <si>
    <t>설명</t>
    <phoneticPr fontId="4" type="noConversion"/>
  </si>
  <si>
    <t>2022-001</t>
    <phoneticPr fontId="4" type="noConversion"/>
  </si>
  <si>
    <t>Revision</t>
    <phoneticPr fontId="4" type="noConversion"/>
  </si>
  <si>
    <t>revision</t>
    <phoneticPr fontId="4" type="noConversion"/>
  </si>
  <si>
    <t>date</t>
    <phoneticPr fontId="4" type="noConversion"/>
  </si>
  <si>
    <t>by</t>
    <phoneticPr fontId="4" type="noConversion"/>
  </si>
  <si>
    <t>description</t>
    <phoneticPr fontId="4" type="noConversion"/>
  </si>
  <si>
    <t>hsl</t>
    <phoneticPr fontId="4" type="noConversion"/>
  </si>
  <si>
    <t>initial</t>
    <phoneticPr fontId="4" type="noConversion"/>
  </si>
  <si>
    <t>sso</t>
    <phoneticPr fontId="4" type="noConversion"/>
  </si>
  <si>
    <t>sso_n</t>
    <phoneticPr fontId="4" type="noConversion"/>
  </si>
  <si>
    <t>사람들이 한 눈에 내용 알 수 있도록 명명합니다.
"[고객사] [내용]"</t>
    <phoneticPr fontId="4" type="noConversion"/>
  </si>
  <si>
    <t>이 엑셀 파일에 등록한 날짜입니다.</t>
    <phoneticPr fontId="4" type="noConversion"/>
  </si>
  <si>
    <t>견적서를 발행한 날짜입니다.</t>
    <phoneticPr fontId="4" type="noConversion"/>
  </si>
  <si>
    <t>고객을 추가하려면 _lookups 시트의 "고객사" 표를 수정하고, Data/ Data Validation에서 List의 영역을 변경하십시오.</t>
    <phoneticPr fontId="4" type="noConversion"/>
  </si>
  <si>
    <t>"고객"으로부터 자동 입력됩니다.
고객을 추가하려면 _lookups 시트의 표를 수정하십시오.</t>
    <phoneticPr fontId="4" type="noConversion"/>
  </si>
  <si>
    <t>견적가 - 원가로 자동 계산됩니다.
[원]</t>
    <phoneticPr fontId="4" type="noConversion"/>
  </si>
  <si>
    <t>"영업단계"를 추가하려면 _lookups 시트의 "수주 확률" 표를 수정하고, Data/ Data Validation에서 List의 영역을 변경하십시오.</t>
    <phoneticPr fontId="4" type="noConversion"/>
  </si>
  <si>
    <t>"영업단계"를 선택하면 자동으로 선택됩니다.
1%: ideation
10%: 논의
50%: 견적 제출
90%: 수주 유망
100%: 수주 성공
0%: 실패</t>
    <phoneticPr fontId="4" type="noConversion"/>
  </si>
  <si>
    <t>견적가 x 수주확률로 자동 계산됩니다.</t>
    <phoneticPr fontId="4" type="noConversion"/>
  </si>
  <si>
    <t>견적서의 일정에 따른 프로젝트 착수일입니다.
프로젝트 수행 중에 실제 프로젝트 시작일로 변경합니다.</t>
    <phoneticPr fontId="4" type="noConversion"/>
  </si>
  <si>
    <t>견적서의 일정에 따른 프로젝트 종료일입니다.
프로젝트 수행 중에 실제 프로젝트 종료일로 변경합니다.</t>
    <phoneticPr fontId="4" type="noConversion"/>
  </si>
  <si>
    <t>아래 지불 방식 중에 하나를 선택합니다.
1: 100% @ 착수
2: 50%, 50%
3: 30%, 30%, 40%
4: 100% @ 종료</t>
    <phoneticPr fontId="4" type="noConversion"/>
  </si>
  <si>
    <t xml:space="preserve">최대 3회 나눠서 지불합니다. 
"지불방식"에 따라 자동으로 계산됩니다. </t>
    <phoneticPr fontId="4" type="noConversion"/>
  </si>
  <si>
    <t>지불액 x 수주확률로 자동 계산됩니다.</t>
    <phoneticPr fontId="4" type="noConversion"/>
  </si>
  <si>
    <t>자동계산됩니다.
실제 지불일로 변경하고 셀 스타일을 변경합니다.</t>
    <phoneticPr fontId="4" type="noConversion"/>
  </si>
  <si>
    <t>수주확률가중견적가</t>
    <phoneticPr fontId="4" type="noConversion"/>
  </si>
  <si>
    <t>영업담당자</t>
    <phoneticPr fontId="4" type="noConversion"/>
  </si>
  <si>
    <t>기술담당자</t>
    <phoneticPr fontId="4" type="noConversion"/>
  </si>
  <si>
    <t>팀</t>
    <phoneticPr fontId="4" type="noConversion"/>
  </si>
  <si>
    <t>영업담당자</t>
    <phoneticPr fontId="4" type="noConversion"/>
  </si>
  <si>
    <t>기술담당자</t>
    <phoneticPr fontId="4" type="noConversion"/>
  </si>
  <si>
    <t>팀_기술담당자</t>
    <phoneticPr fontId="4" type="noConversion"/>
  </si>
  <si>
    <t>기술담당자를 추가하려면 _lookups 시트의 "기술담당자" 표를 수정하고, Data/ Data Validation에서 List의 영역을 변경하십시오.</t>
    <phoneticPr fontId="4" type="noConversion"/>
  </si>
  <si>
    <t>영업담당자를 추가하려면 _lookups 시트의 "영업담당자" 표를 수정하고, Data/ Data Validation에서 List의 영역을 변경하십시오.</t>
    <phoneticPr fontId="4" type="noConversion"/>
  </si>
  <si>
    <t>현황</t>
    <phoneticPr fontId="4" type="noConversion"/>
  </si>
  <si>
    <t>구성서 이사님께 초안 송부</t>
    <phoneticPr fontId="4" type="noConversion"/>
  </si>
  <si>
    <t>"data" 시트에서 사용됩니다.</t>
    <phoneticPr fontId="4" type="noConversion"/>
  </si>
  <si>
    <t>lead</t>
  </si>
  <si>
    <t>lead</t>
    <phoneticPr fontId="4" type="noConversion"/>
  </si>
  <si>
    <t>quoted</t>
  </si>
  <si>
    <t>quoted</t>
    <phoneticPr fontId="4" type="noConversion"/>
  </si>
  <si>
    <t>likely</t>
  </si>
  <si>
    <t>likely</t>
    <phoneticPr fontId="4" type="noConversion"/>
  </si>
  <si>
    <t>won</t>
  </si>
  <si>
    <t>won</t>
    <phoneticPr fontId="4" type="noConversion"/>
  </si>
  <si>
    <t>lost</t>
  </si>
  <si>
    <t>lost</t>
    <phoneticPr fontId="4" type="noConversion"/>
  </si>
  <si>
    <t>cancelled</t>
    <phoneticPr fontId="4" type="noConversion"/>
  </si>
  <si>
    <t>1. 제품</t>
    <phoneticPr fontId="4" type="noConversion"/>
  </si>
  <si>
    <t>2. 엔지니어링</t>
    <phoneticPr fontId="4" type="noConversion"/>
  </si>
  <si>
    <t>3. 컨설팅</t>
    <phoneticPr fontId="4" type="noConversion"/>
  </si>
  <si>
    <t>- 영업단계에 "고객취소" 추가
xlookup()을 vlookup()으로 대체. 페스카로의 엑셀 버전이 xlookup()을 지원하지 않는다.
- 수주단계를 영어로 했다. 왠지 더 객관적으로 볼 수 있다는 느낌이다.
- bm_desc_2를 두 자리 수로 변경하였다</t>
    <phoneticPr fontId="4" type="noConversion"/>
  </si>
  <si>
    <t>sales_phase</t>
  </si>
  <si>
    <t>total</t>
  </si>
  <si>
    <t>count</t>
  </si>
  <si>
    <t>average</t>
  </si>
  <si>
    <t>월</t>
  </si>
  <si>
    <t>lead</t>
    <phoneticPr fontId="4" type="noConversion"/>
  </si>
  <si>
    <t>customer</t>
    <phoneticPr fontId="4" type="noConversion"/>
  </si>
  <si>
    <t>hsl</t>
    <phoneticPr fontId="4" type="noConversion"/>
  </si>
  <si>
    <t>-차트 템플릿 시트인 kpi, fc_by_month, fc_by_sf, fc_by_solution, fc_by_customer 를 추가하였다.</t>
    <phoneticPr fontId="4" type="noConversion"/>
  </si>
  <si>
    <t>매출 전망</t>
    <phoneticPr fontId="4" type="noConversion"/>
  </si>
  <si>
    <t>솔루션 필드별 매출 전망</t>
    <phoneticPr fontId="4" type="noConversion"/>
  </si>
  <si>
    <t>솔루션별 매출 전망</t>
    <phoneticPr fontId="4" type="noConversion"/>
  </si>
  <si>
    <t>고객사별 매출 전망</t>
    <phoneticPr fontId="4" type="noConversion"/>
  </si>
  <si>
    <t>hsl</t>
  </si>
  <si>
    <t>- kpi 시트의 제목 위치를 변경함. 다른 시트와 일관성을 위해
- dashboard를 without lead와 with lead 둘 종류로 구분함</t>
  </si>
  <si>
    <t>hsl</t>
    <phoneticPr fontId="4" type="noConversion"/>
  </si>
  <si>
    <t>closed_date</t>
    <phoneticPr fontId="4" type="noConversion"/>
  </si>
  <si>
    <t>sc_1</t>
    <phoneticPr fontId="4" type="noConversion"/>
  </si>
  <si>
    <t>solution_field</t>
    <phoneticPr fontId="4" type="noConversion"/>
  </si>
  <si>
    <t>sc_2</t>
    <phoneticPr fontId="4" type="noConversion"/>
  </si>
  <si>
    <t>solution</t>
    <phoneticPr fontId="4" type="noConversion"/>
  </si>
  <si>
    <t>-bm_d1을 sc_1으로, bm_d1_desc를 solution_field로, bm_d2를 sc_2로, bm_d2_desc를 solution으로 이름을 바꿈
- booking과 sales를 구분하기 위해:
      closed_date 컬럼을 추가함
      kpi 시트를 kpi_sales로 변경함
      kpi_booking 시트를 추가함
- 파일 이름을 sales_data.xlsx에서 sales_data_01.xlsx로 변경함. 버전을 구분하기 위해</t>
    <phoneticPr fontId="4" type="noConversion"/>
  </si>
  <si>
    <t>KPI - Sales</t>
    <phoneticPr fontId="4" type="noConversion"/>
  </si>
  <si>
    <t>solution</t>
  </si>
  <si>
    <t>사업개발팀 Top 5 SSO - 2022년 5월</t>
  </si>
  <si>
    <t>sso_n</t>
  </si>
  <si>
    <t>sso</t>
  </si>
  <si>
    <t>quote_price</t>
  </si>
  <si>
    <t>2022-006</t>
  </si>
  <si>
    <t>2022-003</t>
  </si>
  <si>
    <t>2022-005</t>
  </si>
  <si>
    <t>2022-002</t>
  </si>
  <si>
    <t>2022-007</t>
  </si>
  <si>
    <t>솔루션별 Top 3 SSO - 2022년 5월</t>
  </si>
  <si>
    <t>A자동차</t>
  </si>
  <si>
    <t>A자동차</t>
    <phoneticPr fontId="4" type="noConversion"/>
  </si>
  <si>
    <t>B자동차</t>
  </si>
  <si>
    <t>B자동차</t>
    <phoneticPr fontId="4" type="noConversion"/>
  </si>
  <si>
    <t>A정부부처</t>
  </si>
  <si>
    <t>A정부부처</t>
    <phoneticPr fontId="4" type="noConversion"/>
  </si>
  <si>
    <t>B정부부처</t>
  </si>
  <si>
    <t>B정부부처</t>
    <phoneticPr fontId="4" type="noConversion"/>
  </si>
  <si>
    <t>A전자</t>
  </si>
  <si>
    <t>A전자</t>
    <phoneticPr fontId="4" type="noConversion"/>
  </si>
  <si>
    <t>B전자</t>
    <phoneticPr fontId="4" type="noConversion"/>
  </si>
  <si>
    <t>A자동차부품</t>
  </si>
  <si>
    <t>A자동차부품</t>
    <phoneticPr fontId="4" type="noConversion"/>
  </si>
  <si>
    <t>B자동차부품</t>
  </si>
  <si>
    <t>B자동차부품</t>
    <phoneticPr fontId="4" type="noConversion"/>
  </si>
  <si>
    <t>C자동차부품</t>
  </si>
  <si>
    <t>C자동차부품</t>
    <phoneticPr fontId="4" type="noConversion"/>
  </si>
  <si>
    <t>D자동차부품</t>
  </si>
  <si>
    <t>D자동차부품</t>
    <phoneticPr fontId="4" type="noConversion"/>
  </si>
  <si>
    <t>A전자부품</t>
    <phoneticPr fontId="4" type="noConversion"/>
  </si>
  <si>
    <t>B전자부품</t>
    <phoneticPr fontId="4" type="noConversion"/>
  </si>
  <si>
    <t>C전자부품</t>
    <phoneticPr fontId="4" type="noConversion"/>
  </si>
  <si>
    <t>전자협력사</t>
    <phoneticPr fontId="4" type="noConversion"/>
  </si>
  <si>
    <t>전자협력사</t>
    <phoneticPr fontId="4" type="noConversion"/>
  </si>
  <si>
    <t>SSO(Single Sales Opportunity) 를 구분할 수 있는 고유 번호
한 SSO는 복수의 산출물들로 구성될 수 있다. 각 산출물은 표의 한 행에 입력되고, 동일 sso_n을 갖는다.</t>
    <phoneticPr fontId="4" type="noConversion"/>
  </si>
  <si>
    <t>2021-011</t>
    <phoneticPr fontId="4" type="noConversion"/>
  </si>
  <si>
    <t>reserved 1</t>
    <phoneticPr fontId="4" type="noConversion"/>
  </si>
  <si>
    <t>reserved 2</t>
    <phoneticPr fontId="4" type="noConversion"/>
  </si>
  <si>
    <t>reserved 3</t>
  </si>
  <si>
    <t>reserved 4</t>
  </si>
  <si>
    <t>reserved 5</t>
  </si>
  <si>
    <t>reserved 6</t>
  </si>
  <si>
    <t>reserved 7</t>
  </si>
  <si>
    <t>reserved 8</t>
  </si>
  <si>
    <t>reserved 9</t>
  </si>
  <si>
    <t>reserved 10</t>
  </si>
  <si>
    <t>reserved 11</t>
  </si>
  <si>
    <t>reserved 12</t>
  </si>
  <si>
    <t>2021-012</t>
    <phoneticPr fontId="4" type="noConversion"/>
  </si>
  <si>
    <t>2021-013</t>
    <phoneticPr fontId="4" type="noConversion"/>
  </si>
  <si>
    <t>2021-014</t>
    <phoneticPr fontId="4" type="noConversion"/>
  </si>
  <si>
    <t>2021-015</t>
    <phoneticPr fontId="4" type="noConversion"/>
  </si>
  <si>
    <t>A자동차/ 제품A &amp; 컨설팅</t>
    <phoneticPr fontId="4" type="noConversion"/>
  </si>
  <si>
    <t>solution category 번호의 첫째 자리 숫자입니다.
1: 제품
2: 엔지니어링
3: 컨설팅</t>
    <phoneticPr fontId="4" type="noConversion"/>
  </si>
  <si>
    <t>solution category</t>
    <phoneticPr fontId="4" type="noConversion"/>
  </si>
  <si>
    <t>sc_2_list</t>
    <phoneticPr fontId="4" type="noConversion"/>
  </si>
  <si>
    <t>이 열의 공식을 변경하지 마십시오.</t>
    <phoneticPr fontId="4" type="noConversion"/>
  </si>
  <si>
    <t>제품A</t>
    <phoneticPr fontId="4" type="noConversion"/>
  </si>
  <si>
    <t>제품B</t>
    <phoneticPr fontId="4" type="noConversion"/>
  </si>
  <si>
    <t>제품C</t>
    <phoneticPr fontId="4" type="noConversion"/>
  </si>
  <si>
    <t>제품D</t>
    <phoneticPr fontId="4" type="noConversion"/>
  </si>
  <si>
    <t>제품E</t>
    <phoneticPr fontId="4" type="noConversion"/>
  </si>
  <si>
    <t>제품 설명</t>
    <phoneticPr fontId="4" type="noConversion"/>
  </si>
  <si>
    <t>컨성팅A</t>
    <phoneticPr fontId="4" type="noConversion"/>
  </si>
  <si>
    <t>컨설팅B</t>
    <phoneticPr fontId="4" type="noConversion"/>
  </si>
  <si>
    <t>컨설팅C</t>
    <phoneticPr fontId="4" type="noConversion"/>
  </si>
  <si>
    <t>컨설팅D</t>
    <phoneticPr fontId="4" type="noConversion"/>
  </si>
  <si>
    <t>컨설팅E</t>
    <phoneticPr fontId="4" type="noConversion"/>
  </si>
  <si>
    <t>엔지니어링A</t>
    <phoneticPr fontId="4" type="noConversion"/>
  </si>
  <si>
    <t>엔지니어링B</t>
    <phoneticPr fontId="4" type="noConversion"/>
  </si>
  <si>
    <t>엔지니어링C</t>
    <phoneticPr fontId="4" type="noConversion"/>
  </si>
  <si>
    <t>엔지니어링D</t>
    <phoneticPr fontId="4" type="noConversion"/>
  </si>
  <si>
    <t>엔지니어링E</t>
    <phoneticPr fontId="4" type="noConversion"/>
  </si>
  <si>
    <t>도구&amp;장비A</t>
    <phoneticPr fontId="4" type="noConversion"/>
  </si>
  <si>
    <t>도구&amp;장비B</t>
    <phoneticPr fontId="4" type="noConversion"/>
  </si>
  <si>
    <t>도구&amp;장비C</t>
    <phoneticPr fontId="4" type="noConversion"/>
  </si>
  <si>
    <t>도구&amp;장비D</t>
    <phoneticPr fontId="4" type="noConversion"/>
  </si>
  <si>
    <t>도구&amp;장비E</t>
    <phoneticPr fontId="4" type="noConversion"/>
  </si>
  <si>
    <t>컨설팅 설명</t>
    <phoneticPr fontId="4" type="noConversion"/>
  </si>
  <si>
    <t>엔지니어링 설명</t>
    <phoneticPr fontId="4" type="noConversion"/>
  </si>
  <si>
    <t>도구&amp;장비 설명</t>
    <phoneticPr fontId="4" type="noConversion"/>
  </si>
  <si>
    <t>"sc_1"으로부터 자동으로 입력됩니다.</t>
    <phoneticPr fontId="4" type="noConversion"/>
  </si>
  <si>
    <t>"sc_2"로부터 자동으로 입력됩니다.</t>
    <phoneticPr fontId="4" type="noConversion"/>
  </si>
  <si>
    <t>팀A</t>
    <phoneticPr fontId="4" type="noConversion"/>
  </si>
  <si>
    <t>영업담당A</t>
  </si>
  <si>
    <t>영업담당A</t>
    <phoneticPr fontId="4" type="noConversion"/>
  </si>
  <si>
    <t>영업담당B</t>
  </si>
  <si>
    <t>영업담당B</t>
    <phoneticPr fontId="4" type="noConversion"/>
  </si>
  <si>
    <t>영업담당C</t>
  </si>
  <si>
    <t>영업담당C</t>
    <phoneticPr fontId="4" type="noConversion"/>
  </si>
  <si>
    <t>팀B</t>
    <phoneticPr fontId="4" type="noConversion"/>
  </si>
  <si>
    <t>팀C</t>
    <phoneticPr fontId="4" type="noConversion"/>
  </si>
  <si>
    <t>팀D</t>
    <phoneticPr fontId="4" type="noConversion"/>
  </si>
  <si>
    <t>팀E</t>
    <phoneticPr fontId="4" type="noConversion"/>
  </si>
  <si>
    <t>기술담당A</t>
    <phoneticPr fontId="4" type="noConversion"/>
  </si>
  <si>
    <t>기술담당B</t>
    <phoneticPr fontId="4" type="noConversion"/>
  </si>
  <si>
    <t>기술담당C</t>
    <phoneticPr fontId="4" type="noConversion"/>
  </si>
  <si>
    <t>기술담당D</t>
    <phoneticPr fontId="4" type="noConversion"/>
  </si>
  <si>
    <t>기술담당E</t>
    <phoneticPr fontId="4" type="noConversion"/>
  </si>
  <si>
    <t>기술담당A1</t>
    <phoneticPr fontId="4" type="noConversion"/>
  </si>
  <si>
    <t>기술담당B1</t>
    <phoneticPr fontId="4" type="noConversion"/>
  </si>
  <si>
    <t>기술담당C1</t>
    <phoneticPr fontId="4" type="noConversion"/>
  </si>
  <si>
    <t>기술담당A/ 팀A</t>
  </si>
  <si>
    <t>기술담당B/ 팀B</t>
  </si>
  <si>
    <t>B자동차/ 엔지니어링B</t>
    <phoneticPr fontId="4" type="noConversion"/>
  </si>
  <si>
    <t>6/1 영업담당A:
현황은 어쩌구
6/15 영업담당C:
현황은 저쩌구</t>
    <phoneticPr fontId="4" type="noConversion"/>
  </si>
  <si>
    <t>7/1 영업담당C:
…</t>
    <phoneticPr fontId="4" type="noConversion"/>
  </si>
  <si>
    <t>기술담당C/ 팀C</t>
  </si>
  <si>
    <t>최초 예상 closed date를 입력합니다. 
SSO가 종료되면 실제 closed date를 입력합니다.</t>
    <phoneticPr fontId="4" type="noConversion"/>
  </si>
  <si>
    <t>A자동차부품/ 제품 &amp; 엔지니어링 &amp; 컨설팅</t>
    <phoneticPr fontId="4" type="noConversion"/>
  </si>
  <si>
    <t>기술담당E/ 팀E</t>
  </si>
  <si>
    <t>B자동차부품/ 엔지니어링</t>
    <phoneticPr fontId="4" type="noConversion"/>
  </si>
  <si>
    <t>C자동차부품/ 제품 &amp; 엔지니어링</t>
    <phoneticPr fontId="4" type="noConversion"/>
  </si>
  <si>
    <t>D자동차부품/ 컨설팅</t>
    <phoneticPr fontId="4" type="noConversion"/>
  </si>
  <si>
    <t>기술담당B1/ 팀B</t>
  </si>
  <si>
    <t>기술담당D/ 팀D</t>
  </si>
  <si>
    <t>기술담당C1/ 팀C</t>
  </si>
  <si>
    <t>2022-002</t>
    <phoneticPr fontId="4" type="noConversion"/>
  </si>
  <si>
    <t>A정부부처/ 컨설팅</t>
    <phoneticPr fontId="4" type="noConversion"/>
  </si>
  <si>
    <t>B정부부처/ 엔지니어링</t>
    <phoneticPr fontId="4" type="noConversion"/>
  </si>
  <si>
    <t>2022-003</t>
    <phoneticPr fontId="4" type="noConversion"/>
  </si>
  <si>
    <t>2022-004</t>
    <phoneticPr fontId="4" type="noConversion"/>
  </si>
  <si>
    <t>A전자/ 컨설팅 &amp; 엔지니어링</t>
    <phoneticPr fontId="4" type="noConversion"/>
  </si>
  <si>
    <t>2022-005</t>
    <phoneticPr fontId="4" type="noConversion"/>
  </si>
  <si>
    <t>A자동차/ 제품A &amp; 엔지니어링 &amp; 컨설팅</t>
    <phoneticPr fontId="4" type="noConversion"/>
  </si>
  <si>
    <t>2022-006</t>
    <phoneticPr fontId="4" type="noConversion"/>
  </si>
  <si>
    <t>2022-007</t>
    <phoneticPr fontId="4" type="noConversion"/>
  </si>
  <si>
    <t>B자동차부품/ 제품A</t>
    <phoneticPr fontId="4" type="noConversion"/>
  </si>
  <si>
    <t>C자동차부품/ 제품B</t>
    <phoneticPr fontId="4" type="noConversion"/>
  </si>
  <si>
    <t>TODO</t>
    <phoneticPr fontId="4" type="noConversion"/>
  </si>
  <si>
    <t>#</t>
    <phoneticPr fontId="4" type="noConversion"/>
  </si>
  <si>
    <t>sc_2를 선택하면 기술담당자를 자동으로 입력되도록 한다. 유용할까?</t>
    <phoneticPr fontId="4" type="noConversion"/>
  </si>
  <si>
    <t>hsl</t>
    <phoneticPr fontId="4" type="noConversion"/>
  </si>
  <si>
    <t>제품을 선택하면 가격, 원가가 자동으로 입력되도록 한다.
착수일(closed_date + 5일), 종료일(closed_date + 10일), 지불 방식(100%@착수)도 자동으로 입력되도록 한다.</t>
    <phoneticPr fontId="4" type="noConversion"/>
  </si>
  <si>
    <t>TODO</t>
    <phoneticPr fontId="4" type="noConversion"/>
  </si>
  <si>
    <t>데이터를 익명으로 변경함
revision에 TODO를 추가함</t>
    <phoneticPr fontId="4" type="noConversion"/>
  </si>
  <si>
    <t>2022-008</t>
    <phoneticPr fontId="4" type="noConversion"/>
  </si>
  <si>
    <t>11: 제품A</t>
    <phoneticPr fontId="4" type="noConversion"/>
  </si>
  <si>
    <t>13: 제품C</t>
  </si>
  <si>
    <t>13: 제품C</t>
    <phoneticPr fontId="4" type="noConversion"/>
  </si>
  <si>
    <t>14: 제품D</t>
  </si>
  <si>
    <t>14: 제품D</t>
    <phoneticPr fontId="4" type="noConversion"/>
  </si>
  <si>
    <t>31: 컨성팅A</t>
  </si>
  <si>
    <t>31: 컨성팅A</t>
    <phoneticPr fontId="4" type="noConversion"/>
  </si>
  <si>
    <t>32: 컨설팅B</t>
    <phoneticPr fontId="4" type="noConversion"/>
  </si>
  <si>
    <t>33: 컨설팅C</t>
  </si>
  <si>
    <t>33: 컨설팅C</t>
    <phoneticPr fontId="4" type="noConversion"/>
  </si>
  <si>
    <t>34: 컨설팅D</t>
  </si>
  <si>
    <t>34: 컨설팅D</t>
    <phoneticPr fontId="4" type="noConversion"/>
  </si>
  <si>
    <t>35: 컨설팅E</t>
  </si>
  <si>
    <t>35: 컨설팅E</t>
    <phoneticPr fontId="4" type="noConversion"/>
  </si>
  <si>
    <t>52: 엔지니어링B</t>
    <phoneticPr fontId="4" type="noConversion"/>
  </si>
  <si>
    <t>53: 엔지니어링C</t>
  </si>
  <si>
    <t>53: 엔지니어링C</t>
    <phoneticPr fontId="4" type="noConversion"/>
  </si>
  <si>
    <t>54: 엔지니어링D</t>
  </si>
  <si>
    <t>54: 엔지니어링D</t>
    <phoneticPr fontId="4" type="noConversion"/>
  </si>
  <si>
    <t>55: 엔지니어링E</t>
  </si>
  <si>
    <t>55: 엔지니어링E</t>
    <phoneticPr fontId="4" type="noConversion"/>
  </si>
  <si>
    <t>A정부부처/ 컨설팅</t>
  </si>
  <si>
    <t>2021-015</t>
  </si>
  <si>
    <t>C자동차부품/ 제품 &amp; 엔지니어링</t>
  </si>
  <si>
    <t>C자동차부품/ 제품B</t>
  </si>
  <si>
    <t>B정부부처/ 엔지니어링</t>
  </si>
  <si>
    <t>B자동차부품/ 제품A</t>
  </si>
  <si>
    <t>2021-012</t>
  </si>
  <si>
    <t>B자동차/ 엔지니어링B</t>
  </si>
  <si>
    <t>A자동차/ 제품A &amp; 엔지니어링 &amp; 컨설팅</t>
  </si>
  <si>
    <t>2021-013</t>
  </si>
  <si>
    <t>A자동차부품/ 제품 &amp; 엔지니어링 &amp; 컨설팅</t>
  </si>
  <si>
    <t>2022-001</t>
  </si>
  <si>
    <t>D자동차부품/ 컨설팅</t>
  </si>
  <si>
    <t>2022-008</t>
  </si>
  <si>
    <t>fc_amount</t>
  </si>
  <si>
    <t>매출 전망
2022년 5월
814 MKRW</t>
    <phoneticPr fontId="4" type="noConversion"/>
  </si>
  <si>
    <t>SSO
2022년 5월
7.0 건</t>
    <phoneticPr fontId="4" type="noConversion"/>
  </si>
  <si>
    <t>수주 전망
2022년 5월
814 MKRW</t>
    <phoneticPr fontId="4" type="noConversion"/>
  </si>
  <si>
    <t>SSO
2022년 5월
3.0 건</t>
    <phoneticPr fontId="4" type="noConversion"/>
  </si>
  <si>
    <t>솔루션 필드별 매출 전망
2022년 5월
814 MKRW</t>
    <phoneticPr fontId="4" type="noConversion"/>
  </si>
  <si>
    <t>솔루션별 매출 전망
2022년 5월
814 MKRW</t>
    <phoneticPr fontId="4" type="noConversion"/>
  </si>
  <si>
    <t>고객사별 매출 전망
2022년 5월
814 MKRW</t>
    <phoneticPr fontId="4" type="noConversion"/>
  </si>
  <si>
    <t>hsl</t>
    <phoneticPr fontId="4" type="noConversion"/>
  </si>
  <si>
    <t>SSO당 매출 전망 평균
2022년 5월
0 MKRW/건</t>
    <phoneticPr fontId="4" type="noConversion"/>
  </si>
  <si>
    <t>SSO당 수주 전망 평균
2022년 5월
0 MKRW/건</t>
    <phoneticPr fontId="4" type="noConversion"/>
  </si>
  <si>
    <t>dashboard 그래프들 중에서 fc_by_solution, fc_by_customer는 셀의 좌표가 아닌 테이블을 참조하도록 하였다.
dashboard 그래프들 중에서 fc_by_sf의 x, y 축을 교환했다.
차트의 won, likely, quoted를 green, orange, red 색으로 컬러 코드한다.</t>
    <phoneticPr fontId="4" type="noConversion"/>
  </si>
  <si>
    <t>고객군별 매출 전망
2022년 5월
814 MKRW</t>
    <phoneticPr fontId="4" type="noConversion"/>
  </si>
  <si>
    <t>customer_category</t>
    <phoneticPr fontId="4" type="noConversion"/>
  </si>
  <si>
    <t>won</t>
    <phoneticPr fontId="4" type="noConversion"/>
  </si>
  <si>
    <t>likely</t>
    <phoneticPr fontId="4" type="noConversion"/>
  </si>
  <si>
    <t>quoted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</si>
</sst>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_-* #,##0.0_-;\-* #,##0.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3F3F76"/>
      <name val="맑은 고딕"/>
      <family val="3"/>
      <charset val="129"/>
      <scheme val="minor"/>
    </font>
    <font>
      <b/>
      <sz val="10"/>
      <color rgb="FFFA7D00"/>
      <name val="맑은 고딕"/>
      <family val="3"/>
      <charset val="129"/>
      <scheme val="minor"/>
    </font>
    <font>
      <sz val="16"/>
      <color theme="0"/>
      <name val="맑은 고딕"/>
      <family val="2"/>
      <charset val="129"/>
      <scheme val="minor"/>
    </font>
    <font>
      <sz val="18"/>
      <color theme="0"/>
      <name val="맑은 고딕"/>
      <family val="3"/>
      <charset val="129"/>
      <scheme val="minor"/>
    </font>
    <font>
      <sz val="18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rgb="FF3F3F76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3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5" borderId="3" applyNumberFormat="0" applyFont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3" borderId="1" xfId="4">
      <alignment vertical="center"/>
    </xf>
    <xf numFmtId="41" fontId="3" fillId="3" borderId="1" xfId="4" applyNumberFormat="1">
      <alignment vertical="center"/>
    </xf>
    <xf numFmtId="0" fontId="2" fillId="2" borderId="1" xfId="3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>
      <alignment vertical="center"/>
    </xf>
    <xf numFmtId="41" fontId="5" fillId="0" borderId="0" xfId="1" applyFont="1">
      <alignment vertical="center"/>
    </xf>
    <xf numFmtId="9" fontId="5" fillId="0" borderId="0" xfId="2" applyFont="1" applyAlignment="1">
      <alignment vertical="center" wrapText="1"/>
    </xf>
    <xf numFmtId="9" fontId="5" fillId="0" borderId="0" xfId="2" applyFont="1">
      <alignment vertical="center"/>
    </xf>
    <xf numFmtId="0" fontId="6" fillId="2" borderId="1" xfId="3" applyFont="1">
      <alignment vertical="center"/>
    </xf>
    <xf numFmtId="14" fontId="6" fillId="2" borderId="1" xfId="3" applyNumberFormat="1" applyFont="1">
      <alignment vertical="center"/>
    </xf>
    <xf numFmtId="41" fontId="6" fillId="2" borderId="1" xfId="3" applyNumberFormat="1" applyFont="1">
      <alignment vertical="center"/>
    </xf>
    <xf numFmtId="41" fontId="7" fillId="3" borderId="1" xfId="4" applyNumberFormat="1" applyFont="1">
      <alignment vertical="center"/>
    </xf>
    <xf numFmtId="14" fontId="7" fillId="3" borderId="1" xfId="4" applyNumberFormat="1" applyFont="1">
      <alignment vertical="center"/>
    </xf>
    <xf numFmtId="14" fontId="5" fillId="0" borderId="0" xfId="0" applyNumberFormat="1" applyFont="1" applyAlignment="1">
      <alignment vertical="center" wrapText="1"/>
    </xf>
    <xf numFmtId="9" fontId="0" fillId="0" borderId="0" xfId="2" applyFont="1">
      <alignment vertical="center"/>
    </xf>
    <xf numFmtId="0" fontId="5" fillId="0" borderId="0" xfId="0" applyFont="1" applyBorder="1">
      <alignment vertical="center"/>
    </xf>
    <xf numFmtId="0" fontId="6" fillId="2" borderId="2" xfId="3" applyFont="1" applyBorder="1">
      <alignment vertical="center"/>
    </xf>
    <xf numFmtId="0" fontId="2" fillId="2" borderId="2" xfId="3" applyBorder="1">
      <alignment vertical="center"/>
    </xf>
    <xf numFmtId="0" fontId="3" fillId="3" borderId="2" xfId="4" applyNumberFormat="1" applyBorder="1">
      <alignment vertical="center"/>
    </xf>
    <xf numFmtId="14" fontId="6" fillId="2" borderId="2" xfId="3" applyNumberFormat="1" applyFont="1" applyBorder="1">
      <alignment vertical="center"/>
    </xf>
    <xf numFmtId="41" fontId="6" fillId="2" borderId="2" xfId="3" applyNumberFormat="1" applyFont="1" applyBorder="1">
      <alignment vertical="center"/>
    </xf>
    <xf numFmtId="41" fontId="7" fillId="3" borderId="2" xfId="4" applyNumberFormat="1" applyFont="1" applyBorder="1">
      <alignment vertical="center"/>
    </xf>
    <xf numFmtId="41" fontId="3" fillId="3" borderId="2" xfId="4" applyNumberFormat="1" applyBorder="1">
      <alignment vertical="center"/>
    </xf>
    <xf numFmtId="14" fontId="7" fillId="3" borderId="2" xfId="4" applyNumberFormat="1" applyFont="1" applyBorder="1">
      <alignment vertical="center"/>
    </xf>
    <xf numFmtId="14" fontId="0" fillId="0" borderId="0" xfId="0" applyNumberFormat="1">
      <alignment vertical="center"/>
    </xf>
    <xf numFmtId="41" fontId="5" fillId="0" borderId="0" xfId="1" applyFont="1" applyAlignment="1">
      <alignment vertical="center" wrapText="1"/>
    </xf>
    <xf numFmtId="41" fontId="2" fillId="2" borderId="1" xfId="3" applyNumberFormat="1">
      <alignment vertical="center"/>
    </xf>
    <xf numFmtId="9" fontId="3" fillId="3" borderId="1" xfId="4" applyNumberFormat="1">
      <alignment vertical="center"/>
    </xf>
    <xf numFmtId="0" fontId="10" fillId="4" borderId="0" xfId="0" applyFont="1" applyFill="1">
      <alignment vertical="center"/>
    </xf>
    <xf numFmtId="0" fontId="2" fillId="2" borderId="1" xfId="3" applyNumberFormat="1">
      <alignment vertical="center"/>
    </xf>
    <xf numFmtId="0" fontId="6" fillId="2" borderId="1" xfId="3" applyFont="1" applyAlignment="1">
      <alignment vertical="center" wrapText="1"/>
    </xf>
    <xf numFmtId="0" fontId="9" fillId="4" borderId="0" xfId="0" applyFont="1" applyFill="1" applyAlignment="1">
      <alignment horizontal="center" vertical="center"/>
    </xf>
    <xf numFmtId="0" fontId="3" fillId="3" borderId="1" xfId="4" applyAlignment="1">
      <alignment vertical="center" wrapText="1"/>
    </xf>
    <xf numFmtId="0" fontId="0" fillId="0" borderId="0" xfId="0" quotePrefix="1" applyAlignment="1">
      <alignment vertical="center" wrapText="1"/>
    </xf>
    <xf numFmtId="0" fontId="2" fillId="2" borderId="1" xfId="3" applyAlignment="1">
      <alignment vertical="center" wrapText="1"/>
    </xf>
    <xf numFmtId="0" fontId="0" fillId="0" borderId="0" xfId="0" applyNumberFormat="1">
      <alignment vertical="center"/>
    </xf>
    <xf numFmtId="176" fontId="2" fillId="2" borderId="1" xfId="3" applyNumberFormat="1">
      <alignment vertical="center"/>
    </xf>
    <xf numFmtId="176" fontId="2" fillId="2" borderId="1" xfId="3" applyNumberFormat="1" applyAlignment="1">
      <alignment vertical="center" wrapText="1"/>
    </xf>
    <xf numFmtId="176" fontId="2" fillId="2" borderId="1" xfId="1" applyNumberFormat="1" applyFont="1" applyFill="1" applyBorder="1">
      <alignment vertical="center"/>
    </xf>
    <xf numFmtId="176" fontId="2" fillId="2" borderId="1" xfId="1" applyNumberFormat="1" applyFont="1" applyFill="1" applyBorder="1" applyAlignment="1">
      <alignment vertical="center" wrapText="1"/>
    </xf>
    <xf numFmtId="0" fontId="11" fillId="0" borderId="0" xfId="0" applyFon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 applyAlignment="1">
      <alignment vertical="center" wrapText="1"/>
    </xf>
    <xf numFmtId="14" fontId="12" fillId="2" borderId="1" xfId="3" applyNumberFormat="1" applyFont="1">
      <alignment vertical="center"/>
    </xf>
    <xf numFmtId="0" fontId="6" fillId="2" borderId="1" xfId="3" quotePrefix="1" applyFont="1" applyAlignment="1">
      <alignment vertical="center" wrapText="1"/>
    </xf>
    <xf numFmtId="0" fontId="3" fillId="3" borderId="1" xfId="4" applyNumberFormat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3" fillId="3" borderId="2" xfId="4" applyNumberFormat="1" applyBorder="1" applyAlignment="1">
      <alignment vertical="center" wrapText="1"/>
    </xf>
    <xf numFmtId="0" fontId="0" fillId="5" borderId="3" xfId="6" applyFont="1" applyAlignment="1">
      <alignment vertical="center" wrapText="1"/>
    </xf>
    <xf numFmtId="41" fontId="2" fillId="2" borderId="2" xfId="3" applyNumberFormat="1" applyBorder="1">
      <alignment vertical="center"/>
    </xf>
    <xf numFmtId="9" fontId="3" fillId="3" borderId="2" xfId="4" applyNumberFormat="1" applyBorder="1">
      <alignment vertical="center"/>
    </xf>
    <xf numFmtId="14" fontId="12" fillId="2" borderId="2" xfId="3" applyNumberFormat="1" applyFont="1" applyBorder="1">
      <alignment vertical="center"/>
    </xf>
    <xf numFmtId="0" fontId="9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</cellXfs>
  <cellStyles count="7">
    <cellStyle name="Calculation" xfId="4" builtinId="22"/>
    <cellStyle name="Comma [0]" xfId="1" builtinId="6"/>
    <cellStyle name="Comma [0] 2" xfId="5" xr:uid="{4E554A57-9CD4-43B4-A305-A91757103927}"/>
    <cellStyle name="Input" xfId="3" builtinId="20"/>
    <cellStyle name="Normal" xfId="0" builtinId="0"/>
    <cellStyle name="Note" xfId="6" builtinId="10"/>
    <cellStyle name="Percent" xfId="2" builtinId="5"/>
  </cellStyles>
  <dxfs count="38">
    <dxf>
      <numFmt numFmtId="0" formatCode="General"/>
    </dxf>
    <dxf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numFmt numFmtId="0" formatCode="General"/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33" formatCode="_-* #,##0_-;\-* #,##0_-;_-* &quot;-&quot;_-;_-@_-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33" formatCode="_-* #,##0_-;\-* #,##0_-;_-* &quot;-&quot;_-;_-@_-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33" formatCode="_-* #,##0_-;\-* #,##0_-;_-* &quot;-&quot;_-;_-@_-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19" formatCode="yyyy/mm/dd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33" formatCode="_-* #,##0_-;\-* #,##0_-;_-* &quot;-&quot;_-;_-@_-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19" formatCode="yyyy/mm/dd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33" formatCode="_-* #,##0_-;\-* #,##0_-;_-* &quot;-&quot;_-;_-@_-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19" formatCode="yyyy/mm/dd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33" formatCode="_-* #,##0_-;\-* #,##0_-;_-* &quot;-&quot;_-;_-@_-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19" formatCode="yyyy/mm/dd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19" formatCode="yyyy/mm/dd"/>
      <border outline="0">
        <left style="thin">
          <color rgb="FF7F7F7F"/>
        </left>
      </border>
    </dxf>
    <dxf>
      <font>
        <strike val="0"/>
        <outline val="0"/>
        <shadow val="0"/>
        <u val="none"/>
        <vertAlign val="baseline"/>
        <sz val="10"/>
        <color rgb="FF3F3F76"/>
        <name val="맑은 고딕"/>
        <family val="2"/>
        <charset val="129"/>
        <scheme val="minor"/>
      </font>
      <numFmt numFmtId="33" formatCode="_-* #,##0_-;\-* #,##0_-;_-* &quot;-&quot;_-;_-@_-"/>
    </dxf>
    <dxf>
      <numFmt numFmtId="33" formatCode="_-* #,##0_-;\-* #,##0_-;_-* &quot;-&quot;_-;_-@_-"/>
      <border outline="0">
        <right style="thin">
          <color rgb="FF7F7F7F"/>
        </right>
      </border>
    </dxf>
    <dxf>
      <numFmt numFmtId="13" formatCode="0%"/>
    </dxf>
    <dxf>
      <numFmt numFmtId="33" formatCode="_-* #,##0_-;\-* #,##0_-;_-* &quot;-&quot;_-;_-@_-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33" formatCode="_-* #,##0_-;\-* #,##0_-;_-* &quot;-&quot;_-;_-@_-"/>
    </dxf>
    <dxf>
      <font>
        <strike val="0"/>
        <outline val="0"/>
        <shadow val="0"/>
        <u val="none"/>
        <vertAlign val="baseline"/>
        <sz val="10"/>
        <color rgb="FF3F3F76"/>
        <name val="맑은 고딕"/>
        <family val="3"/>
        <charset val="129"/>
        <scheme val="minor"/>
      </font>
      <numFmt numFmtId="33" formatCode="_-* #,##0_-;\-* #,##0_-;_-* &quot;-&quot;_-;_-@_-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33" formatCode="_-* #,##0_-;\-* #,##0_-;_-* &quot;-&quot;_-;_-@_-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19" formatCode="yyyy/mm/dd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F3F76"/>
        <name val="맑은 고딕"/>
        <family val="3"/>
        <charset val="129"/>
        <scheme val="minor"/>
      </font>
      <numFmt numFmtId="19" formatCode="yyyy/mm/dd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F3F76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</dxfs>
  <tableStyles count="1" defaultTableStyle="TableStyleMedium2" defaultPivotStyle="PivotStyleLight16">
    <tableStyle name="Invisible" pivot="0" table="0" count="0" xr9:uid="{40F3CC8B-CCA1-4615-A8CA-2F81153ADD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kpi_sales!$C$1</c:f>
          <c:strCache>
            <c:ptCount val="1"/>
            <c:pt idx="0">
              <c:v>매출 전망
2022년 5월
814 MKRW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kpi_sales!$C$3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E88-44E4-B975-9AA4D9334BA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88-44E4-B975-9AA4D9334BA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E88-44E4-B975-9AA4D9334BAC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kpi_sales!$B$4:$B$7</c15:sqref>
                  </c15:fullRef>
                </c:ext>
              </c:extLst>
              <c:f>kpi_sales!$B$4:$B$6</c:f>
              <c:strCache>
                <c:ptCount val="3"/>
                <c:pt idx="0">
                  <c:v>won</c:v>
                </c:pt>
                <c:pt idx="1">
                  <c:v>likely</c:v>
                </c:pt>
                <c:pt idx="2">
                  <c:v>quoted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kpi_sales!$C$4:$C$7</c15:sqref>
                  </c15:fullRef>
                </c:ext>
              </c:extLst>
              <c:f>kpi_sales!$C$4:$C$6</c:f>
              <c:numCache>
                <c:formatCode>_-* #,##0.0_-;\-* #,##0.0_-;_-* "-"_-;_-@_-</c:formatCode>
                <c:ptCount val="3"/>
                <c:pt idx="0">
                  <c:v>152</c:v>
                </c:pt>
                <c:pt idx="1">
                  <c:v>504</c:v>
                </c:pt>
                <c:pt idx="2">
                  <c:v>157.75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B-43C0-8B75-9149A6221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17456"/>
        <c:axId val="636317656"/>
      </c:barChart>
      <c:catAx>
        <c:axId val="49651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317656"/>
        <c:crosses val="autoZero"/>
        <c:auto val="1"/>
        <c:lblAlgn val="ctr"/>
        <c:lblOffset val="100"/>
        <c:noMultiLvlLbl val="0"/>
      </c:catAx>
      <c:valAx>
        <c:axId val="63631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51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fc_by_customer!$A$1</c:f>
          <c:strCache>
            <c:ptCount val="1"/>
            <c:pt idx="0">
              <c:v>고객사별 매출 전망
2022년 5월
814 MKRW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fc_by_customer!$B$3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fc_by_customer!$A$4:$A$12</c:f>
              <c:strCache>
                <c:ptCount val="9"/>
                <c:pt idx="0">
                  <c:v>A자동차</c:v>
                </c:pt>
                <c:pt idx="1">
                  <c:v>A자동차부품</c:v>
                </c:pt>
                <c:pt idx="2">
                  <c:v>A전자</c:v>
                </c:pt>
                <c:pt idx="3">
                  <c:v>A정부부처</c:v>
                </c:pt>
                <c:pt idx="4">
                  <c:v>B자동차</c:v>
                </c:pt>
                <c:pt idx="5">
                  <c:v>B자동차부품</c:v>
                </c:pt>
                <c:pt idx="6">
                  <c:v>B정부부처</c:v>
                </c:pt>
                <c:pt idx="7">
                  <c:v>C자동차부품</c:v>
                </c:pt>
                <c:pt idx="8">
                  <c:v>D자동차부품</c:v>
                </c:pt>
              </c:strCache>
            </c:strRef>
          </c:cat>
          <c:val>
            <c:numRef>
              <c:f>fc_by_customer!$B$4:$B$12</c:f>
              <c:numCache>
                <c:formatCode>General</c:formatCode>
                <c:ptCount val="9"/>
                <c:pt idx="0">
                  <c:v>20</c:v>
                </c:pt>
                <c:pt idx="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A-474E-81C5-F9366A44BFD3}"/>
            </c:ext>
          </c:extLst>
        </c:ser>
        <c:ser>
          <c:idx val="1"/>
          <c:order val="1"/>
          <c:tx>
            <c:strRef>
              <c:f>fc_by_customer!$C$3</c:f>
              <c:strCache>
                <c:ptCount val="1"/>
                <c:pt idx="0">
                  <c:v>likely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fc_by_customer!$A$4:$A$12</c:f>
              <c:strCache>
                <c:ptCount val="9"/>
                <c:pt idx="0">
                  <c:v>A자동차</c:v>
                </c:pt>
                <c:pt idx="1">
                  <c:v>A자동차부품</c:v>
                </c:pt>
                <c:pt idx="2">
                  <c:v>A전자</c:v>
                </c:pt>
                <c:pt idx="3">
                  <c:v>A정부부처</c:v>
                </c:pt>
                <c:pt idx="4">
                  <c:v>B자동차</c:v>
                </c:pt>
                <c:pt idx="5">
                  <c:v>B자동차부품</c:v>
                </c:pt>
                <c:pt idx="6">
                  <c:v>B정부부처</c:v>
                </c:pt>
                <c:pt idx="7">
                  <c:v>C자동차부품</c:v>
                </c:pt>
                <c:pt idx="8">
                  <c:v>D자동차부품</c:v>
                </c:pt>
              </c:strCache>
            </c:strRef>
          </c:cat>
          <c:val>
            <c:numRef>
              <c:f>fc_by_customer!$C$4:$C$12</c:f>
              <c:numCache>
                <c:formatCode>General</c:formatCode>
                <c:ptCount val="9"/>
                <c:pt idx="3">
                  <c:v>315</c:v>
                </c:pt>
                <c:pt idx="7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A-474E-81C5-F9366A44BFD3}"/>
            </c:ext>
          </c:extLst>
        </c:ser>
        <c:ser>
          <c:idx val="2"/>
          <c:order val="2"/>
          <c:tx>
            <c:strRef>
              <c:f>fc_by_customer!$D$3</c:f>
              <c:strCache>
                <c:ptCount val="1"/>
                <c:pt idx="0">
                  <c:v>quoted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fc_by_customer!$A$4:$A$12</c:f>
              <c:strCache>
                <c:ptCount val="9"/>
                <c:pt idx="0">
                  <c:v>A자동차</c:v>
                </c:pt>
                <c:pt idx="1">
                  <c:v>A자동차부품</c:v>
                </c:pt>
                <c:pt idx="2">
                  <c:v>A전자</c:v>
                </c:pt>
                <c:pt idx="3">
                  <c:v>A정부부처</c:v>
                </c:pt>
                <c:pt idx="4">
                  <c:v>B자동차</c:v>
                </c:pt>
                <c:pt idx="5">
                  <c:v>B자동차부품</c:v>
                </c:pt>
                <c:pt idx="6">
                  <c:v>B정부부처</c:v>
                </c:pt>
                <c:pt idx="7">
                  <c:v>C자동차부품</c:v>
                </c:pt>
                <c:pt idx="8">
                  <c:v>D자동차부품</c:v>
                </c:pt>
              </c:strCache>
            </c:strRef>
          </c:cat>
          <c:val>
            <c:numRef>
              <c:f>fc_by_customer!$D$4:$D$12</c:f>
              <c:numCache>
                <c:formatCode>General</c:formatCode>
                <c:ptCount val="9"/>
                <c:pt idx="1">
                  <c:v>14</c:v>
                </c:pt>
                <c:pt idx="3">
                  <c:v>75</c:v>
                </c:pt>
                <c:pt idx="4">
                  <c:v>18.75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A-474E-81C5-F9366A44B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0598248"/>
        <c:axId val="73060152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fc_by_customer!$E$3</c15:sqref>
                        </c15:formulaRef>
                      </c:ext>
                    </c:extLst>
                    <c:strCache>
                      <c:ptCount val="1"/>
                      <c:pt idx="0">
                        <c:v>lead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fc_by_customer!$A$4:$A$12</c15:sqref>
                        </c15:formulaRef>
                      </c:ext>
                    </c:extLst>
                    <c:strCache>
                      <c:ptCount val="9"/>
                      <c:pt idx="0">
                        <c:v>A자동차</c:v>
                      </c:pt>
                      <c:pt idx="1">
                        <c:v>A자동차부품</c:v>
                      </c:pt>
                      <c:pt idx="2">
                        <c:v>A전자</c:v>
                      </c:pt>
                      <c:pt idx="3">
                        <c:v>A정부부처</c:v>
                      </c:pt>
                      <c:pt idx="4">
                        <c:v>B자동차</c:v>
                      </c:pt>
                      <c:pt idx="5">
                        <c:v>B자동차부품</c:v>
                      </c:pt>
                      <c:pt idx="6">
                        <c:v>B정부부처</c:v>
                      </c:pt>
                      <c:pt idx="7">
                        <c:v>C자동차부품</c:v>
                      </c:pt>
                      <c:pt idx="8">
                        <c:v>D자동차부품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fc_by_customer!$E$4:$E$8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D8A-474E-81C5-F9366A44BFD3}"/>
                  </c:ext>
                </c:extLst>
              </c15:ser>
            </c15:filteredBarSeries>
          </c:ext>
        </c:extLst>
      </c:barChart>
      <c:catAx>
        <c:axId val="73059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0601528"/>
        <c:crosses val="autoZero"/>
        <c:auto val="1"/>
        <c:lblAlgn val="ctr"/>
        <c:lblOffset val="100"/>
        <c:noMultiLvlLbl val="0"/>
      </c:catAx>
      <c:valAx>
        <c:axId val="73060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059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kpi_sales!$C$1</c:f>
          <c:strCache>
            <c:ptCount val="1"/>
            <c:pt idx="0">
              <c:v>매출 전망
2022년 5월
814 MKRW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kpi_sales!$C$3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F39-4807-B1C8-5955786A181E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39-4807-B1C8-5955786A181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39-4807-B1C8-5955786A181E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39-4807-B1C8-5955786A181E}"/>
              </c:ext>
            </c:extLst>
          </c:dPt>
          <c:cat>
            <c:strRef>
              <c:f>kpi_sales!$B$4:$B$7</c:f>
              <c:strCache>
                <c:ptCount val="4"/>
                <c:pt idx="0">
                  <c:v>won</c:v>
                </c:pt>
                <c:pt idx="1">
                  <c:v>likely</c:v>
                </c:pt>
                <c:pt idx="2">
                  <c:v>quoted</c:v>
                </c:pt>
                <c:pt idx="3">
                  <c:v>lead</c:v>
                </c:pt>
              </c:strCache>
            </c:strRef>
          </c:cat>
          <c:val>
            <c:numRef>
              <c:f>kpi_sales!$C$4:$C$7</c:f>
              <c:numCache>
                <c:formatCode>_-* #,##0.0_-;\-* #,##0.0_-;_-* "-"_-;_-@_-</c:formatCode>
                <c:ptCount val="4"/>
                <c:pt idx="0">
                  <c:v>152</c:v>
                </c:pt>
                <c:pt idx="1">
                  <c:v>504</c:v>
                </c:pt>
                <c:pt idx="2">
                  <c:v>157.75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D-42F2-9D6F-2A80F81A0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17456"/>
        <c:axId val="636317656"/>
      </c:barChart>
      <c:catAx>
        <c:axId val="49651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317656"/>
        <c:crosses val="autoZero"/>
        <c:auto val="1"/>
        <c:lblAlgn val="ctr"/>
        <c:lblOffset val="100"/>
        <c:noMultiLvlLbl val="0"/>
      </c:catAx>
      <c:valAx>
        <c:axId val="63631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51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kpi_sales!$D$1</c:f>
          <c:strCache>
            <c:ptCount val="1"/>
            <c:pt idx="0">
              <c:v>SSO
2022년 5월
7.0 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kpi_sales!$D$3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E8-47C3-A03B-E6D16A3F9B54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9E8-47C3-A03B-E6D16A3F9B5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E8-47C3-A03B-E6D16A3F9B54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9E8-47C3-A03B-E6D16A3F9B54}"/>
              </c:ext>
            </c:extLst>
          </c:dPt>
          <c:cat>
            <c:strRef>
              <c:f>kpi_sales!$B$4:$B$7</c:f>
              <c:strCache>
                <c:ptCount val="4"/>
                <c:pt idx="0">
                  <c:v>won</c:v>
                </c:pt>
                <c:pt idx="1">
                  <c:v>likely</c:v>
                </c:pt>
                <c:pt idx="2">
                  <c:v>quoted</c:v>
                </c:pt>
                <c:pt idx="3">
                  <c:v>lead</c:v>
                </c:pt>
              </c:strCache>
            </c:strRef>
          </c:cat>
          <c:val>
            <c:numRef>
              <c:f>kpi_sales!$D$4:$D$7</c:f>
              <c:numCache>
                <c:formatCode>_-* #,##0.0_-;\-* #,##0.0_-;_-* "-"_-;_-@_-</c:formatCode>
                <c:ptCount val="4"/>
                <c:pt idx="0">
                  <c:v>2</c:v>
                </c:pt>
                <c:pt idx="1">
                  <c:v>1.5</c:v>
                </c:pt>
                <c:pt idx="2">
                  <c:v>3.5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D-4235-9772-50DA05B15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972496"/>
        <c:axId val="636972824"/>
      </c:barChart>
      <c:catAx>
        <c:axId val="6369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972824"/>
        <c:crosses val="autoZero"/>
        <c:auto val="1"/>
        <c:lblAlgn val="ctr"/>
        <c:lblOffset val="100"/>
        <c:noMultiLvlLbl val="0"/>
      </c:catAx>
      <c:valAx>
        <c:axId val="63697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97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kpi_sales!$E$1</c:f>
          <c:strCache>
            <c:ptCount val="1"/>
            <c:pt idx="0">
              <c:v>SSO당 매출 전망 평균
2022년 5월
0 MKRW/건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kpi_sales!$E$3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A23-4CBE-A289-4EB2B20EFF14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23-4CBE-A289-4EB2B20EFF1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A23-4CBE-A289-4EB2B20EFF14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23-4CBE-A289-4EB2B20EFF14}"/>
              </c:ext>
            </c:extLst>
          </c:dPt>
          <c:cat>
            <c:strRef>
              <c:f>kpi_sales!$B$4:$B$7</c:f>
              <c:strCache>
                <c:ptCount val="4"/>
                <c:pt idx="0">
                  <c:v>won</c:v>
                </c:pt>
                <c:pt idx="1">
                  <c:v>likely</c:v>
                </c:pt>
                <c:pt idx="2">
                  <c:v>quoted</c:v>
                </c:pt>
                <c:pt idx="3">
                  <c:v>lead</c:v>
                </c:pt>
              </c:strCache>
            </c:strRef>
          </c:cat>
          <c:val>
            <c:numRef>
              <c:f>kpi_sales!$E$4:$E$7</c:f>
              <c:numCache>
                <c:formatCode>_-* #,##0.0_-;\-* #,##0.0_-;_-* "-"_-;_-@_-</c:formatCode>
                <c:ptCount val="4"/>
                <c:pt idx="0">
                  <c:v>76</c:v>
                </c:pt>
                <c:pt idx="1">
                  <c:v>336</c:v>
                </c:pt>
                <c:pt idx="2">
                  <c:v>45.071428571428569</c:v>
                </c:pt>
                <c:pt idx="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E-4E21-BCC6-2A971FBF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725056"/>
        <c:axId val="722722760"/>
      </c:barChart>
      <c:catAx>
        <c:axId val="7227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2722760"/>
        <c:crosses val="autoZero"/>
        <c:auto val="1"/>
        <c:lblAlgn val="ctr"/>
        <c:lblOffset val="100"/>
        <c:noMultiLvlLbl val="0"/>
      </c:catAx>
      <c:valAx>
        <c:axId val="72272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272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kpi_sales!$C$1</c:f>
          <c:strCache>
            <c:ptCount val="1"/>
            <c:pt idx="0">
              <c:v>매출 전망
2022년 5월
814 MKRW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kpi_sales!$C$3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480F-43D7-8F59-2D672CD4FF41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480F-43D7-8F59-2D672CD4FF4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480F-43D7-8F59-2D672CD4FF41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2-480F-43D7-8F59-2D672CD4FF4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kpi_sales!$B$4:$B$7</c:f>
              <c:strCache>
                <c:ptCount val="4"/>
                <c:pt idx="0">
                  <c:v>won</c:v>
                </c:pt>
                <c:pt idx="1">
                  <c:v>likely</c:v>
                </c:pt>
                <c:pt idx="2">
                  <c:v>quoted</c:v>
                </c:pt>
                <c:pt idx="3">
                  <c:v>lead</c:v>
                </c:pt>
              </c:strCache>
            </c:strRef>
          </c:cat>
          <c:val>
            <c:numRef>
              <c:f>kpi_sales!$C$4:$C$7</c:f>
              <c:numCache>
                <c:formatCode>_-* #,##0.0_-;\-* #,##0.0_-;_-* "-"_-;_-@_-</c:formatCode>
                <c:ptCount val="4"/>
                <c:pt idx="0">
                  <c:v>152</c:v>
                </c:pt>
                <c:pt idx="1">
                  <c:v>504</c:v>
                </c:pt>
                <c:pt idx="2">
                  <c:v>157.75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7-4BEA-9730-E8848510F091}"/>
            </c:ext>
          </c:extLst>
        </c:ser>
        <c:dLbls>
          <c:dLblPos val="out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kpi_sales!$D$1</c:f>
          <c:strCache>
            <c:ptCount val="1"/>
            <c:pt idx="0">
              <c:v>SSO
2022년 5월
7.0 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kpi_sales!$D$3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0-2964-403A-9AA7-7FCF3B1C4AC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2964-403A-9AA7-7FCF3B1C4AC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2964-403A-9AA7-7FCF3B1C4AC4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2964-403A-9AA7-7FCF3B1C4AC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kpi_sales!$B$4:$B$7</c:f>
              <c:strCache>
                <c:ptCount val="4"/>
                <c:pt idx="0">
                  <c:v>won</c:v>
                </c:pt>
                <c:pt idx="1">
                  <c:v>likely</c:v>
                </c:pt>
                <c:pt idx="2">
                  <c:v>quoted</c:v>
                </c:pt>
                <c:pt idx="3">
                  <c:v>lead</c:v>
                </c:pt>
              </c:strCache>
            </c:strRef>
          </c:cat>
          <c:val>
            <c:numRef>
              <c:f>kpi_sales!$D$4:$D$7</c:f>
              <c:numCache>
                <c:formatCode>_-* #,##0.0_-;\-* #,##0.0_-;_-* "-"_-;_-@_-</c:formatCode>
                <c:ptCount val="4"/>
                <c:pt idx="0">
                  <c:v>2</c:v>
                </c:pt>
                <c:pt idx="1">
                  <c:v>1.5</c:v>
                </c:pt>
                <c:pt idx="2">
                  <c:v>3.5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6-4FF5-BF3C-4E73768D87A9}"/>
            </c:ext>
          </c:extLst>
        </c:ser>
        <c:dLbls>
          <c:dLblPos val="out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kpi_sales!$E$1</c:f>
          <c:strCache>
            <c:ptCount val="1"/>
            <c:pt idx="0">
              <c:v>SSO당 매출 전망 평균
2022년 5월
0 MKRW/건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kpi_sales!$E$3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17F7-4629-AA7C-F255E31287B5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2-17F7-4629-AA7C-F255E31287B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17F7-4629-AA7C-F255E31287B5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0-17F7-4629-AA7C-F255E31287B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kpi_sales!$B$4:$B$7</c:f>
              <c:strCache>
                <c:ptCount val="4"/>
                <c:pt idx="0">
                  <c:v>won</c:v>
                </c:pt>
                <c:pt idx="1">
                  <c:v>likely</c:v>
                </c:pt>
                <c:pt idx="2">
                  <c:v>quoted</c:v>
                </c:pt>
                <c:pt idx="3">
                  <c:v>lead</c:v>
                </c:pt>
              </c:strCache>
            </c:strRef>
          </c:cat>
          <c:val>
            <c:numRef>
              <c:f>kpi_sales!$E$4:$E$7</c:f>
              <c:numCache>
                <c:formatCode>_-* #,##0.0_-;\-* #,##0.0_-;_-* "-"_-;_-@_-</c:formatCode>
                <c:ptCount val="4"/>
                <c:pt idx="0">
                  <c:v>76</c:v>
                </c:pt>
                <c:pt idx="1">
                  <c:v>336</c:v>
                </c:pt>
                <c:pt idx="2">
                  <c:v>45.071428571428569</c:v>
                </c:pt>
                <c:pt idx="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5-4456-9386-D7E6B4842A9F}"/>
            </c:ext>
          </c:extLst>
        </c:ser>
        <c:dLbls>
          <c:dLblPos val="out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fc_by_month!$A$1</c:f>
          <c:strCache>
            <c:ptCount val="1"/>
            <c:pt idx="0">
              <c:v>매출 전망
2022년 5월
814 MKRW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fc_by_month!$B$3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fc_by_month!$A$4:$A$15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fc_by_month!$B$4:$B$15</c:f>
              <c:numCache>
                <c:formatCode>_-* #,##0.0_-;\-* #,##0.0_-;_-* "-"_-;_-@_-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152</c:v>
                </c:pt>
                <c:pt idx="10">
                  <c:v>152</c:v>
                </c:pt>
                <c:pt idx="1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B-49AB-90F2-954AF7AD2A35}"/>
            </c:ext>
          </c:extLst>
        </c:ser>
        <c:ser>
          <c:idx val="2"/>
          <c:order val="1"/>
          <c:tx>
            <c:strRef>
              <c:f>fc_by_month!$C$3</c:f>
              <c:strCache>
                <c:ptCount val="1"/>
                <c:pt idx="0">
                  <c:v>likely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fc_by_month!$A$4:$A$15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fc_by_month!$C$4:$C$15</c:f>
              <c:numCache>
                <c:formatCode>_-* #,##0.0_-;\-* #,##0.0_-;_-* "-"_-;_-@_-</c:formatCode>
                <c:ptCount val="12"/>
                <c:pt idx="0">
                  <c:v>0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176</c:v>
                </c:pt>
                <c:pt idx="5">
                  <c:v>176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  <c:pt idx="10">
                  <c:v>378</c:v>
                </c:pt>
                <c:pt idx="11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B-49AB-90F2-954AF7AD2A35}"/>
            </c:ext>
          </c:extLst>
        </c:ser>
        <c:ser>
          <c:idx val="3"/>
          <c:order val="2"/>
          <c:tx>
            <c:strRef>
              <c:f>fc_by_month!$D$3</c:f>
              <c:strCache>
                <c:ptCount val="1"/>
                <c:pt idx="0">
                  <c:v>quoted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fc_by_month!$A$4:$A$15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fc_by_month!$D$4:$D$15</c:f>
              <c:numCache>
                <c:formatCode>_-* #,##0.0_-;\-* #,##0.0_-;_-* "-"_-;_-@_-</c:formatCode>
                <c:ptCount val="12"/>
                <c:pt idx="0">
                  <c:v>25</c:v>
                </c:pt>
                <c:pt idx="1">
                  <c:v>47</c:v>
                </c:pt>
                <c:pt idx="2">
                  <c:v>47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4B-49AB-90F2-954AF7AD2A35}"/>
            </c:ext>
          </c:extLst>
        </c:ser>
        <c:ser>
          <c:idx val="4"/>
          <c:order val="3"/>
          <c:tx>
            <c:strRef>
              <c:f>fc_by_month!$E$3</c:f>
              <c:strCache>
                <c:ptCount val="1"/>
                <c:pt idx="0">
                  <c:v>lead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fc_by_month!$A$4:$A$15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fc_by_month!$E$4:$E$15</c:f>
              <c:numCache>
                <c:formatCode>_-* #,##0.0_-;\-* #,##0.0_-;_-* "-"_-;_-@_-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</c:v>
                </c:pt>
                <c:pt idx="5">
                  <c:v>2.5</c:v>
                </c:pt>
                <c:pt idx="6">
                  <c:v>8.5</c:v>
                </c:pt>
                <c:pt idx="7">
                  <c:v>8.5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4B-49AB-90F2-954AF7AD2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7948136"/>
        <c:axId val="737950104"/>
      </c:barChart>
      <c:catAx>
        <c:axId val="73794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7950104"/>
        <c:crosses val="autoZero"/>
        <c:auto val="1"/>
        <c:lblAlgn val="ctr"/>
        <c:lblOffset val="100"/>
        <c:noMultiLvlLbl val="0"/>
      </c:catAx>
      <c:valAx>
        <c:axId val="73795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794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fc_by_sf!$A$1</c:f>
          <c:strCache>
            <c:ptCount val="1"/>
            <c:pt idx="0">
              <c:v>솔루션 필드별 매출 전망
2022년 5월
814 MKRW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fc_by_sf!$B$3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fc_by_sf!$A$4:$A$6</c:f>
              <c:strCache>
                <c:ptCount val="3"/>
                <c:pt idx="0">
                  <c:v>1. 제품</c:v>
                </c:pt>
                <c:pt idx="1">
                  <c:v>2. 엔지니어링</c:v>
                </c:pt>
                <c:pt idx="2">
                  <c:v>3. 컨설팅</c:v>
                </c:pt>
              </c:strCache>
            </c:strRef>
          </c:cat>
          <c:val>
            <c:numRef>
              <c:f>fc_by_sf!$B$4:$B$6</c:f>
              <c:numCache>
                <c:formatCode>_-* #,##0.0_-;\-* #,##0.0_-;_-* "-"_-;_-@_-</c:formatCode>
                <c:ptCount val="3"/>
                <c:pt idx="0">
                  <c:v>0</c:v>
                </c:pt>
                <c:pt idx="1">
                  <c:v>60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6-4481-B5FE-87C5222891D0}"/>
            </c:ext>
          </c:extLst>
        </c:ser>
        <c:ser>
          <c:idx val="1"/>
          <c:order val="1"/>
          <c:tx>
            <c:strRef>
              <c:f>fc_by_sf!$C$3</c:f>
              <c:strCache>
                <c:ptCount val="1"/>
                <c:pt idx="0">
                  <c:v>likely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fc_by_sf!$A$4:$A$6</c:f>
              <c:strCache>
                <c:ptCount val="3"/>
                <c:pt idx="0">
                  <c:v>1. 제품</c:v>
                </c:pt>
                <c:pt idx="1">
                  <c:v>2. 엔지니어링</c:v>
                </c:pt>
                <c:pt idx="2">
                  <c:v>3. 컨설팅</c:v>
                </c:pt>
              </c:strCache>
            </c:strRef>
          </c:cat>
          <c:val>
            <c:numRef>
              <c:f>fc_by_sf!$C$4:$C$6</c:f>
              <c:numCache>
                <c:formatCode>_-* #,##0.0_-;\-* #,##0.0_-;_-* "-"_-;_-@_-</c:formatCode>
                <c:ptCount val="3"/>
                <c:pt idx="0">
                  <c:v>0</c:v>
                </c:pt>
                <c:pt idx="1">
                  <c:v>189</c:v>
                </c:pt>
                <c:pt idx="2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6-4481-B5FE-87C5222891D0}"/>
            </c:ext>
          </c:extLst>
        </c:ser>
        <c:ser>
          <c:idx val="2"/>
          <c:order val="2"/>
          <c:tx>
            <c:strRef>
              <c:f>fc_by_sf!$D$3</c:f>
              <c:strCache>
                <c:ptCount val="1"/>
                <c:pt idx="0">
                  <c:v>quoted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fc_by_sf!$A$4:$A$6</c:f>
              <c:strCache>
                <c:ptCount val="3"/>
                <c:pt idx="0">
                  <c:v>1. 제품</c:v>
                </c:pt>
                <c:pt idx="1">
                  <c:v>2. 엔지니어링</c:v>
                </c:pt>
                <c:pt idx="2">
                  <c:v>3. 컨설팅</c:v>
                </c:pt>
              </c:strCache>
            </c:strRef>
          </c:cat>
          <c:val>
            <c:numRef>
              <c:f>fc_by_sf!$D$4:$D$6</c:f>
              <c:numCache>
                <c:formatCode>_-* #,##0.0_-;\-* #,##0.0_-;_-* "-"_-;_-@_-</c:formatCode>
                <c:ptCount val="3"/>
                <c:pt idx="0">
                  <c:v>50</c:v>
                </c:pt>
                <c:pt idx="1">
                  <c:v>18.75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6-4481-B5FE-87C5222891D0}"/>
            </c:ext>
          </c:extLst>
        </c:ser>
        <c:ser>
          <c:idx val="3"/>
          <c:order val="3"/>
          <c:tx>
            <c:strRef>
              <c:f>fc_by_sf!$E$3</c:f>
              <c:strCache>
                <c:ptCount val="1"/>
                <c:pt idx="0">
                  <c:v>lead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fc_by_sf!$A$4:$A$6</c:f>
              <c:strCache>
                <c:ptCount val="3"/>
                <c:pt idx="0">
                  <c:v>1. 제품</c:v>
                </c:pt>
                <c:pt idx="1">
                  <c:v>2. 엔지니어링</c:v>
                </c:pt>
                <c:pt idx="2">
                  <c:v>3. 컨설팅</c:v>
                </c:pt>
              </c:strCache>
            </c:strRef>
          </c:cat>
          <c:val>
            <c:numRef>
              <c:f>fc_by_sf!$E$4:$E$6</c:f>
              <c:numCache>
                <c:formatCode>_-* #,##0.0_-;\-* #,##0.0_-;_-* "-"_-;_-@_-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9-4923-B2FC-91C38DF31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6837080"/>
        <c:axId val="726837736"/>
      </c:barChart>
      <c:catAx>
        <c:axId val="7268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6837736"/>
        <c:crosses val="autoZero"/>
        <c:auto val="1"/>
        <c:lblAlgn val="ctr"/>
        <c:lblOffset val="100"/>
        <c:noMultiLvlLbl val="0"/>
      </c:catAx>
      <c:valAx>
        <c:axId val="7268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68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fc_by_solution!$A$1</c:f>
          <c:strCache>
            <c:ptCount val="1"/>
            <c:pt idx="0">
              <c:v>솔루션별 매출 전망
2022년 5월
814 MKRW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fc_by_solution!$B$3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fc_by_solution!$A$4:$A$15</c:f>
              <c:strCache>
                <c:ptCount val="12"/>
                <c:pt idx="0">
                  <c:v>11: 제품A</c:v>
                </c:pt>
                <c:pt idx="1">
                  <c:v>13: 제품C</c:v>
                </c:pt>
                <c:pt idx="2">
                  <c:v>14: 제품D</c:v>
                </c:pt>
                <c:pt idx="3">
                  <c:v>31: 컨성팅A</c:v>
                </c:pt>
                <c:pt idx="4">
                  <c:v>32: 컨설팅B</c:v>
                </c:pt>
                <c:pt idx="5">
                  <c:v>33: 컨설팅C</c:v>
                </c:pt>
                <c:pt idx="6">
                  <c:v>34: 컨설팅D</c:v>
                </c:pt>
                <c:pt idx="7">
                  <c:v>35: 컨설팅E</c:v>
                </c:pt>
                <c:pt idx="8">
                  <c:v>52: 엔지니어링B</c:v>
                </c:pt>
                <c:pt idx="9">
                  <c:v>53: 엔지니어링C</c:v>
                </c:pt>
                <c:pt idx="10">
                  <c:v>54: 엔지니어링D</c:v>
                </c:pt>
                <c:pt idx="11">
                  <c:v>55: 엔지니어링E</c:v>
                </c:pt>
              </c:strCache>
            </c:strRef>
          </c:cat>
          <c:val>
            <c:numRef>
              <c:f>fc_by_solution!$B$4:$B$15</c:f>
              <c:numCache>
                <c:formatCode>General</c:formatCode>
                <c:ptCount val="12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8-4BDB-84F4-D920D59DE18B}"/>
            </c:ext>
          </c:extLst>
        </c:ser>
        <c:ser>
          <c:idx val="1"/>
          <c:order val="1"/>
          <c:tx>
            <c:strRef>
              <c:f>fc_by_solution!$C$3</c:f>
              <c:strCache>
                <c:ptCount val="1"/>
                <c:pt idx="0">
                  <c:v>likely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fc_by_solution!$A$4:$A$15</c:f>
              <c:strCache>
                <c:ptCount val="12"/>
                <c:pt idx="0">
                  <c:v>11: 제품A</c:v>
                </c:pt>
                <c:pt idx="1">
                  <c:v>13: 제품C</c:v>
                </c:pt>
                <c:pt idx="2">
                  <c:v>14: 제품D</c:v>
                </c:pt>
                <c:pt idx="3">
                  <c:v>31: 컨성팅A</c:v>
                </c:pt>
                <c:pt idx="4">
                  <c:v>32: 컨설팅B</c:v>
                </c:pt>
                <c:pt idx="5">
                  <c:v>33: 컨설팅C</c:v>
                </c:pt>
                <c:pt idx="6">
                  <c:v>34: 컨설팅D</c:v>
                </c:pt>
                <c:pt idx="7">
                  <c:v>35: 컨설팅E</c:v>
                </c:pt>
                <c:pt idx="8">
                  <c:v>52: 엔지니어링B</c:v>
                </c:pt>
                <c:pt idx="9">
                  <c:v>53: 엔지니어링C</c:v>
                </c:pt>
                <c:pt idx="10">
                  <c:v>54: 엔지니어링D</c:v>
                </c:pt>
                <c:pt idx="11">
                  <c:v>55: 엔지니어링E</c:v>
                </c:pt>
              </c:strCache>
            </c:strRef>
          </c:cat>
          <c:val>
            <c:numRef>
              <c:f>fc_by_solution!$C$4:$C$15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8-4BDB-84F4-D920D59DE18B}"/>
            </c:ext>
          </c:extLst>
        </c:ser>
        <c:ser>
          <c:idx val="2"/>
          <c:order val="2"/>
          <c:tx>
            <c:strRef>
              <c:f>fc_by_solution!$D$3</c:f>
              <c:strCache>
                <c:ptCount val="1"/>
                <c:pt idx="0">
                  <c:v>quoted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fc_by_solution!$A$4:$A$15</c:f>
              <c:strCache>
                <c:ptCount val="12"/>
                <c:pt idx="0">
                  <c:v>11: 제품A</c:v>
                </c:pt>
                <c:pt idx="1">
                  <c:v>13: 제품C</c:v>
                </c:pt>
                <c:pt idx="2">
                  <c:v>14: 제품D</c:v>
                </c:pt>
                <c:pt idx="3">
                  <c:v>31: 컨성팅A</c:v>
                </c:pt>
                <c:pt idx="4">
                  <c:v>32: 컨설팅B</c:v>
                </c:pt>
                <c:pt idx="5">
                  <c:v>33: 컨설팅C</c:v>
                </c:pt>
                <c:pt idx="6">
                  <c:v>34: 컨설팅D</c:v>
                </c:pt>
                <c:pt idx="7">
                  <c:v>35: 컨설팅E</c:v>
                </c:pt>
                <c:pt idx="8">
                  <c:v>52: 엔지니어링B</c:v>
                </c:pt>
                <c:pt idx="9">
                  <c:v>53: 엔지니어링C</c:v>
                </c:pt>
                <c:pt idx="10">
                  <c:v>54: 엔지니어링D</c:v>
                </c:pt>
                <c:pt idx="11">
                  <c:v>55: 엔지니어링E</c:v>
                </c:pt>
              </c:strCache>
            </c:strRef>
          </c:cat>
          <c:val>
            <c:numRef>
              <c:f>fc_by_solution!$D$4:$D$15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18.75</c:v>
                </c:pt>
                <c:pt idx="10">
                  <c:v>0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8-4BDB-84F4-D920D59DE18B}"/>
            </c:ext>
          </c:extLst>
        </c:ser>
        <c:ser>
          <c:idx val="3"/>
          <c:order val="3"/>
          <c:tx>
            <c:strRef>
              <c:f>fc_by_solution!$E$3</c:f>
              <c:strCache>
                <c:ptCount val="1"/>
                <c:pt idx="0">
                  <c:v>lead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fc_by_solution!$A$4:$A$15</c:f>
              <c:strCache>
                <c:ptCount val="12"/>
                <c:pt idx="0">
                  <c:v>11: 제품A</c:v>
                </c:pt>
                <c:pt idx="1">
                  <c:v>13: 제품C</c:v>
                </c:pt>
                <c:pt idx="2">
                  <c:v>14: 제품D</c:v>
                </c:pt>
                <c:pt idx="3">
                  <c:v>31: 컨성팅A</c:v>
                </c:pt>
                <c:pt idx="4">
                  <c:v>32: 컨설팅B</c:v>
                </c:pt>
                <c:pt idx="5">
                  <c:v>33: 컨설팅C</c:v>
                </c:pt>
                <c:pt idx="6">
                  <c:v>34: 컨설팅D</c:v>
                </c:pt>
                <c:pt idx="7">
                  <c:v>35: 컨설팅E</c:v>
                </c:pt>
                <c:pt idx="8">
                  <c:v>52: 엔지니어링B</c:v>
                </c:pt>
                <c:pt idx="9">
                  <c:v>53: 엔지니어링C</c:v>
                </c:pt>
                <c:pt idx="10">
                  <c:v>54: 엔지니어링D</c:v>
                </c:pt>
                <c:pt idx="11">
                  <c:v>55: 엔지니어링E</c:v>
                </c:pt>
              </c:strCache>
            </c:strRef>
          </c:cat>
          <c:val>
            <c:numRef>
              <c:f>fc_by_solution!$E$4:$E$15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E8-4BDB-84F4-D920D59DE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6038728"/>
        <c:axId val="726036760"/>
      </c:barChart>
      <c:catAx>
        <c:axId val="72603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6036760"/>
        <c:crosses val="autoZero"/>
        <c:auto val="1"/>
        <c:lblAlgn val="ctr"/>
        <c:lblOffset val="100"/>
        <c:noMultiLvlLbl val="0"/>
      </c:catAx>
      <c:valAx>
        <c:axId val="72603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603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kpi_sales!$D$1</c:f>
          <c:strCache>
            <c:ptCount val="1"/>
            <c:pt idx="0">
              <c:v>SSO
2022년 5월
7.0 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kpi_sales!$D$3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4BE-4E63-8BA8-51D099C19AB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E63-8BA8-51D099C19AB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4BE-4E63-8BA8-51D099C19ABC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kpi_sales!$B$4:$B$7</c15:sqref>
                  </c15:fullRef>
                </c:ext>
              </c:extLst>
              <c:f>kpi_sales!$B$4:$B$6</c:f>
              <c:strCache>
                <c:ptCount val="3"/>
                <c:pt idx="0">
                  <c:v>won</c:v>
                </c:pt>
                <c:pt idx="1">
                  <c:v>likely</c:v>
                </c:pt>
                <c:pt idx="2">
                  <c:v>quoted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kpi_sales!$D$4:$D$7</c15:sqref>
                  </c15:fullRef>
                </c:ext>
              </c:extLst>
              <c:f>kpi_sales!$D$4:$D$6</c:f>
              <c:numCache>
                <c:formatCode>_-* #,##0.0_-;\-* #,##0.0_-;_-* "-"_-;_-@_-</c:formatCode>
                <c:ptCount val="3"/>
                <c:pt idx="0">
                  <c:v>2</c:v>
                </c:pt>
                <c:pt idx="1">
                  <c:v>1.5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8-4ED6-B3FD-A8EFAE2B8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972496"/>
        <c:axId val="636972824"/>
      </c:barChart>
      <c:catAx>
        <c:axId val="6369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972824"/>
        <c:crosses val="autoZero"/>
        <c:auto val="1"/>
        <c:lblAlgn val="ctr"/>
        <c:lblOffset val="100"/>
        <c:noMultiLvlLbl val="0"/>
      </c:catAx>
      <c:valAx>
        <c:axId val="63697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97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fc_by_customer!$A$1</c:f>
          <c:strCache>
            <c:ptCount val="1"/>
            <c:pt idx="0">
              <c:v>고객사별 매출 전망
2022년 5월
814 MKRW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fc_by_customer!$B$3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fc_by_customer!$A$4:$A$12</c:f>
              <c:strCache>
                <c:ptCount val="9"/>
                <c:pt idx="0">
                  <c:v>A자동차</c:v>
                </c:pt>
                <c:pt idx="1">
                  <c:v>A자동차부품</c:v>
                </c:pt>
                <c:pt idx="2">
                  <c:v>A전자</c:v>
                </c:pt>
                <c:pt idx="3">
                  <c:v>A정부부처</c:v>
                </c:pt>
                <c:pt idx="4">
                  <c:v>B자동차</c:v>
                </c:pt>
                <c:pt idx="5">
                  <c:v>B자동차부품</c:v>
                </c:pt>
                <c:pt idx="6">
                  <c:v>B정부부처</c:v>
                </c:pt>
                <c:pt idx="7">
                  <c:v>C자동차부품</c:v>
                </c:pt>
                <c:pt idx="8">
                  <c:v>D자동차부품</c:v>
                </c:pt>
              </c:strCache>
            </c:strRef>
          </c:cat>
          <c:val>
            <c:numRef>
              <c:f>fc_by_customer!$B$4:$B$12</c:f>
              <c:numCache>
                <c:formatCode>General</c:formatCode>
                <c:ptCount val="9"/>
                <c:pt idx="0">
                  <c:v>20</c:v>
                </c:pt>
                <c:pt idx="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E-46EB-B2A0-501AE8B6A524}"/>
            </c:ext>
          </c:extLst>
        </c:ser>
        <c:ser>
          <c:idx val="1"/>
          <c:order val="1"/>
          <c:tx>
            <c:strRef>
              <c:f>fc_by_customer!$C$3</c:f>
              <c:strCache>
                <c:ptCount val="1"/>
                <c:pt idx="0">
                  <c:v>likely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fc_by_customer!$A$4:$A$12</c:f>
              <c:strCache>
                <c:ptCount val="9"/>
                <c:pt idx="0">
                  <c:v>A자동차</c:v>
                </c:pt>
                <c:pt idx="1">
                  <c:v>A자동차부품</c:v>
                </c:pt>
                <c:pt idx="2">
                  <c:v>A전자</c:v>
                </c:pt>
                <c:pt idx="3">
                  <c:v>A정부부처</c:v>
                </c:pt>
                <c:pt idx="4">
                  <c:v>B자동차</c:v>
                </c:pt>
                <c:pt idx="5">
                  <c:v>B자동차부품</c:v>
                </c:pt>
                <c:pt idx="6">
                  <c:v>B정부부처</c:v>
                </c:pt>
                <c:pt idx="7">
                  <c:v>C자동차부품</c:v>
                </c:pt>
                <c:pt idx="8">
                  <c:v>D자동차부품</c:v>
                </c:pt>
              </c:strCache>
            </c:strRef>
          </c:cat>
          <c:val>
            <c:numRef>
              <c:f>fc_by_customer!$C$4:$C$12</c:f>
              <c:numCache>
                <c:formatCode>General</c:formatCode>
                <c:ptCount val="9"/>
                <c:pt idx="3">
                  <c:v>315</c:v>
                </c:pt>
                <c:pt idx="7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E-46EB-B2A0-501AE8B6A524}"/>
            </c:ext>
          </c:extLst>
        </c:ser>
        <c:ser>
          <c:idx val="2"/>
          <c:order val="2"/>
          <c:tx>
            <c:strRef>
              <c:f>fc_by_customer!$D$3</c:f>
              <c:strCache>
                <c:ptCount val="1"/>
                <c:pt idx="0">
                  <c:v>quoted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fc_by_customer!$A$4:$A$12</c:f>
              <c:strCache>
                <c:ptCount val="9"/>
                <c:pt idx="0">
                  <c:v>A자동차</c:v>
                </c:pt>
                <c:pt idx="1">
                  <c:v>A자동차부품</c:v>
                </c:pt>
                <c:pt idx="2">
                  <c:v>A전자</c:v>
                </c:pt>
                <c:pt idx="3">
                  <c:v>A정부부처</c:v>
                </c:pt>
                <c:pt idx="4">
                  <c:v>B자동차</c:v>
                </c:pt>
                <c:pt idx="5">
                  <c:v>B자동차부품</c:v>
                </c:pt>
                <c:pt idx="6">
                  <c:v>B정부부처</c:v>
                </c:pt>
                <c:pt idx="7">
                  <c:v>C자동차부품</c:v>
                </c:pt>
                <c:pt idx="8">
                  <c:v>D자동차부품</c:v>
                </c:pt>
              </c:strCache>
            </c:strRef>
          </c:cat>
          <c:val>
            <c:numRef>
              <c:f>fc_by_customer!$D$4:$D$12</c:f>
              <c:numCache>
                <c:formatCode>General</c:formatCode>
                <c:ptCount val="9"/>
                <c:pt idx="1">
                  <c:v>14</c:v>
                </c:pt>
                <c:pt idx="3">
                  <c:v>75</c:v>
                </c:pt>
                <c:pt idx="4">
                  <c:v>18.75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3E-46EB-B2A0-501AE8B6A524}"/>
            </c:ext>
          </c:extLst>
        </c:ser>
        <c:ser>
          <c:idx val="3"/>
          <c:order val="3"/>
          <c:tx>
            <c:strRef>
              <c:f>fc_by_customer!$E$3</c:f>
              <c:strCache>
                <c:ptCount val="1"/>
                <c:pt idx="0">
                  <c:v>lead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fc_by_customer!$A$4:$A$12</c:f>
              <c:strCache>
                <c:ptCount val="9"/>
                <c:pt idx="0">
                  <c:v>A자동차</c:v>
                </c:pt>
                <c:pt idx="1">
                  <c:v>A자동차부품</c:v>
                </c:pt>
                <c:pt idx="2">
                  <c:v>A전자</c:v>
                </c:pt>
                <c:pt idx="3">
                  <c:v>A정부부처</c:v>
                </c:pt>
                <c:pt idx="4">
                  <c:v>B자동차</c:v>
                </c:pt>
                <c:pt idx="5">
                  <c:v>B자동차부품</c:v>
                </c:pt>
                <c:pt idx="6">
                  <c:v>B정부부처</c:v>
                </c:pt>
                <c:pt idx="7">
                  <c:v>C자동차부품</c:v>
                </c:pt>
                <c:pt idx="8">
                  <c:v>D자동차부품</c:v>
                </c:pt>
              </c:strCache>
            </c:strRef>
          </c:cat>
          <c:val>
            <c:numRef>
              <c:f>fc_by_customer!$E$4:$E$12</c:f>
              <c:numCache>
                <c:formatCode>General</c:formatCode>
                <c:ptCount val="9"/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3E-46EB-B2A0-501AE8B6A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0598248"/>
        <c:axId val="730601528"/>
      </c:barChart>
      <c:catAx>
        <c:axId val="73059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0601528"/>
        <c:crosses val="autoZero"/>
        <c:auto val="1"/>
        <c:lblAlgn val="ctr"/>
        <c:lblOffset val="100"/>
        <c:noMultiLvlLbl val="0"/>
      </c:catAx>
      <c:valAx>
        <c:axId val="73060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059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kpi_sales!$E$1</c:f>
          <c:strCache>
            <c:ptCount val="1"/>
            <c:pt idx="0">
              <c:v>SSO당 매출 전망 평균
2022년 5월
0 MKRW/건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kpi_sales!$E$3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266-415E-8BD8-E2C09F8E2BB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66-415E-8BD8-E2C09F8E2BBA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kpi_sales!$B$4:$B$7</c15:sqref>
                  </c15:fullRef>
                </c:ext>
              </c:extLst>
              <c:f>kpi_sales!$B$4:$B$6</c:f>
              <c:strCache>
                <c:ptCount val="3"/>
                <c:pt idx="0">
                  <c:v>won</c:v>
                </c:pt>
                <c:pt idx="1">
                  <c:v>likely</c:v>
                </c:pt>
                <c:pt idx="2">
                  <c:v>quoted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kpi_sales!$E$4:$E$7</c15:sqref>
                  </c15:fullRef>
                </c:ext>
              </c:extLst>
              <c:f>kpi_sales!$E$4:$E$6</c:f>
              <c:numCache>
                <c:formatCode>_-* #,##0.0_-;\-* #,##0.0_-;_-* "-"_-;_-@_-</c:formatCode>
                <c:ptCount val="3"/>
                <c:pt idx="0">
                  <c:v>76</c:v>
                </c:pt>
                <c:pt idx="1">
                  <c:v>336</c:v>
                </c:pt>
                <c:pt idx="2">
                  <c:v>45.071428571428569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2-49A1-A7F8-049707230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725056"/>
        <c:axId val="722722760"/>
      </c:barChart>
      <c:catAx>
        <c:axId val="7227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2722760"/>
        <c:crosses val="autoZero"/>
        <c:auto val="1"/>
        <c:lblAlgn val="ctr"/>
        <c:lblOffset val="100"/>
        <c:noMultiLvlLbl val="0"/>
      </c:catAx>
      <c:valAx>
        <c:axId val="72272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272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kpi_sales!$C$1</c:f>
          <c:strCache>
            <c:ptCount val="1"/>
            <c:pt idx="0">
              <c:v>매출 전망
2022년 5월
814 MKRW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kpi_sales!$C$3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81E1-46DA-B052-4147FBB4C1BE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2-81E1-46DA-B052-4147FBB4C1B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0-81E1-46DA-B052-4147FBB4C1B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kpi_sales!$B$4:$B$7</c15:sqref>
                  </c15:fullRef>
                </c:ext>
              </c:extLst>
              <c:f>kpi_sales!$B$4:$B$6</c:f>
              <c:strCache>
                <c:ptCount val="3"/>
                <c:pt idx="0">
                  <c:v>won</c:v>
                </c:pt>
                <c:pt idx="1">
                  <c:v>likely</c:v>
                </c:pt>
                <c:pt idx="2">
                  <c:v>quoted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kpi_sales!$C$4:$C$7</c15:sqref>
                  </c15:fullRef>
                </c:ext>
              </c:extLst>
              <c:f>kpi_sales!$C$4:$C$6</c:f>
              <c:numCache>
                <c:formatCode>_-* #,##0.0_-;\-* #,##0.0_-;_-* "-"_-;_-@_-</c:formatCode>
                <c:ptCount val="3"/>
                <c:pt idx="0">
                  <c:v>152</c:v>
                </c:pt>
                <c:pt idx="1">
                  <c:v>504</c:v>
                </c:pt>
                <c:pt idx="2">
                  <c:v>157.75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8-4028-A4E1-0AA11E5A2828}"/>
            </c:ext>
          </c:extLst>
        </c:ser>
        <c:dLbls>
          <c:dLblPos val="out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kpi_sales!$D$1</c:f>
          <c:strCache>
            <c:ptCount val="1"/>
            <c:pt idx="0">
              <c:v>SSO
2022년 5월
7.0 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kpi_sales!$D$3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0-AB6D-44BB-B3AD-D92E7CEFAF5F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AB6D-44BB-B3AD-D92E7CEFAF5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AB6D-44BB-B3AD-D92E7CEFAF5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kpi_sales!$B$4:$B$7</c15:sqref>
                  </c15:fullRef>
                </c:ext>
              </c:extLst>
              <c:f>kpi_sales!$B$4:$B$6</c:f>
              <c:strCache>
                <c:ptCount val="3"/>
                <c:pt idx="0">
                  <c:v>won</c:v>
                </c:pt>
                <c:pt idx="1">
                  <c:v>likely</c:v>
                </c:pt>
                <c:pt idx="2">
                  <c:v>quoted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kpi_sales!$D$4:$D$7</c15:sqref>
                  </c15:fullRef>
                </c:ext>
              </c:extLst>
              <c:f>kpi_sales!$D$4:$D$6</c:f>
              <c:numCache>
                <c:formatCode>_-* #,##0.0_-;\-* #,##0.0_-;_-* "-"_-;_-@_-</c:formatCode>
                <c:ptCount val="3"/>
                <c:pt idx="0">
                  <c:v>2</c:v>
                </c:pt>
                <c:pt idx="1">
                  <c:v>1.5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C-480D-B76D-053172451F1F}"/>
            </c:ext>
          </c:extLst>
        </c:ser>
        <c:dLbls>
          <c:dLblPos val="out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kpi_sales!$E$1</c:f>
          <c:strCache>
            <c:ptCount val="1"/>
            <c:pt idx="0">
              <c:v>SSO당 매출 전망 평균
2022년 5월
0 MKRW/건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kpi_sales!$E$3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D6BE-44C7-850B-E66E49E6E3A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D6BE-44C7-850B-E66E49E6E3A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D6BE-44C7-850B-E66E49E6E3A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kpi_sales!$B$4:$B$7</c15:sqref>
                  </c15:fullRef>
                </c:ext>
              </c:extLst>
              <c:f>kpi_sales!$B$4:$B$6</c:f>
              <c:strCache>
                <c:ptCount val="3"/>
                <c:pt idx="0">
                  <c:v>won</c:v>
                </c:pt>
                <c:pt idx="1">
                  <c:v>likely</c:v>
                </c:pt>
                <c:pt idx="2">
                  <c:v>quoted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kpi_sales!$E$4:$E$7</c15:sqref>
                  </c15:fullRef>
                </c:ext>
              </c:extLst>
              <c:f>kpi_sales!$E$4:$E$6</c:f>
              <c:numCache>
                <c:formatCode>_-* #,##0.0_-;\-* #,##0.0_-;_-* "-"_-;_-@_-</c:formatCode>
                <c:ptCount val="3"/>
                <c:pt idx="0">
                  <c:v>76</c:v>
                </c:pt>
                <c:pt idx="1">
                  <c:v>336</c:v>
                </c:pt>
                <c:pt idx="2">
                  <c:v>45.071428571428569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E-42C5-98A7-2CBA3F3830CF}"/>
            </c:ext>
          </c:extLst>
        </c:ser>
        <c:dLbls>
          <c:dLblPos val="out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fc_by_month!$A$1</c:f>
          <c:strCache>
            <c:ptCount val="1"/>
            <c:pt idx="0">
              <c:v>매출 전망
2022년 5월
814 MKRW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fc_by_month!$B$3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fc_by_month!$A$4:$A$15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fc_by_month!$B$4:$B$15</c:f>
              <c:numCache>
                <c:formatCode>_-* #,##0.0_-;\-* #,##0.0_-;_-* "-"_-;_-@_-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152</c:v>
                </c:pt>
                <c:pt idx="10">
                  <c:v>152</c:v>
                </c:pt>
                <c:pt idx="1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6-44D8-A375-555AE987085B}"/>
            </c:ext>
          </c:extLst>
        </c:ser>
        <c:ser>
          <c:idx val="2"/>
          <c:order val="1"/>
          <c:tx>
            <c:strRef>
              <c:f>fc_by_month!$C$3</c:f>
              <c:strCache>
                <c:ptCount val="1"/>
                <c:pt idx="0">
                  <c:v>likely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fc_by_month!$A$4:$A$15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fc_by_month!$C$4:$C$15</c:f>
              <c:numCache>
                <c:formatCode>_-* #,##0.0_-;\-* #,##0.0_-;_-* "-"_-;_-@_-</c:formatCode>
                <c:ptCount val="12"/>
                <c:pt idx="0">
                  <c:v>0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176</c:v>
                </c:pt>
                <c:pt idx="5">
                  <c:v>176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  <c:pt idx="10">
                  <c:v>378</c:v>
                </c:pt>
                <c:pt idx="11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6-44D8-A375-555AE987085B}"/>
            </c:ext>
          </c:extLst>
        </c:ser>
        <c:ser>
          <c:idx val="3"/>
          <c:order val="2"/>
          <c:tx>
            <c:strRef>
              <c:f>fc_by_month!$D$3</c:f>
              <c:strCache>
                <c:ptCount val="1"/>
                <c:pt idx="0">
                  <c:v>quoted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fc_by_month!$A$4:$A$15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fc_by_month!$D$4:$D$15</c:f>
              <c:numCache>
                <c:formatCode>_-* #,##0.0_-;\-* #,##0.0_-;_-* "-"_-;_-@_-</c:formatCode>
                <c:ptCount val="12"/>
                <c:pt idx="0">
                  <c:v>25</c:v>
                </c:pt>
                <c:pt idx="1">
                  <c:v>47</c:v>
                </c:pt>
                <c:pt idx="2">
                  <c:v>47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F6-44D8-A375-555AE987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7948136"/>
        <c:axId val="737950104"/>
        <c:extLst>
          <c:ext xmlns:c15="http://schemas.microsoft.com/office/drawing/2012/chart" uri="{02D57815-91ED-43cb-92C2-25804820EDAC}">
            <c15:filteredBa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fc_by_month!$E$3</c15:sqref>
                        </c15:formulaRef>
                      </c:ext>
                    </c:extLst>
                    <c:strCache>
                      <c:ptCount val="1"/>
                      <c:pt idx="0">
                        <c:v>lead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fc_by_month!$A$4:$A$15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fc_by_month!$E$4:$E$15</c15:sqref>
                        </c15:formulaRef>
                      </c:ext>
                    </c:extLst>
                    <c:numCache>
                      <c:formatCode>_-* #,##0.0_-;\-* #,##0.0_-;_-* "-"_-;_-@_-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2.5</c:v>
                      </c:pt>
                      <c:pt idx="5">
                        <c:v>2.5</c:v>
                      </c:pt>
                      <c:pt idx="6">
                        <c:v>8.5</c:v>
                      </c:pt>
                      <c:pt idx="7">
                        <c:v>8.5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2F6-44D8-A375-555AE987085B}"/>
                  </c:ext>
                </c:extLst>
              </c15:ser>
            </c15:filteredBarSeries>
          </c:ext>
        </c:extLst>
      </c:barChart>
      <c:catAx>
        <c:axId val="73794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7950104"/>
        <c:crosses val="autoZero"/>
        <c:auto val="1"/>
        <c:lblAlgn val="ctr"/>
        <c:lblOffset val="100"/>
        <c:noMultiLvlLbl val="0"/>
      </c:catAx>
      <c:valAx>
        <c:axId val="73795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794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fc_by_sf!$A$1</c:f>
          <c:strCache>
            <c:ptCount val="1"/>
            <c:pt idx="0">
              <c:v>솔루션 필드별 매출 전망
2022년 5월
814 MKRW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fc_by_sf!$B$3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fc_by_sf!$A$4:$A$6</c:f>
              <c:strCache>
                <c:ptCount val="3"/>
                <c:pt idx="0">
                  <c:v>1. 제품</c:v>
                </c:pt>
                <c:pt idx="1">
                  <c:v>2. 엔지니어링</c:v>
                </c:pt>
                <c:pt idx="2">
                  <c:v>3. 컨설팅</c:v>
                </c:pt>
              </c:strCache>
            </c:strRef>
          </c:cat>
          <c:val>
            <c:numRef>
              <c:f>fc_by_sf!$B$4:$B$6</c:f>
              <c:numCache>
                <c:formatCode>_-* #,##0.0_-;\-* #,##0.0_-;_-* "-"_-;_-@_-</c:formatCode>
                <c:ptCount val="3"/>
                <c:pt idx="0">
                  <c:v>0</c:v>
                </c:pt>
                <c:pt idx="1">
                  <c:v>60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5-4B6B-A182-C1D7291D2D8F}"/>
            </c:ext>
          </c:extLst>
        </c:ser>
        <c:ser>
          <c:idx val="1"/>
          <c:order val="1"/>
          <c:tx>
            <c:strRef>
              <c:f>fc_by_sf!$C$3</c:f>
              <c:strCache>
                <c:ptCount val="1"/>
                <c:pt idx="0">
                  <c:v>likely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fc_by_sf!$A$4:$A$6</c:f>
              <c:strCache>
                <c:ptCount val="3"/>
                <c:pt idx="0">
                  <c:v>1. 제품</c:v>
                </c:pt>
                <c:pt idx="1">
                  <c:v>2. 엔지니어링</c:v>
                </c:pt>
                <c:pt idx="2">
                  <c:v>3. 컨설팅</c:v>
                </c:pt>
              </c:strCache>
            </c:strRef>
          </c:cat>
          <c:val>
            <c:numRef>
              <c:f>fc_by_sf!$C$4:$C$6</c:f>
              <c:numCache>
                <c:formatCode>_-* #,##0.0_-;\-* #,##0.0_-;_-* "-"_-;_-@_-</c:formatCode>
                <c:ptCount val="3"/>
                <c:pt idx="0">
                  <c:v>0</c:v>
                </c:pt>
                <c:pt idx="1">
                  <c:v>189</c:v>
                </c:pt>
                <c:pt idx="2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5-4B6B-A182-C1D7291D2D8F}"/>
            </c:ext>
          </c:extLst>
        </c:ser>
        <c:ser>
          <c:idx val="2"/>
          <c:order val="2"/>
          <c:tx>
            <c:strRef>
              <c:f>fc_by_sf!$D$3</c:f>
              <c:strCache>
                <c:ptCount val="1"/>
                <c:pt idx="0">
                  <c:v>quoted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fc_by_sf!$A$4:$A$6</c:f>
              <c:strCache>
                <c:ptCount val="3"/>
                <c:pt idx="0">
                  <c:v>1. 제품</c:v>
                </c:pt>
                <c:pt idx="1">
                  <c:v>2. 엔지니어링</c:v>
                </c:pt>
                <c:pt idx="2">
                  <c:v>3. 컨설팅</c:v>
                </c:pt>
              </c:strCache>
            </c:strRef>
          </c:cat>
          <c:val>
            <c:numRef>
              <c:f>fc_by_sf!$D$4:$D$6</c:f>
              <c:numCache>
                <c:formatCode>_-* #,##0.0_-;\-* #,##0.0_-;_-* "-"_-;_-@_-</c:formatCode>
                <c:ptCount val="3"/>
                <c:pt idx="0">
                  <c:v>50</c:v>
                </c:pt>
                <c:pt idx="1">
                  <c:v>18.75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5-4B6B-A182-C1D7291D2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6837080"/>
        <c:axId val="72683773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fc_by_sf!$E$3</c15:sqref>
                        </c15:formulaRef>
                      </c:ext>
                    </c:extLst>
                    <c:strCache>
                      <c:ptCount val="1"/>
                      <c:pt idx="0">
                        <c:v>lead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fc_by_sf!$A$4:$A$6</c15:sqref>
                        </c15:formulaRef>
                      </c:ext>
                    </c:extLst>
                    <c:strCache>
                      <c:ptCount val="3"/>
                      <c:pt idx="0">
                        <c:v>1. 제품</c:v>
                      </c:pt>
                      <c:pt idx="1">
                        <c:v>2. 엔지니어링</c:v>
                      </c:pt>
                      <c:pt idx="2">
                        <c:v>3. 컨설팅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fc_by_sf!$E$4:$E$6</c15:sqref>
                        </c15:formulaRef>
                      </c:ext>
                    </c:extLst>
                    <c:numCache>
                      <c:formatCode>_-* #,##0.0_-;\-* #,##0.0_-;_-* "-"_-;_-@_-</c:formatCode>
                      <c:ptCount val="3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74F-4121-A801-D3B94534DED0}"/>
                  </c:ext>
                </c:extLst>
              </c15:ser>
            </c15:filteredBarSeries>
          </c:ext>
        </c:extLst>
      </c:barChart>
      <c:catAx>
        <c:axId val="7268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6837736"/>
        <c:crosses val="autoZero"/>
        <c:auto val="1"/>
        <c:lblAlgn val="ctr"/>
        <c:lblOffset val="100"/>
        <c:noMultiLvlLbl val="0"/>
      </c:catAx>
      <c:valAx>
        <c:axId val="7268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68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fc_by_solution!$A$1</c:f>
          <c:strCache>
            <c:ptCount val="1"/>
            <c:pt idx="0">
              <c:v>솔루션별 매출 전망
2022년 5월
814 MKRW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fc_by_solution!$B$3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fc_by_solution!$A$4:$A$15</c:f>
              <c:strCache>
                <c:ptCount val="12"/>
                <c:pt idx="0">
                  <c:v>11: 제품A</c:v>
                </c:pt>
                <c:pt idx="1">
                  <c:v>13: 제품C</c:v>
                </c:pt>
                <c:pt idx="2">
                  <c:v>14: 제품D</c:v>
                </c:pt>
                <c:pt idx="3">
                  <c:v>31: 컨성팅A</c:v>
                </c:pt>
                <c:pt idx="4">
                  <c:v>32: 컨설팅B</c:v>
                </c:pt>
                <c:pt idx="5">
                  <c:v>33: 컨설팅C</c:v>
                </c:pt>
                <c:pt idx="6">
                  <c:v>34: 컨설팅D</c:v>
                </c:pt>
                <c:pt idx="7">
                  <c:v>35: 컨설팅E</c:v>
                </c:pt>
                <c:pt idx="8">
                  <c:v>52: 엔지니어링B</c:v>
                </c:pt>
                <c:pt idx="9">
                  <c:v>53: 엔지니어링C</c:v>
                </c:pt>
                <c:pt idx="10">
                  <c:v>54: 엔지니어링D</c:v>
                </c:pt>
                <c:pt idx="11">
                  <c:v>55: 엔지니어링E</c:v>
                </c:pt>
              </c:strCache>
            </c:strRef>
          </c:cat>
          <c:val>
            <c:numRef>
              <c:f>fc_by_solution!$B$4:$B$15</c:f>
              <c:numCache>
                <c:formatCode>General</c:formatCode>
                <c:ptCount val="12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4-436C-B9E0-C8FD8625186B}"/>
            </c:ext>
          </c:extLst>
        </c:ser>
        <c:ser>
          <c:idx val="1"/>
          <c:order val="1"/>
          <c:tx>
            <c:strRef>
              <c:f>fc_by_solution!$C$3</c:f>
              <c:strCache>
                <c:ptCount val="1"/>
                <c:pt idx="0">
                  <c:v>likely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fc_by_solution!$A$4:$A$15</c:f>
              <c:strCache>
                <c:ptCount val="12"/>
                <c:pt idx="0">
                  <c:v>11: 제품A</c:v>
                </c:pt>
                <c:pt idx="1">
                  <c:v>13: 제품C</c:v>
                </c:pt>
                <c:pt idx="2">
                  <c:v>14: 제품D</c:v>
                </c:pt>
                <c:pt idx="3">
                  <c:v>31: 컨성팅A</c:v>
                </c:pt>
                <c:pt idx="4">
                  <c:v>32: 컨설팅B</c:v>
                </c:pt>
                <c:pt idx="5">
                  <c:v>33: 컨설팅C</c:v>
                </c:pt>
                <c:pt idx="6">
                  <c:v>34: 컨설팅D</c:v>
                </c:pt>
                <c:pt idx="7">
                  <c:v>35: 컨설팅E</c:v>
                </c:pt>
                <c:pt idx="8">
                  <c:v>52: 엔지니어링B</c:v>
                </c:pt>
                <c:pt idx="9">
                  <c:v>53: 엔지니어링C</c:v>
                </c:pt>
                <c:pt idx="10">
                  <c:v>54: 엔지니어링D</c:v>
                </c:pt>
                <c:pt idx="11">
                  <c:v>55: 엔지니어링E</c:v>
                </c:pt>
              </c:strCache>
            </c:strRef>
          </c:cat>
          <c:val>
            <c:numRef>
              <c:f>fc_by_solution!$C$4:$C$15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4-436C-B9E0-C8FD8625186B}"/>
            </c:ext>
          </c:extLst>
        </c:ser>
        <c:ser>
          <c:idx val="2"/>
          <c:order val="2"/>
          <c:tx>
            <c:strRef>
              <c:f>fc_by_solution!$D$3</c:f>
              <c:strCache>
                <c:ptCount val="1"/>
                <c:pt idx="0">
                  <c:v>quoted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fc_by_solution!$A$4:$A$15</c:f>
              <c:strCache>
                <c:ptCount val="12"/>
                <c:pt idx="0">
                  <c:v>11: 제품A</c:v>
                </c:pt>
                <c:pt idx="1">
                  <c:v>13: 제품C</c:v>
                </c:pt>
                <c:pt idx="2">
                  <c:v>14: 제품D</c:v>
                </c:pt>
                <c:pt idx="3">
                  <c:v>31: 컨성팅A</c:v>
                </c:pt>
                <c:pt idx="4">
                  <c:v>32: 컨설팅B</c:v>
                </c:pt>
                <c:pt idx="5">
                  <c:v>33: 컨설팅C</c:v>
                </c:pt>
                <c:pt idx="6">
                  <c:v>34: 컨설팅D</c:v>
                </c:pt>
                <c:pt idx="7">
                  <c:v>35: 컨설팅E</c:v>
                </c:pt>
                <c:pt idx="8">
                  <c:v>52: 엔지니어링B</c:v>
                </c:pt>
                <c:pt idx="9">
                  <c:v>53: 엔지니어링C</c:v>
                </c:pt>
                <c:pt idx="10">
                  <c:v>54: 엔지니어링D</c:v>
                </c:pt>
                <c:pt idx="11">
                  <c:v>55: 엔지니어링E</c:v>
                </c:pt>
              </c:strCache>
            </c:strRef>
          </c:cat>
          <c:val>
            <c:numRef>
              <c:f>fc_by_solution!$D$4:$D$13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E4-436C-B9E0-C8FD8625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6038728"/>
        <c:axId val="7260367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fc_by_solution!$E$3</c15:sqref>
                        </c15:formulaRef>
                      </c:ext>
                    </c:extLst>
                    <c:strCache>
                      <c:ptCount val="1"/>
                      <c:pt idx="0">
                        <c:v>lead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fc_by_solution!$A$4:$A$15</c15:sqref>
                        </c15:formulaRef>
                      </c:ext>
                    </c:extLst>
                    <c:strCache>
                      <c:ptCount val="12"/>
                      <c:pt idx="0">
                        <c:v>11: 제품A</c:v>
                      </c:pt>
                      <c:pt idx="1">
                        <c:v>13: 제품C</c:v>
                      </c:pt>
                      <c:pt idx="2">
                        <c:v>14: 제품D</c:v>
                      </c:pt>
                      <c:pt idx="3">
                        <c:v>31: 컨성팅A</c:v>
                      </c:pt>
                      <c:pt idx="4">
                        <c:v>32: 컨설팅B</c:v>
                      </c:pt>
                      <c:pt idx="5">
                        <c:v>33: 컨설팅C</c:v>
                      </c:pt>
                      <c:pt idx="6">
                        <c:v>34: 컨설팅D</c:v>
                      </c:pt>
                      <c:pt idx="7">
                        <c:v>35: 컨설팅E</c:v>
                      </c:pt>
                      <c:pt idx="8">
                        <c:v>52: 엔지니어링B</c:v>
                      </c:pt>
                      <c:pt idx="9">
                        <c:v>53: 엔지니어링C</c:v>
                      </c:pt>
                      <c:pt idx="10">
                        <c:v>54: 엔지니어링D</c:v>
                      </c:pt>
                      <c:pt idx="11">
                        <c:v>55: 엔지니어링E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fc_by_solution!$E$4:$E$15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20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7E4-436C-B9E0-C8FD8625186B}"/>
                  </c:ext>
                </c:extLst>
              </c15:ser>
            </c15:filteredBarSeries>
          </c:ext>
        </c:extLst>
      </c:barChart>
      <c:catAx>
        <c:axId val="72603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6036760"/>
        <c:crosses val="autoZero"/>
        <c:auto val="1"/>
        <c:lblAlgn val="ctr"/>
        <c:lblOffset val="100"/>
        <c:noMultiLvlLbl val="0"/>
      </c:catAx>
      <c:valAx>
        <c:axId val="72603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603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</xdr:colOff>
      <xdr:row>4</xdr:row>
      <xdr:rowOff>0</xdr:rowOff>
    </xdr:from>
    <xdr:to>
      <xdr:col>6</xdr:col>
      <xdr:colOff>657225</xdr:colOff>
      <xdr:row>15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7B7DE-7899-4791-B0B7-4672565FE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9049</xdr:colOff>
      <xdr:row>4</xdr:row>
      <xdr:rowOff>0</xdr:rowOff>
    </xdr:from>
    <xdr:to>
      <xdr:col>14</xdr:col>
      <xdr:colOff>9525</xdr:colOff>
      <xdr:row>15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563C40-6B0B-43A7-B94C-E44B3479B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</xdr:colOff>
      <xdr:row>4</xdr:row>
      <xdr:rowOff>0</xdr:rowOff>
    </xdr:from>
    <xdr:to>
      <xdr:col>20</xdr:col>
      <xdr:colOff>666749</xdr:colOff>
      <xdr:row>15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227801-795D-4D44-A1A8-B16B98EBE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211456</xdr:rowOff>
    </xdr:from>
    <xdr:to>
      <xdr:col>6</xdr:col>
      <xdr:colOff>657225</xdr:colOff>
      <xdr:row>29</xdr:row>
      <xdr:rowOff>212608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62E7AC-D304-4B67-A6A6-F7297B2E0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475</xdr:colOff>
      <xdr:row>15</xdr:row>
      <xdr:rowOff>211456</xdr:rowOff>
    </xdr:from>
    <xdr:to>
      <xdr:col>14</xdr:col>
      <xdr:colOff>9524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971CC1-A485-4721-8F1F-96865C288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2858</xdr:colOff>
      <xdr:row>15</xdr:row>
      <xdr:rowOff>207643</xdr:rowOff>
    </xdr:from>
    <xdr:to>
      <xdr:col>20</xdr:col>
      <xdr:colOff>662940</xdr:colOff>
      <xdr:row>30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2905B6-DC86-4B87-93C8-44E507EB1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13</xdr:col>
      <xdr:colOff>659130</xdr:colOff>
      <xdr:row>57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A3ECB6-48DC-4061-81DB-E9E5638BA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14</xdr:col>
      <xdr:colOff>0</xdr:colOff>
      <xdr:row>91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004831-FC9A-42BD-88EA-F7E732575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105</xdr:row>
      <xdr:rowOff>213358</xdr:rowOff>
    </xdr:from>
    <xdr:to>
      <xdr:col>14</xdr:col>
      <xdr:colOff>0</xdr:colOff>
      <xdr:row>126</xdr:row>
      <xdr:rowOff>219074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AF3FB6-4F19-4760-BA61-4AAF4FEAC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141</xdr:row>
      <xdr:rowOff>0</xdr:rowOff>
    </xdr:from>
    <xdr:to>
      <xdr:col>14</xdr:col>
      <xdr:colOff>0</xdr:colOff>
      <xdr:row>162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857FF43-F812-4BF8-9DB8-06D85AFCE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</xdr:colOff>
      <xdr:row>4</xdr:row>
      <xdr:rowOff>0</xdr:rowOff>
    </xdr:from>
    <xdr:to>
      <xdr:col>6</xdr:col>
      <xdr:colOff>657225</xdr:colOff>
      <xdr:row>15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154F6-94D8-406F-8955-9A0C79FA8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9049</xdr:colOff>
      <xdr:row>4</xdr:row>
      <xdr:rowOff>0</xdr:rowOff>
    </xdr:from>
    <xdr:to>
      <xdr:col>14</xdr:col>
      <xdr:colOff>9525</xdr:colOff>
      <xdr:row>15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BD190-38F8-461F-8191-215FB699B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</xdr:colOff>
      <xdr:row>4</xdr:row>
      <xdr:rowOff>0</xdr:rowOff>
    </xdr:from>
    <xdr:to>
      <xdr:col>20</xdr:col>
      <xdr:colOff>666749</xdr:colOff>
      <xdr:row>15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98FBA3-91B2-4197-AF00-BA3BE37BB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211456</xdr:rowOff>
    </xdr:from>
    <xdr:to>
      <xdr:col>6</xdr:col>
      <xdr:colOff>657225</xdr:colOff>
      <xdr:row>29</xdr:row>
      <xdr:rowOff>212608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0766EE-3F3F-4EF1-A7CA-1B2AF3D12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475</xdr:colOff>
      <xdr:row>15</xdr:row>
      <xdr:rowOff>211456</xdr:rowOff>
    </xdr:from>
    <xdr:to>
      <xdr:col>14</xdr:col>
      <xdr:colOff>9524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ECD097-6BF2-4CED-93FE-F8E012802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2858</xdr:colOff>
      <xdr:row>15</xdr:row>
      <xdr:rowOff>207643</xdr:rowOff>
    </xdr:from>
    <xdr:to>
      <xdr:col>20</xdr:col>
      <xdr:colOff>662940</xdr:colOff>
      <xdr:row>30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7AA165-0DAE-4EA0-9DE7-316E2CB30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14</xdr:col>
      <xdr:colOff>0</xdr:colOff>
      <xdr:row>57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F283E-8070-4193-B159-2BA068412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14</xdr:col>
      <xdr:colOff>0</xdr:colOff>
      <xdr:row>91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A87924-F0BA-4B7E-BFCA-9482DB08B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105</xdr:row>
      <xdr:rowOff>217169</xdr:rowOff>
    </xdr:from>
    <xdr:to>
      <xdr:col>14</xdr:col>
      <xdr:colOff>0</xdr:colOff>
      <xdr:row>127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733827-0ABF-441C-9E40-C478FC723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141</xdr:row>
      <xdr:rowOff>0</xdr:rowOff>
    </xdr:from>
    <xdr:to>
      <xdr:col>14</xdr:col>
      <xdr:colOff>0</xdr:colOff>
      <xdr:row>161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407AD4-4E4C-4296-97AA-668B3C751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4BBD92-03FF-4D13-8827-383F29B83717}" name="Table1" displayName="Table1" ref="A4:AG25" totalsRowShown="0" headerRowDxfId="37" dataDxfId="36" headerRowCellStyle="Comma [0]" dataCellStyle="Calculation">
  <autoFilter ref="A4:AG25" xr:uid="{DC4BBD92-03FF-4D13-8827-383F29B83717}"/>
  <tableColumns count="33">
    <tableColumn id="1" xr3:uid="{84B86AB6-2A2B-402E-B8C6-B38898A160CF}" name="순번" dataDxfId="35"/>
    <tableColumn id="2" xr3:uid="{CFA01ADD-1226-4DB0-8253-D8390F59DB58}" name="sso_n" dataDxfId="34" dataCellStyle="Input"/>
    <tableColumn id="24" xr3:uid="{50A6AC50-0DC8-4524-8752-497325278070}" name="고객" dataCellStyle="Input"/>
    <tableColumn id="25" xr3:uid="{777EBD47-4F41-4CF9-96E2-579393D91F6F}" name="고객_분류" dataDxfId="33" dataCellStyle="Calculation">
      <calculatedColumnFormula>VLOOKUP(C5,Table4[],2,FALSE)</calculatedColumnFormula>
    </tableColumn>
    <tableColumn id="3" xr3:uid="{4B2B6778-FA24-44C0-BDC6-E4F28F373354}" name="sso" dataDxfId="32" dataCellStyle="Input"/>
    <tableColumn id="32" xr3:uid="{E8DBB21A-5C2D-4542-BB39-6FA7CD001AC9}" name="현황" dataDxfId="31" dataCellStyle="Input"/>
    <tableColumn id="4" xr3:uid="{0E7A2F8B-E0C5-43C3-A537-8DE4325C36C9}" name="등록일" dataDxfId="30" dataCellStyle="Input"/>
    <tableColumn id="30" xr3:uid="{D75E2300-7118-4876-B05B-0C13AD9D8FA3}" name="영업담당자" dataDxfId="29" dataCellStyle="Input"/>
    <tableColumn id="5" xr3:uid="{3BE723CE-6788-40F6-9F5F-BEEB0E3C4EA0}" name="sc_1" dataDxfId="28" dataCellStyle="Input"/>
    <tableColumn id="26" xr3:uid="{BC422479-D60A-404B-B48D-C8ACF2833B0E}" name="solution_field" dataDxfId="27" dataCellStyle="Calculation">
      <calculatedColumnFormula>VLOOKUP(Table1[[#This Row],[sc_1]],Table2[],2,FALSE)</calculatedColumnFormula>
    </tableColumn>
    <tableColumn id="6" xr3:uid="{590ED243-DEF1-4189-BD76-5D8C360A5967}" name="sc_2" dataDxfId="26" dataCellStyle="Input"/>
    <tableColumn id="27" xr3:uid="{A7099E81-AE15-4986-BE1F-474E79C5FFC8}" name="solution" dataDxfId="25" dataCellStyle="Calculation">
      <calculatedColumnFormula>VLOOKUP(Table1[[#This Row],[sc_2]],Table26[],4,FALSE)</calculatedColumnFormula>
    </tableColumn>
    <tableColumn id="31" xr3:uid="{6E8AF133-6B18-4DFB-B21C-9D64FB3EAA2D}" name="기술담당자" dataCellStyle="Input"/>
    <tableColumn id="7" xr3:uid="{0E231AB6-68BB-44B4-BE79-84815D8A8F3C}" name="견적일" dataDxfId="24" dataCellStyle="Input"/>
    <tableColumn id="8" xr3:uid="{BD9B2916-523D-4125-BDCD-5B444E9A2702}" name="견적가" dataDxfId="23" dataCellStyle="Input"/>
    <tableColumn id="9" xr3:uid="{7EE5F050-FFE4-4334-B399-A5AF6BDF8169}" name="원가" dataDxfId="22" dataCellStyle="Input"/>
    <tableColumn id="10" xr3:uid="{839F2019-532B-4A85-BBEC-5C677C571092}" name="이윤" dataDxfId="21" dataCellStyle="Calculation">
      <calculatedColumnFormula>O5-P5</calculatedColumnFormula>
    </tableColumn>
    <tableColumn id="29" xr3:uid="{40FE2215-38DB-4AF2-8D63-B48CA8BD72A7}" name="영업단계" dataDxfId="20" dataCellStyle="Input"/>
    <tableColumn id="11" xr3:uid="{510DF1CE-BB25-4154-89B5-FF0FCF311D44}" name="수주확률" dataDxfId="19" dataCellStyle="Calculation">
      <calculatedColumnFormula>VLOOKUP(Table1[[#This Row],[영업단계]],Table6[],2,FALSE)</calculatedColumnFormula>
    </tableColumn>
    <tableColumn id="28" xr3:uid="{F21DF0F7-9B31-4B2C-8AC8-F10AFC343F25}" name="수주확률가중견적가" dataDxfId="18" dataCellStyle="Calculation">
      <calculatedColumnFormula>Table1[[#This Row],[견적가]]*Table1[[#This Row],[수주확률]]</calculatedColumnFormula>
    </tableColumn>
    <tableColumn id="33" xr3:uid="{0C0FFF99-06B9-4A09-856D-3271B6849E0E}" name="closed_date" dataDxfId="17" dataCellStyle="Input"/>
    <tableColumn id="12" xr3:uid="{6B858123-41D0-43CD-8FC6-860A14B92B1E}" name="착수일" dataDxfId="16" dataCellStyle="Input"/>
    <tableColumn id="13" xr3:uid="{BC325B7D-9727-4E96-96AD-12279F423D51}" name="종료일" dataDxfId="15" dataCellStyle="Input"/>
    <tableColumn id="14" xr3:uid="{ADE64B8E-FC45-4ED6-9A6A-79F25C3733FC}" name="지불방식" dataDxfId="14" dataCellStyle="Input"/>
    <tableColumn id="15" xr3:uid="{3543A315-CFD3-4928-B63E-9FCC643E02F0}" name="지불액1" dataDxfId="13" dataCellStyle="Calculation">
      <calculatedColumnFormula>IF($X5=1,$O5,IF($X5=2,$O5*0.5,IF($X5=3,$O5*0.3,IF($X5=4,0,0))))</calculatedColumnFormula>
    </tableColumn>
    <tableColumn id="16" xr3:uid="{206D865B-46F0-4779-A2A8-FFA2D71928CD}" name="지불일1" dataDxfId="12" dataCellStyle="Calculation">
      <calculatedColumnFormula>IF(V5="", "", V5)</calculatedColumnFormula>
    </tableColumn>
    <tableColumn id="17" xr3:uid="{1DBEFC47-A171-4E46-B7B6-8E96A8926FE0}" name="지불액2" dataDxfId="11" dataCellStyle="Calculation">
      <calculatedColumnFormula>IF($X5=1,0,IF($X5=2,0,IF($X5=3,$O5*0.3,IF($X5=4,0,0))))</calculatedColumnFormula>
    </tableColumn>
    <tableColumn id="18" xr3:uid="{8D98D7C7-A1D9-4B19-81E1-A52BDD7A6F1F}" name="지불일2" dataDxfId="10" dataCellStyle="Calculation">
      <calculatedColumnFormula>IF(V5="", "", (Z5+AD5)/2)</calculatedColumnFormula>
    </tableColumn>
    <tableColumn id="19" xr3:uid="{E220824D-7415-4F7B-91E8-004523564634}" name="지불액3" dataDxfId="9" dataCellStyle="Calculation">
      <calculatedColumnFormula>IF($X5=1,0,IF($X5=2,$O5*0.5,IF($X5=3,$O5*0.4,IF($X5=4,$O5,0))))</calculatedColumnFormula>
    </tableColumn>
    <tableColumn id="20" xr3:uid="{BCB74054-C501-4479-9508-3A6F661AA76D}" name="지불일3" dataDxfId="8" dataCellStyle="Calculation">
      <calculatedColumnFormula>IF(W5="", "", W5)</calculatedColumnFormula>
    </tableColumn>
    <tableColumn id="21" xr3:uid="{C8D68001-D943-43B6-9F0D-4DFCFD538035}" name="매출전망1" dataDxfId="7" dataCellStyle="Calculation">
      <calculatedColumnFormula>Y5*$S5</calculatedColumnFormula>
    </tableColumn>
    <tableColumn id="22" xr3:uid="{07AB9B7D-39CF-49D2-A6C2-2D40F5FBFF8C}" name="매출전망2" dataDxfId="6" dataCellStyle="Calculation">
      <calculatedColumnFormula>AA5*$S5</calculatedColumnFormula>
    </tableColumn>
    <tableColumn id="23" xr3:uid="{E7DF4182-46D2-4E3F-BF3F-9C845900C4C3}" name="매출전망3" dataDxfId="5" dataCellStyle="Calculation">
      <calculatedColumnFormula>AC5*$S5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D64556-210C-42AE-9D73-D75FED5AF4F0}" name="Table3" displayName="Table3" ref="A4:C10" totalsRowShown="0">
  <autoFilter ref="A4:C10" xr:uid="{35D64556-210C-42AE-9D73-D75FED5AF4F0}"/>
  <tableColumns count="3">
    <tableColumn id="1" xr3:uid="{39014C14-8379-43B2-9D01-3C27F5914E4D}" name="선택번호"/>
    <tableColumn id="2" xr3:uid="{768E4ADE-468B-45DC-998C-035E4760649E}" name="소요_인원_수준"/>
    <tableColumn id="3" xr3:uid="{76A7893D-5CE7-4529-B96A-4AAD60D14B3B}" name="임률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3FED6B-311E-4EB1-BCA3-BE7A093092EE}" name="Table4" displayName="Table4" ref="E4:F30" totalsRowShown="0">
  <autoFilter ref="E4:F30" xr:uid="{E33FED6B-311E-4EB1-BCA3-BE7A093092EE}"/>
  <tableColumns count="2">
    <tableColumn id="1" xr3:uid="{B45F9B2A-6B95-4303-8BBF-68D89853BC12}" name="고객사"/>
    <tableColumn id="2" xr3:uid="{900CBE08-9A25-4DA1-A351-0BFAB8017E81}" name="고객_분류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AAA0E8-4C60-4E77-919A-47ED38EA7FAF}" name="Table2" displayName="Table2" ref="H4:I7" totalsRowShown="0">
  <autoFilter ref="H4:I7" xr:uid="{5DAAA0E8-4C60-4E77-919A-47ED38EA7FAF}"/>
  <tableColumns count="2">
    <tableColumn id="1" xr3:uid="{B668DBF5-C9EE-4372-AB68-214C7F9BDEAC}" name="sc_1"/>
    <tableColumn id="2" xr3:uid="{7C611B01-854F-4A1D-BBEB-24D8853BB5AE}" name="solution categor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1C1C80-6FB9-4106-9649-75C122552FE6}" name="Table26" displayName="Table26" ref="K4:N36">
  <autoFilter ref="K4:N36" xr:uid="{761C1C80-6FB9-4106-9649-75C122552FE6}"/>
  <sortState xmlns:xlrd2="http://schemas.microsoft.com/office/spreadsheetml/2017/richdata2" ref="K5:N21">
    <sortCondition ref="K4:K21"/>
  </sortState>
  <tableColumns count="4">
    <tableColumn id="1" xr3:uid="{6BAC08CF-E26F-4707-9445-FEE9C99E3B19}" name="sc_2"/>
    <tableColumn id="2" xr3:uid="{7313893A-384D-4D13-AF76-5523354A30FF}" name="solution"/>
    <tableColumn id="3" xr3:uid="{C6DA02F8-FC15-44EA-9565-61DDA09B0204}" name="설명" dataDxfId="4"/>
    <tableColumn id="4" xr3:uid="{C2124A65-C941-44C0-9578-A76123E8E529}" name="sc_2_list" dataDxfId="3" dataCellStyle="Calculation">
      <calculatedColumnFormula>Table26[[#This Row],[sc_2]]&amp;": "&amp;Table26[[#This Row],[solution]]&amp;CHAR(10)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D1C172-03C6-4A97-8FF5-D0FBD19663A9}" name="Table6" displayName="Table6" ref="Q4:R11" totalsRowShown="0">
  <autoFilter ref="Q4:R11" xr:uid="{C2D1C172-03C6-4A97-8FF5-D0FBD19663A9}"/>
  <tableColumns count="2">
    <tableColumn id="1" xr3:uid="{D80689E9-38AA-4543-B36A-3DB84CC5EAB7}" name="영업 단계"/>
    <tableColumn id="2" xr3:uid="{6ACEC328-A201-4A8B-9471-DEB45B2434BB}" name="수주 확률" dataDxfId="2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2A5C5FD-39CD-441E-8FD2-2489C880C2A3}" name="Table7" displayName="Table7" ref="T4:T7" totalsRowShown="0">
  <autoFilter ref="T4:T7" xr:uid="{62A5C5FD-39CD-441E-8FD2-2489C880C2A3}"/>
  <tableColumns count="1">
    <tableColumn id="1" xr3:uid="{DC4533A2-038D-4D21-9827-B722B7A6753D}" name="영업담당자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F9DFA4-58A4-440D-9C0A-A6F09474C303}" name="Table8" displayName="Table8" ref="V4:X12" totalsRowShown="0">
  <autoFilter ref="V4:X12" xr:uid="{4DF9DFA4-58A4-440D-9C0A-A6F09474C303}"/>
  <tableColumns count="3">
    <tableColumn id="1" xr3:uid="{2FE6528B-42FD-49B9-9ECA-F2EA7224B000}" name="팀" dataDxfId="1"/>
    <tableColumn id="2" xr3:uid="{701270F4-AEFC-4468-86A3-41B10F687DC4}" name="기술담당자"/>
    <tableColumn id="3" xr3:uid="{D6C51116-59C4-4C20-9140-CBBE9AADEC56}" name="팀_기술담당자" dataDxfId="0" dataCellStyle="Calculation">
      <calculatedColumnFormula>Table8[[#This Row],[기술담당자]] &amp; "/ " &amp; Table8[[#This Row],[팀]]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2055-C5C0-4C35-BE69-F083E885771E}">
  <sheetPr codeName="Sheet1"/>
  <dimension ref="A2:G12"/>
  <sheetViews>
    <sheetView topLeftCell="A10" workbookViewId="0">
      <selection activeCell="D12" sqref="D12"/>
    </sheetView>
  </sheetViews>
  <sheetFormatPr defaultRowHeight="17.399999999999999" x14ac:dyDescent="0.4"/>
  <cols>
    <col min="2" max="2" width="11.09765625" bestFit="1" customWidth="1"/>
    <col min="4" max="4" width="43.59765625" style="1" customWidth="1"/>
    <col min="7" max="7" width="61.69921875" customWidth="1"/>
  </cols>
  <sheetData>
    <row r="2" spans="1:7" ht="27.6" x14ac:dyDescent="0.4">
      <c r="A2" s="57" t="s">
        <v>48</v>
      </c>
      <c r="B2" s="57"/>
      <c r="C2" s="57"/>
      <c r="D2" s="57"/>
      <c r="F2" s="57" t="s">
        <v>257</v>
      </c>
      <c r="G2" s="57"/>
    </row>
    <row r="4" spans="1:7" x14ac:dyDescent="0.4">
      <c r="A4" t="s">
        <v>49</v>
      </c>
      <c r="B4" t="s">
        <v>50</v>
      </c>
      <c r="C4" t="s">
        <v>51</v>
      </c>
      <c r="D4" s="1" t="s">
        <v>52</v>
      </c>
      <c r="F4" t="s">
        <v>253</v>
      </c>
      <c r="G4" t="s">
        <v>252</v>
      </c>
    </row>
    <row r="5" spans="1:7" x14ac:dyDescent="0.4">
      <c r="A5">
        <v>1</v>
      </c>
      <c r="B5" s="27">
        <v>44676</v>
      </c>
      <c r="C5" t="s">
        <v>53</v>
      </c>
      <c r="D5" s="1" t="s">
        <v>54</v>
      </c>
      <c r="F5">
        <v>1</v>
      </c>
      <c r="G5" t="s">
        <v>254</v>
      </c>
    </row>
    <row r="6" spans="1:7" ht="52.2" x14ac:dyDescent="0.4">
      <c r="A6">
        <v>2</v>
      </c>
      <c r="B6" s="27">
        <v>44677</v>
      </c>
      <c r="C6" t="s">
        <v>53</v>
      </c>
      <c r="D6" s="1" t="s">
        <v>82</v>
      </c>
      <c r="F6">
        <v>2</v>
      </c>
      <c r="G6" s="1" t="s">
        <v>256</v>
      </c>
    </row>
    <row r="7" spans="1:7" ht="104.4" x14ac:dyDescent="0.4">
      <c r="A7">
        <v>3</v>
      </c>
      <c r="B7" s="27">
        <v>44678</v>
      </c>
      <c r="C7" t="s">
        <v>53</v>
      </c>
      <c r="D7" s="36" t="s">
        <v>98</v>
      </c>
    </row>
    <row r="8" spans="1:7" ht="34.799999999999997" x14ac:dyDescent="0.4">
      <c r="A8">
        <v>4</v>
      </c>
      <c r="B8" s="27">
        <v>44682</v>
      </c>
      <c r="C8" t="s">
        <v>106</v>
      </c>
      <c r="D8" s="36" t="s">
        <v>107</v>
      </c>
    </row>
    <row r="9" spans="1:7" ht="69.599999999999994" x14ac:dyDescent="0.4">
      <c r="A9" s="44">
        <v>5</v>
      </c>
      <c r="B9" s="45">
        <v>44685</v>
      </c>
      <c r="C9" s="44" t="s">
        <v>112</v>
      </c>
      <c r="D9" s="46" t="s">
        <v>113</v>
      </c>
    </row>
    <row r="10" spans="1:7" ht="156.6" x14ac:dyDescent="0.4">
      <c r="A10">
        <v>6</v>
      </c>
      <c r="B10" s="45">
        <v>44688</v>
      </c>
      <c r="C10" t="s">
        <v>114</v>
      </c>
      <c r="D10" s="46" t="s">
        <v>120</v>
      </c>
    </row>
    <row r="11" spans="1:7" ht="34.799999999999997" x14ac:dyDescent="0.4">
      <c r="A11">
        <v>7</v>
      </c>
      <c r="B11" s="45">
        <v>44689</v>
      </c>
      <c r="C11" t="s">
        <v>255</v>
      </c>
      <c r="D11" s="46" t="s">
        <v>258</v>
      </c>
    </row>
    <row r="12" spans="1:7" ht="121.8" x14ac:dyDescent="0.4">
      <c r="A12">
        <v>8</v>
      </c>
      <c r="B12" s="45">
        <v>44693</v>
      </c>
      <c r="C12" t="s">
        <v>303</v>
      </c>
      <c r="D12" s="1" t="s">
        <v>306</v>
      </c>
    </row>
  </sheetData>
  <mergeCells count="2">
    <mergeCell ref="A2:D2"/>
    <mergeCell ref="F2:G2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FD7F-B118-4817-9219-E70EBB2347CA}">
  <sheetPr codeName="Sheet9"/>
  <dimension ref="A1:E15"/>
  <sheetViews>
    <sheetView workbookViewId="0">
      <selection activeCell="A3" sqref="A3"/>
    </sheetView>
  </sheetViews>
  <sheetFormatPr defaultRowHeight="17.399999999999999" x14ac:dyDescent="0.4"/>
  <cols>
    <col min="1" max="1" width="18.09765625" bestFit="1" customWidth="1"/>
    <col min="2" max="2" width="11.09765625" style="38" bestFit="1" customWidth="1"/>
    <col min="3" max="3" width="11.3984375" bestFit="1" customWidth="1"/>
    <col min="4" max="4" width="10.3984375" bestFit="1" customWidth="1"/>
  </cols>
  <sheetData>
    <row r="1" spans="1:5" ht="52.2" x14ac:dyDescent="0.4">
      <c r="A1" s="37" t="s">
        <v>296</v>
      </c>
    </row>
    <row r="3" spans="1:5" x14ac:dyDescent="0.4">
      <c r="A3" s="4" t="s">
        <v>103</v>
      </c>
      <c r="B3" s="32" t="s">
        <v>309</v>
      </c>
      <c r="C3" s="4" t="s">
        <v>310</v>
      </c>
      <c r="D3" s="4" t="s">
        <v>311</v>
      </c>
      <c r="E3" s="4" t="s">
        <v>104</v>
      </c>
    </row>
    <row r="4" spans="1:5" x14ac:dyDescent="0.4">
      <c r="A4" s="4">
        <v>1</v>
      </c>
      <c r="B4" s="39">
        <v>0</v>
      </c>
      <c r="C4" s="39">
        <v>0</v>
      </c>
      <c r="D4" s="39">
        <v>25</v>
      </c>
      <c r="E4" s="39">
        <v>0</v>
      </c>
    </row>
    <row r="5" spans="1:5" x14ac:dyDescent="0.4">
      <c r="A5" s="4">
        <v>2</v>
      </c>
      <c r="B5" s="39">
        <v>0</v>
      </c>
      <c r="C5" s="39">
        <v>94</v>
      </c>
      <c r="D5" s="39">
        <v>47</v>
      </c>
      <c r="E5" s="39">
        <v>0</v>
      </c>
    </row>
    <row r="6" spans="1:5" x14ac:dyDescent="0.4">
      <c r="A6" s="4">
        <v>3</v>
      </c>
      <c r="B6" s="39">
        <v>0</v>
      </c>
      <c r="C6" s="40">
        <v>94</v>
      </c>
      <c r="D6" s="40">
        <v>47</v>
      </c>
      <c r="E6" s="40">
        <v>0</v>
      </c>
    </row>
    <row r="7" spans="1:5" x14ac:dyDescent="0.4">
      <c r="A7" s="4">
        <v>4</v>
      </c>
      <c r="B7" s="39">
        <v>0</v>
      </c>
      <c r="C7" s="39">
        <v>94</v>
      </c>
      <c r="D7" s="39">
        <v>55</v>
      </c>
      <c r="E7" s="39">
        <v>0</v>
      </c>
    </row>
    <row r="8" spans="1:5" x14ac:dyDescent="0.4">
      <c r="A8" s="4">
        <v>5</v>
      </c>
      <c r="B8" s="39">
        <v>66</v>
      </c>
      <c r="C8" s="39">
        <v>176</v>
      </c>
      <c r="D8" s="39">
        <v>55</v>
      </c>
      <c r="E8" s="39">
        <v>2.5</v>
      </c>
    </row>
    <row r="9" spans="1:5" x14ac:dyDescent="0.4">
      <c r="A9" s="4">
        <v>6</v>
      </c>
      <c r="B9" s="39">
        <v>86</v>
      </c>
      <c r="C9" s="39">
        <v>176</v>
      </c>
      <c r="D9" s="39">
        <v>55</v>
      </c>
      <c r="E9" s="39">
        <v>2.5</v>
      </c>
    </row>
    <row r="10" spans="1:5" x14ac:dyDescent="0.4">
      <c r="A10" s="4">
        <v>7</v>
      </c>
      <c r="B10" s="39">
        <v>86</v>
      </c>
      <c r="C10" s="39">
        <v>270</v>
      </c>
      <c r="D10" s="39">
        <v>128</v>
      </c>
      <c r="E10" s="39">
        <v>8.5</v>
      </c>
    </row>
    <row r="11" spans="1:5" x14ac:dyDescent="0.4">
      <c r="A11" s="4">
        <v>8</v>
      </c>
      <c r="B11" s="39">
        <v>86</v>
      </c>
      <c r="C11" s="39">
        <v>270</v>
      </c>
      <c r="D11" s="39">
        <v>128</v>
      </c>
      <c r="E11" s="39">
        <v>8.5</v>
      </c>
    </row>
    <row r="12" spans="1:5" x14ac:dyDescent="0.4">
      <c r="A12" s="4">
        <v>9</v>
      </c>
      <c r="B12" s="39">
        <v>86</v>
      </c>
      <c r="C12" s="39">
        <v>270</v>
      </c>
      <c r="D12" s="39">
        <v>128</v>
      </c>
      <c r="E12" s="39">
        <v>17</v>
      </c>
    </row>
    <row r="13" spans="1:5" x14ac:dyDescent="0.4">
      <c r="A13" s="4">
        <v>10</v>
      </c>
      <c r="B13" s="39">
        <v>152</v>
      </c>
      <c r="C13" s="39">
        <v>270</v>
      </c>
      <c r="D13" s="39">
        <v>128</v>
      </c>
      <c r="E13" s="39">
        <v>17</v>
      </c>
    </row>
    <row r="14" spans="1:5" x14ac:dyDescent="0.4">
      <c r="A14" s="4">
        <v>11</v>
      </c>
      <c r="B14" s="39">
        <v>152</v>
      </c>
      <c r="C14" s="39">
        <v>378</v>
      </c>
      <c r="D14" s="39">
        <v>128</v>
      </c>
      <c r="E14" s="39">
        <v>17</v>
      </c>
    </row>
    <row r="15" spans="1:5" x14ac:dyDescent="0.4">
      <c r="A15" s="4">
        <v>12</v>
      </c>
      <c r="B15" s="39">
        <v>152</v>
      </c>
      <c r="C15" s="39">
        <v>504</v>
      </c>
      <c r="D15" s="39">
        <v>158</v>
      </c>
      <c r="E15" s="39">
        <v>25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18B1-E658-4D68-ACD1-6A5588DC4273}">
  <sheetPr codeName="Sheet10"/>
  <dimension ref="A1:E6"/>
  <sheetViews>
    <sheetView workbookViewId="0"/>
  </sheetViews>
  <sheetFormatPr defaultRowHeight="17.399999999999999" x14ac:dyDescent="0.4"/>
  <cols>
    <col min="1" max="1" width="22.19921875" bestFit="1" customWidth="1"/>
  </cols>
  <sheetData>
    <row r="1" spans="1:5" ht="52.2" x14ac:dyDescent="0.4">
      <c r="A1" s="37" t="s">
        <v>300</v>
      </c>
    </row>
    <row r="3" spans="1:5" x14ac:dyDescent="0.4">
      <c r="A3" s="4" t="s">
        <v>117</v>
      </c>
      <c r="B3" s="4" t="s">
        <v>91</v>
      </c>
      <c r="C3" s="4" t="s">
        <v>89</v>
      </c>
      <c r="D3" s="4" t="s">
        <v>87</v>
      </c>
      <c r="E3" s="4" t="s">
        <v>85</v>
      </c>
    </row>
    <row r="4" spans="1:5" x14ac:dyDescent="0.4">
      <c r="A4" s="4" t="s">
        <v>95</v>
      </c>
      <c r="B4" s="39">
        <v>0</v>
      </c>
      <c r="C4" s="39">
        <v>0</v>
      </c>
      <c r="D4" s="39">
        <v>50</v>
      </c>
      <c r="E4" s="39">
        <v>20</v>
      </c>
    </row>
    <row r="5" spans="1:5" x14ac:dyDescent="0.4">
      <c r="A5" s="4" t="s">
        <v>96</v>
      </c>
      <c r="B5" s="39">
        <v>60</v>
      </c>
      <c r="C5" s="39">
        <v>189</v>
      </c>
      <c r="D5" s="39">
        <v>18.75</v>
      </c>
      <c r="E5" s="39">
        <v>20</v>
      </c>
    </row>
    <row r="6" spans="1:5" x14ac:dyDescent="0.4">
      <c r="A6" s="4" t="s">
        <v>97</v>
      </c>
      <c r="B6" s="39">
        <v>92</v>
      </c>
      <c r="C6" s="39">
        <v>315</v>
      </c>
      <c r="D6" s="39">
        <v>89</v>
      </c>
      <c r="E6" s="39">
        <v>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1A05-8ED7-400F-B311-C2DF904F1179}">
  <sheetPr codeName="Sheet11"/>
  <dimension ref="A1:E15"/>
  <sheetViews>
    <sheetView workbookViewId="0">
      <selection activeCell="J9" sqref="J9"/>
    </sheetView>
  </sheetViews>
  <sheetFormatPr defaultRowHeight="17.399999999999999" x14ac:dyDescent="0.4"/>
  <cols>
    <col min="1" max="1" width="18.59765625" bestFit="1" customWidth="1"/>
    <col min="4" max="4" width="8.8984375" customWidth="1"/>
  </cols>
  <sheetData>
    <row r="1" spans="1:5" ht="52.2" x14ac:dyDescent="0.4">
      <c r="A1" s="37" t="s">
        <v>301</v>
      </c>
    </row>
    <row r="3" spans="1:5" x14ac:dyDescent="0.4">
      <c r="A3" s="44" t="s">
        <v>119</v>
      </c>
      <c r="B3" s="44" t="s">
        <v>91</v>
      </c>
      <c r="C3" s="44" t="s">
        <v>89</v>
      </c>
      <c r="D3" s="44" t="s">
        <v>87</v>
      </c>
      <c r="E3" s="44" t="s">
        <v>85</v>
      </c>
    </row>
    <row r="4" spans="1:5" x14ac:dyDescent="0.4">
      <c r="A4" s="44" t="s">
        <v>260</v>
      </c>
      <c r="B4" s="44">
        <v>20</v>
      </c>
      <c r="C4" s="44">
        <v>0</v>
      </c>
      <c r="D4" s="44">
        <v>0</v>
      </c>
      <c r="E4" s="44">
        <v>0</v>
      </c>
    </row>
    <row r="5" spans="1:5" x14ac:dyDescent="0.4">
      <c r="A5" s="44" t="s">
        <v>262</v>
      </c>
      <c r="B5" s="44">
        <v>0</v>
      </c>
      <c r="C5" s="44">
        <v>0</v>
      </c>
      <c r="D5" s="44">
        <v>0</v>
      </c>
      <c r="E5" s="44">
        <v>20</v>
      </c>
    </row>
    <row r="6" spans="1:5" x14ac:dyDescent="0.4">
      <c r="A6" s="44" t="s">
        <v>264</v>
      </c>
      <c r="B6" s="44">
        <v>0</v>
      </c>
      <c r="C6" s="44">
        <v>0</v>
      </c>
      <c r="D6" s="44">
        <v>50</v>
      </c>
      <c r="E6" s="44">
        <v>0</v>
      </c>
    </row>
    <row r="7" spans="1:5" x14ac:dyDescent="0.4">
      <c r="A7" s="44" t="s">
        <v>266</v>
      </c>
      <c r="B7" s="44">
        <v>0</v>
      </c>
      <c r="C7" s="44">
        <v>0</v>
      </c>
      <c r="D7" s="44">
        <v>75</v>
      </c>
      <c r="E7" s="44">
        <v>0</v>
      </c>
    </row>
    <row r="8" spans="1:5" x14ac:dyDescent="0.4">
      <c r="A8" s="44" t="s">
        <v>267</v>
      </c>
      <c r="B8" s="44">
        <v>72</v>
      </c>
      <c r="C8" s="44">
        <v>0</v>
      </c>
      <c r="D8" s="44">
        <v>0</v>
      </c>
      <c r="E8" s="44">
        <v>0</v>
      </c>
    </row>
    <row r="9" spans="1:5" x14ac:dyDescent="0.4">
      <c r="A9" s="44" t="s">
        <v>269</v>
      </c>
      <c r="B9" s="44">
        <v>0</v>
      </c>
      <c r="C9" s="44">
        <v>0</v>
      </c>
      <c r="D9" s="44">
        <v>0</v>
      </c>
      <c r="E9" s="44">
        <v>0</v>
      </c>
    </row>
    <row r="10" spans="1:5" x14ac:dyDescent="0.4">
      <c r="A10" s="44" t="s">
        <v>271</v>
      </c>
      <c r="B10" s="44">
        <v>0</v>
      </c>
      <c r="C10" s="44">
        <v>315</v>
      </c>
      <c r="D10" s="44">
        <v>0</v>
      </c>
      <c r="E10" s="44">
        <v>0</v>
      </c>
    </row>
    <row r="11" spans="1:5" x14ac:dyDescent="0.4">
      <c r="A11" s="44" t="s">
        <v>273</v>
      </c>
      <c r="B11" s="44">
        <v>0</v>
      </c>
      <c r="C11" s="44">
        <v>0</v>
      </c>
      <c r="D11" s="44">
        <v>0</v>
      </c>
      <c r="E11" s="44">
        <v>0</v>
      </c>
    </row>
    <row r="12" spans="1:5" x14ac:dyDescent="0.4">
      <c r="A12" s="44" t="s">
        <v>274</v>
      </c>
      <c r="B12" s="44">
        <v>60</v>
      </c>
      <c r="C12" s="44">
        <v>0</v>
      </c>
      <c r="D12" s="44">
        <v>0</v>
      </c>
      <c r="E12" s="44">
        <v>0</v>
      </c>
    </row>
    <row r="13" spans="1:5" x14ac:dyDescent="0.4">
      <c r="A13" s="44" t="s">
        <v>276</v>
      </c>
      <c r="B13" s="44">
        <v>0</v>
      </c>
      <c r="C13" s="44">
        <v>0</v>
      </c>
      <c r="D13" s="44">
        <v>18.75</v>
      </c>
      <c r="E13" s="44">
        <v>0</v>
      </c>
    </row>
    <row r="14" spans="1:5" x14ac:dyDescent="0.4">
      <c r="A14" s="44" t="s">
        <v>278</v>
      </c>
      <c r="B14" s="44">
        <v>0</v>
      </c>
      <c r="C14" s="44">
        <v>189</v>
      </c>
      <c r="D14" s="44">
        <v>0</v>
      </c>
      <c r="E14" s="44">
        <v>0</v>
      </c>
    </row>
    <row r="15" spans="1:5" x14ac:dyDescent="0.4">
      <c r="A15" s="44" t="s">
        <v>280</v>
      </c>
      <c r="B15" s="44">
        <v>0</v>
      </c>
      <c r="C15" s="44">
        <v>0</v>
      </c>
      <c r="D15" s="44">
        <v>14</v>
      </c>
      <c r="E15" s="44">
        <v>20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B36B5-AC3F-41F0-97DE-127FCEB59679}">
  <sheetPr codeName="Sheet12"/>
  <dimension ref="A1:E12"/>
  <sheetViews>
    <sheetView workbookViewId="0">
      <selection activeCell="A3" sqref="A3:E8"/>
    </sheetView>
  </sheetViews>
  <sheetFormatPr defaultRowHeight="17.399999999999999" x14ac:dyDescent="0.4"/>
  <cols>
    <col min="1" max="1" width="18.59765625" bestFit="1" customWidth="1"/>
    <col min="4" max="4" width="8.8984375" customWidth="1"/>
  </cols>
  <sheetData>
    <row r="1" spans="1:5" ht="52.2" x14ac:dyDescent="0.4">
      <c r="A1" s="37" t="s">
        <v>302</v>
      </c>
    </row>
    <row r="3" spans="1:5" x14ac:dyDescent="0.4">
      <c r="A3" s="44" t="s">
        <v>105</v>
      </c>
      <c r="B3" s="44" t="s">
        <v>91</v>
      </c>
      <c r="C3" s="44" t="s">
        <v>89</v>
      </c>
      <c r="D3" s="44" t="s">
        <v>87</v>
      </c>
      <c r="E3" s="44" t="s">
        <v>85</v>
      </c>
    </row>
    <row r="4" spans="1:5" x14ac:dyDescent="0.4">
      <c r="A4" s="44" t="s">
        <v>134</v>
      </c>
      <c r="B4" s="44">
        <v>20</v>
      </c>
      <c r="C4" s="44"/>
      <c r="D4" s="44"/>
      <c r="E4" s="44"/>
    </row>
    <row r="5" spans="1:5" x14ac:dyDescent="0.4">
      <c r="A5" s="44" t="s">
        <v>145</v>
      </c>
      <c r="B5" s="44"/>
      <c r="C5" s="44"/>
      <c r="D5" s="44">
        <v>14</v>
      </c>
      <c r="E5" s="44"/>
    </row>
    <row r="6" spans="1:5" x14ac:dyDescent="0.4">
      <c r="A6" s="44" t="s">
        <v>142</v>
      </c>
      <c r="B6" s="44">
        <v>132</v>
      </c>
      <c r="C6" s="44"/>
      <c r="D6" s="44"/>
      <c r="E6" s="44"/>
    </row>
    <row r="7" spans="1:5" x14ac:dyDescent="0.4">
      <c r="A7" s="44" t="s">
        <v>138</v>
      </c>
      <c r="B7" s="44"/>
      <c r="C7" s="44">
        <v>315</v>
      </c>
      <c r="D7" s="44">
        <v>75</v>
      </c>
      <c r="E7" s="44"/>
    </row>
    <row r="8" spans="1:5" x14ac:dyDescent="0.4">
      <c r="A8" s="44" t="s">
        <v>136</v>
      </c>
      <c r="B8" s="44"/>
      <c r="C8" s="44"/>
      <c r="D8" s="44">
        <v>18.75</v>
      </c>
      <c r="E8" s="44"/>
    </row>
    <row r="9" spans="1:5" x14ac:dyDescent="0.4">
      <c r="A9" t="s">
        <v>147</v>
      </c>
      <c r="E9">
        <v>20</v>
      </c>
    </row>
    <row r="10" spans="1:5" x14ac:dyDescent="0.4">
      <c r="A10" t="s">
        <v>140</v>
      </c>
      <c r="E10">
        <v>20</v>
      </c>
    </row>
    <row r="11" spans="1:5" x14ac:dyDescent="0.4">
      <c r="A11" t="s">
        <v>149</v>
      </c>
      <c r="C11">
        <v>189</v>
      </c>
      <c r="D11">
        <v>50</v>
      </c>
    </row>
    <row r="12" spans="1:5" x14ac:dyDescent="0.4">
      <c r="A12" t="s">
        <v>151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64A0-17A9-4450-B8CF-908FA69A99C6}">
  <sheetPr codeName="Sheet2"/>
  <dimension ref="A2:AG2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R16" sqref="R16"/>
    </sheetView>
  </sheetViews>
  <sheetFormatPr defaultColWidth="15.09765625" defaultRowHeight="15.6" x14ac:dyDescent="0.4"/>
  <cols>
    <col min="1" max="1" width="6.796875" style="5" bestFit="1" customWidth="1"/>
    <col min="2" max="2" width="13.59765625" style="5" customWidth="1"/>
    <col min="3" max="3" width="14.8984375" style="5" bestFit="1" customWidth="1"/>
    <col min="4" max="4" width="13.19921875" style="5" bestFit="1" customWidth="1"/>
    <col min="5" max="6" width="15.296875" style="5" customWidth="1"/>
    <col min="7" max="7" width="10" style="5" bestFit="1" customWidth="1"/>
    <col min="8" max="8" width="11.8984375" style="5" bestFit="1" customWidth="1"/>
    <col min="9" max="9" width="12" style="5" bestFit="1" customWidth="1"/>
    <col min="10" max="10" width="13.296875" style="5" bestFit="1" customWidth="1"/>
    <col min="11" max="11" width="16.796875" style="5" customWidth="1"/>
    <col min="12" max="12" width="16.19921875" style="5" bestFit="1" customWidth="1"/>
    <col min="13" max="13" width="14.59765625" style="5" customWidth="1"/>
    <col min="14" max="14" width="10" style="7" bestFit="1" customWidth="1"/>
    <col min="15" max="15" width="13.296875" style="8" bestFit="1" customWidth="1"/>
    <col min="16" max="16" width="13.59765625" style="8" bestFit="1" customWidth="1"/>
    <col min="17" max="17" width="12.796875" style="5" bestFit="1" customWidth="1"/>
    <col min="18" max="18" width="11.19921875" style="5" bestFit="1" customWidth="1"/>
    <col min="19" max="19" width="14.19921875" style="10" bestFit="1" customWidth="1"/>
    <col min="20" max="21" width="18.59765625" style="10" customWidth="1"/>
    <col min="22" max="23" width="10" style="7" bestFit="1" customWidth="1"/>
    <col min="24" max="24" width="15.296875" style="5" bestFit="1" customWidth="1"/>
    <col min="25" max="25" width="12.796875" style="8" bestFit="1" customWidth="1"/>
    <col min="26" max="26" width="10.8984375" style="7" bestFit="1" customWidth="1"/>
    <col min="27" max="27" width="11.69921875" style="8" bestFit="1" customWidth="1"/>
    <col min="28" max="28" width="10.8984375" style="7" bestFit="1" customWidth="1"/>
    <col min="29" max="29" width="12.796875" style="8" bestFit="1" customWidth="1"/>
    <col min="30" max="30" width="10.8984375" style="7" bestFit="1" customWidth="1"/>
    <col min="31" max="31" width="12.69921875" style="5" bestFit="1" customWidth="1"/>
    <col min="32" max="32" width="11.69921875" style="5" bestFit="1" customWidth="1"/>
    <col min="33" max="33" width="12.796875" style="5" bestFit="1" customWidth="1"/>
    <col min="34" max="16384" width="15.09765625" style="5"/>
  </cols>
  <sheetData>
    <row r="2" spans="1:33" ht="25.2" x14ac:dyDescent="0.4">
      <c r="A2" s="58" t="s">
        <v>21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</row>
    <row r="3" spans="1:33" s="6" customFormat="1" ht="84.6" customHeight="1" x14ac:dyDescent="0.4">
      <c r="B3" s="6" t="s">
        <v>157</v>
      </c>
      <c r="C3" s="6" t="s">
        <v>60</v>
      </c>
      <c r="D3" s="6" t="s">
        <v>61</v>
      </c>
      <c r="E3" s="6" t="s">
        <v>57</v>
      </c>
      <c r="G3" s="6" t="s">
        <v>58</v>
      </c>
      <c r="H3" s="6" t="s">
        <v>80</v>
      </c>
      <c r="I3" s="6" t="s">
        <v>176</v>
      </c>
      <c r="J3" s="6" t="s">
        <v>204</v>
      </c>
      <c r="K3" s="35" t="str">
        <f>_lookups!N1</f>
        <v xml:space="preserve">11: 제품A
12: 제품B
13: 제품C
14: 제품D
15: 제품E
31: 컨성팅A
32: 컨설팅B
33: 컨설팅C
34: 컨설팅D
35: 컨설팅E
51: 엔지니어링A
52: 엔지니어링B
53: 엔지니어링C
54: 엔지니어링D
55: 엔지니어링E
71: 도구&amp;장비A
72: 도구&amp;장비B
73: 도구&amp;장비C
74: 도구&amp;장비D
75: 도구&amp;장비E
</v>
      </c>
      <c r="L3" s="6" t="s">
        <v>205</v>
      </c>
      <c r="M3" s="6" t="s">
        <v>79</v>
      </c>
      <c r="N3" s="16" t="s">
        <v>59</v>
      </c>
      <c r="O3" s="28" t="s">
        <v>20</v>
      </c>
      <c r="P3" s="28" t="s">
        <v>20</v>
      </c>
      <c r="Q3" s="6" t="s">
        <v>62</v>
      </c>
      <c r="R3" s="6" t="s">
        <v>63</v>
      </c>
      <c r="S3" s="9" t="s">
        <v>64</v>
      </c>
      <c r="T3" s="9" t="s">
        <v>65</v>
      </c>
      <c r="U3" s="9" t="s">
        <v>231</v>
      </c>
      <c r="V3" s="16" t="s">
        <v>66</v>
      </c>
      <c r="W3" s="16" t="s">
        <v>67</v>
      </c>
      <c r="X3" s="6" t="s">
        <v>68</v>
      </c>
      <c r="Y3" s="28" t="s">
        <v>69</v>
      </c>
      <c r="Z3" s="16" t="s">
        <v>71</v>
      </c>
      <c r="AA3" s="28" t="s">
        <v>69</v>
      </c>
      <c r="AB3" s="16" t="s">
        <v>71</v>
      </c>
      <c r="AC3" s="28" t="s">
        <v>69</v>
      </c>
      <c r="AD3" s="16" t="s">
        <v>71</v>
      </c>
      <c r="AE3" s="6" t="s">
        <v>70</v>
      </c>
      <c r="AF3" s="6" t="s">
        <v>70</v>
      </c>
      <c r="AG3" s="6" t="s">
        <v>70</v>
      </c>
    </row>
    <row r="4" spans="1:33" x14ac:dyDescent="0.4">
      <c r="A4" s="5" t="s">
        <v>12</v>
      </c>
      <c r="B4" s="5" t="s">
        <v>56</v>
      </c>
      <c r="C4" s="5" t="s">
        <v>31</v>
      </c>
      <c r="D4" s="5" t="s">
        <v>37</v>
      </c>
      <c r="E4" s="5" t="s">
        <v>55</v>
      </c>
      <c r="F4" s="5" t="s">
        <v>81</v>
      </c>
      <c r="G4" s="5" t="s">
        <v>0</v>
      </c>
      <c r="H4" s="5" t="s">
        <v>73</v>
      </c>
      <c r="I4" s="5" t="s">
        <v>116</v>
      </c>
      <c r="J4" s="5" t="s">
        <v>117</v>
      </c>
      <c r="K4" s="5" t="s">
        <v>118</v>
      </c>
      <c r="L4" s="5" t="s">
        <v>119</v>
      </c>
      <c r="M4" s="5" t="s">
        <v>74</v>
      </c>
      <c r="N4" s="7" t="s">
        <v>1</v>
      </c>
      <c r="O4" s="8" t="s">
        <v>2</v>
      </c>
      <c r="P4" s="8" t="s">
        <v>13</v>
      </c>
      <c r="Q4" s="5" t="s">
        <v>14</v>
      </c>
      <c r="R4" s="5" t="s">
        <v>45</v>
      </c>
      <c r="S4" s="10" t="s">
        <v>19</v>
      </c>
      <c r="T4" s="10" t="s">
        <v>72</v>
      </c>
      <c r="U4" s="10" t="s">
        <v>115</v>
      </c>
      <c r="V4" s="7" t="s">
        <v>3</v>
      </c>
      <c r="W4" s="7" t="s">
        <v>4</v>
      </c>
      <c r="X4" s="5" t="s">
        <v>5</v>
      </c>
      <c r="Y4" s="8" t="s">
        <v>6</v>
      </c>
      <c r="Z4" s="7" t="s">
        <v>7</v>
      </c>
      <c r="AA4" s="8" t="s">
        <v>8</v>
      </c>
      <c r="AB4" s="7" t="s">
        <v>9</v>
      </c>
      <c r="AC4" s="8" t="s">
        <v>10</v>
      </c>
      <c r="AD4" s="7" t="s">
        <v>11</v>
      </c>
      <c r="AE4" s="8" t="s">
        <v>16</v>
      </c>
      <c r="AF4" s="5" t="s">
        <v>17</v>
      </c>
      <c r="AG4" s="8" t="s">
        <v>18</v>
      </c>
    </row>
    <row r="5" spans="1:33" ht="62.4" x14ac:dyDescent="0.4">
      <c r="A5" s="5">
        <v>1</v>
      </c>
      <c r="B5" s="11" t="s">
        <v>158</v>
      </c>
      <c r="C5" s="4" t="s">
        <v>133</v>
      </c>
      <c r="D5" s="2" t="str">
        <f>VLOOKUP(C5,Table4[],2,FALSE)</f>
        <v>자동차</v>
      </c>
      <c r="E5" s="11" t="s">
        <v>175</v>
      </c>
      <c r="F5" s="48" t="s">
        <v>228</v>
      </c>
      <c r="G5" s="12">
        <v>44348</v>
      </c>
      <c r="H5" s="12" t="s">
        <v>207</v>
      </c>
      <c r="I5" s="11">
        <v>1</v>
      </c>
      <c r="J5" s="2" t="str">
        <f>VLOOKUP(Table1[[#This Row],[sc_1]],Table2[],2,FALSE)</f>
        <v>1. 제품</v>
      </c>
      <c r="K5" s="11">
        <v>11</v>
      </c>
      <c r="L5" s="2" t="str">
        <f>VLOOKUP(Table1[[#This Row],[sc_2]],Table26[],4,FALSE)</f>
        <v xml:space="preserve">11: 제품A
</v>
      </c>
      <c r="M5" s="4" t="s">
        <v>225</v>
      </c>
      <c r="N5" s="12">
        <v>44362</v>
      </c>
      <c r="O5" s="13">
        <v>120000000</v>
      </c>
      <c r="P5" s="13">
        <v>100000000</v>
      </c>
      <c r="Q5" s="14">
        <f>O5-P5</f>
        <v>20000000</v>
      </c>
      <c r="R5" s="29" t="s">
        <v>90</v>
      </c>
      <c r="S5" s="30">
        <f>VLOOKUP(Table1[[#This Row],[영업단계]],Table6[],2,FALSE)</f>
        <v>1</v>
      </c>
      <c r="T5" s="3">
        <f>Table1[[#This Row],[견적가]]*Table1[[#This Row],[수주확률]]</f>
        <v>120000000</v>
      </c>
      <c r="U5" s="47">
        <v>44368</v>
      </c>
      <c r="V5" s="12">
        <v>44378</v>
      </c>
      <c r="W5" s="12">
        <v>44378</v>
      </c>
      <c r="X5" s="11">
        <v>1</v>
      </c>
      <c r="Y5" s="14">
        <f>IF($X5=1,$O5,IF($X5=2,$O5*0.5,IF($X5=3,$O5*0.3,IF($X5=4,0,0))))</f>
        <v>120000000</v>
      </c>
      <c r="Z5" s="15">
        <f>IF(V5="", "", V5)</f>
        <v>44378</v>
      </c>
      <c r="AA5" s="14">
        <f>IF($X5=1,0,IF($X5=2,0,IF($X5=3,$O5*0.3,IF($X5=4,0,0))))</f>
        <v>0</v>
      </c>
      <c r="AB5" s="15">
        <f>IF(V5="", "", (Z5+AD5)/2)</f>
        <v>44378</v>
      </c>
      <c r="AC5" s="14">
        <f>IF($X5=1,0,IF($X5=2,$O5*0.5,IF($X5=3,$O5*0.4,IF($X5=4,$O5,0))))</f>
        <v>0</v>
      </c>
      <c r="AD5" s="15">
        <f>IF(W5="", "", W5)</f>
        <v>44378</v>
      </c>
      <c r="AE5" s="14">
        <f>Y5*$S5</f>
        <v>120000000</v>
      </c>
      <c r="AF5" s="14">
        <f>AA5*$S5</f>
        <v>0</v>
      </c>
      <c r="AG5" s="14">
        <f>AC5*$S5</f>
        <v>0</v>
      </c>
    </row>
    <row r="6" spans="1:33" ht="62.4" x14ac:dyDescent="0.4">
      <c r="A6" s="5">
        <v>2</v>
      </c>
      <c r="B6" s="11" t="s">
        <v>158</v>
      </c>
      <c r="C6" s="4" t="s">
        <v>133</v>
      </c>
      <c r="D6" s="2" t="str">
        <f>VLOOKUP(C6,Table4[],2,FALSE)</f>
        <v>자동차</v>
      </c>
      <c r="E6" s="11" t="s">
        <v>175</v>
      </c>
      <c r="F6" s="48" t="s">
        <v>228</v>
      </c>
      <c r="G6" s="12">
        <v>44713</v>
      </c>
      <c r="H6" s="12" t="s">
        <v>207</v>
      </c>
      <c r="I6" s="11">
        <v>3</v>
      </c>
      <c r="J6" s="2" t="str">
        <f>VLOOKUP(Table1[[#This Row],[sc_1]],Table2[],2,FALSE)</f>
        <v>3. 컨설팅</v>
      </c>
      <c r="K6" s="11">
        <v>11</v>
      </c>
      <c r="L6" s="2" t="str">
        <f>VLOOKUP(Table1[[#This Row],[sc_2]],Table26[],4,FALSE)</f>
        <v xml:space="preserve">11: 제품A
</v>
      </c>
      <c r="M6" s="4" t="s">
        <v>226</v>
      </c>
      <c r="N6" s="12">
        <v>44362</v>
      </c>
      <c r="O6" s="13">
        <v>50000000</v>
      </c>
      <c r="P6" s="13">
        <v>40000000</v>
      </c>
      <c r="Q6" s="14">
        <f t="shared" ref="Q6:Q13" si="0">O6-P6</f>
        <v>10000000</v>
      </c>
      <c r="R6" s="29" t="s">
        <v>90</v>
      </c>
      <c r="S6" s="30">
        <f>VLOOKUP(Table1[[#This Row],[영업단계]],Table6[],2,FALSE)</f>
        <v>1</v>
      </c>
      <c r="T6" s="3">
        <f>Table1[[#This Row],[견적가]]*Table1[[#This Row],[수주확률]]</f>
        <v>50000000</v>
      </c>
      <c r="U6" s="47">
        <v>44368</v>
      </c>
      <c r="V6" s="12">
        <v>44378</v>
      </c>
      <c r="W6" s="12">
        <v>44742</v>
      </c>
      <c r="X6" s="11">
        <v>3</v>
      </c>
      <c r="Y6" s="14">
        <f t="shared" ref="Y6:Y13" si="1">IF($X6=1,$O6,IF($X6=2,$O6*0.5,IF($X6=3,$O6*0.3,IF($X6=4,0,0))))</f>
        <v>15000000</v>
      </c>
      <c r="Z6" s="15">
        <f t="shared" ref="Z6:Z13" si="2">IF(V6="", "", V6)</f>
        <v>44378</v>
      </c>
      <c r="AA6" s="14">
        <f t="shared" ref="AA6:AA13" si="3">IF($X6=1,0,IF($X6=2,0,IF($X6=3,$O6*0.3,IF($X6=4,0,0))))</f>
        <v>15000000</v>
      </c>
      <c r="AB6" s="15">
        <f t="shared" ref="AB6:AB13" si="4">IF(V6="", "", (Z6+AD6)/2)</f>
        <v>44560</v>
      </c>
      <c r="AC6" s="14">
        <f t="shared" ref="AC6:AC13" si="5">IF($X6=1,0,IF($X6=2,$O6*0.5,IF($X6=3,$O6*0.4,IF($X6=4,$O6,0))))</f>
        <v>20000000</v>
      </c>
      <c r="AD6" s="15">
        <f t="shared" ref="AD6:AD13" si="6">IF(W6="", "", W6)</f>
        <v>44742</v>
      </c>
      <c r="AE6" s="14">
        <f t="shared" ref="AE6:AE13" si="7">Y6*$S6</f>
        <v>15000000</v>
      </c>
      <c r="AF6" s="14">
        <f t="shared" ref="AF6:AF13" si="8">AA6*$S6</f>
        <v>15000000</v>
      </c>
      <c r="AG6" s="14">
        <f t="shared" ref="AG6:AG13" si="9">AC6*$S6</f>
        <v>20000000</v>
      </c>
    </row>
    <row r="7" spans="1:33" ht="31.2" x14ac:dyDescent="0.4">
      <c r="A7" s="5">
        <v>3</v>
      </c>
      <c r="B7" s="11" t="s">
        <v>171</v>
      </c>
      <c r="C7" s="4" t="s">
        <v>135</v>
      </c>
      <c r="D7" s="2" t="str">
        <f>VLOOKUP(C7,Table4[],2,FALSE)</f>
        <v>자동차</v>
      </c>
      <c r="E7" s="11" t="s">
        <v>227</v>
      </c>
      <c r="F7" s="33" t="s">
        <v>229</v>
      </c>
      <c r="G7" s="12">
        <v>44788</v>
      </c>
      <c r="H7" s="12" t="s">
        <v>211</v>
      </c>
      <c r="I7" s="11">
        <v>2</v>
      </c>
      <c r="J7" s="2" t="str">
        <f>VLOOKUP(Table1[[#This Row],[sc_1]],Table2[],2,FALSE)</f>
        <v>2. 엔지니어링</v>
      </c>
      <c r="K7" s="11">
        <v>53</v>
      </c>
      <c r="L7" s="2" t="str">
        <f>VLOOKUP(Table1[[#This Row],[sc_2]],Table26[],4,FALSE)</f>
        <v xml:space="preserve">53: 엔지니어링C
</v>
      </c>
      <c r="M7" s="4" t="s">
        <v>230</v>
      </c>
      <c r="N7" s="12">
        <v>44440</v>
      </c>
      <c r="O7" s="13">
        <v>75000000</v>
      </c>
      <c r="P7" s="13">
        <v>50000000</v>
      </c>
      <c r="Q7" s="14">
        <f t="shared" si="0"/>
        <v>25000000</v>
      </c>
      <c r="R7" s="29" t="s">
        <v>86</v>
      </c>
      <c r="S7" s="30">
        <f>VLOOKUP(Table1[[#This Row],[영업단계]],Table6[],2,FALSE)</f>
        <v>0.5</v>
      </c>
      <c r="T7" s="3">
        <f>Table1[[#This Row],[견적가]]*Table1[[#This Row],[수주확률]]</f>
        <v>37500000</v>
      </c>
      <c r="U7" s="47">
        <v>44449</v>
      </c>
      <c r="V7" s="12">
        <v>44454</v>
      </c>
      <c r="W7" s="12">
        <v>44592</v>
      </c>
      <c r="X7" s="11">
        <v>2</v>
      </c>
      <c r="Y7" s="14">
        <f t="shared" si="1"/>
        <v>37500000</v>
      </c>
      <c r="Z7" s="15">
        <f t="shared" si="2"/>
        <v>44454</v>
      </c>
      <c r="AA7" s="14">
        <f t="shared" si="3"/>
        <v>0</v>
      </c>
      <c r="AB7" s="15">
        <f t="shared" si="4"/>
        <v>44523</v>
      </c>
      <c r="AC7" s="14">
        <f t="shared" si="5"/>
        <v>37500000</v>
      </c>
      <c r="AD7" s="15">
        <f t="shared" si="6"/>
        <v>44592</v>
      </c>
      <c r="AE7" s="14">
        <f t="shared" si="7"/>
        <v>18750000</v>
      </c>
      <c r="AF7" s="14">
        <f t="shared" si="8"/>
        <v>0</v>
      </c>
      <c r="AG7" s="14">
        <f t="shared" si="9"/>
        <v>18750000</v>
      </c>
    </row>
    <row r="8" spans="1:33" ht="17.399999999999999" x14ac:dyDescent="0.4">
      <c r="A8" s="5">
        <v>4</v>
      </c>
      <c r="B8" s="11" t="s">
        <v>172</v>
      </c>
      <c r="C8" s="4" t="s">
        <v>144</v>
      </c>
      <c r="D8" s="2" t="str">
        <f>VLOOKUP(C8,Table4[],2,FALSE)</f>
        <v>자동차협력사</v>
      </c>
      <c r="E8" s="11" t="s">
        <v>232</v>
      </c>
      <c r="F8" s="11"/>
      <c r="G8" s="12">
        <v>44805</v>
      </c>
      <c r="H8" s="12" t="s">
        <v>209</v>
      </c>
      <c r="I8" s="11">
        <v>1</v>
      </c>
      <c r="J8" s="2" t="str">
        <f>VLOOKUP(Table1[[#This Row],[sc_1]],Table2[],2,FALSE)</f>
        <v>1. 제품</v>
      </c>
      <c r="K8" s="11">
        <v>12</v>
      </c>
      <c r="L8" s="2" t="str">
        <f>VLOOKUP(Table1[[#This Row],[sc_2]],Table26[],4,FALSE)</f>
        <v xml:space="preserve">12: 제품B
</v>
      </c>
      <c r="M8" s="4" t="s">
        <v>226</v>
      </c>
      <c r="N8" s="12">
        <v>44454</v>
      </c>
      <c r="O8" s="13">
        <v>150000000</v>
      </c>
      <c r="P8" s="13">
        <v>120000000</v>
      </c>
      <c r="Q8" s="14">
        <f t="shared" si="0"/>
        <v>30000000</v>
      </c>
      <c r="R8" s="29" t="s">
        <v>88</v>
      </c>
      <c r="S8" s="30">
        <f>VLOOKUP(Table1[[#This Row],[영업단계]],Table6[],2,FALSE)</f>
        <v>0.9</v>
      </c>
      <c r="T8" s="3">
        <f>Table1[[#This Row],[견적가]]*Table1[[#This Row],[수주확률]]</f>
        <v>135000000</v>
      </c>
      <c r="U8" s="47">
        <v>44474</v>
      </c>
      <c r="V8" s="12">
        <v>44474</v>
      </c>
      <c r="W8" s="12">
        <v>44499</v>
      </c>
      <c r="X8" s="11">
        <v>1</v>
      </c>
      <c r="Y8" s="14">
        <f t="shared" si="1"/>
        <v>150000000</v>
      </c>
      <c r="Z8" s="15">
        <f t="shared" si="2"/>
        <v>44474</v>
      </c>
      <c r="AA8" s="14">
        <f t="shared" si="3"/>
        <v>0</v>
      </c>
      <c r="AB8" s="15">
        <f t="shared" si="4"/>
        <v>44486.5</v>
      </c>
      <c r="AC8" s="14">
        <f t="shared" si="5"/>
        <v>0</v>
      </c>
      <c r="AD8" s="15">
        <f t="shared" si="6"/>
        <v>44499</v>
      </c>
      <c r="AE8" s="14">
        <f t="shared" si="7"/>
        <v>135000000</v>
      </c>
      <c r="AF8" s="14">
        <f t="shared" si="8"/>
        <v>0</v>
      </c>
      <c r="AG8" s="14">
        <f t="shared" si="9"/>
        <v>0</v>
      </c>
    </row>
    <row r="9" spans="1:33" ht="17.399999999999999" x14ac:dyDescent="0.4">
      <c r="A9" s="5">
        <v>5</v>
      </c>
      <c r="B9" s="11" t="s">
        <v>172</v>
      </c>
      <c r="C9" s="4" t="s">
        <v>144</v>
      </c>
      <c r="D9" s="2" t="str">
        <f>VLOOKUP(C9,Table4[],2,FALSE)</f>
        <v>자동차협력사</v>
      </c>
      <c r="E9" s="11" t="s">
        <v>232</v>
      </c>
      <c r="F9" s="11"/>
      <c r="G9" s="12">
        <v>44805</v>
      </c>
      <c r="H9" s="12" t="s">
        <v>209</v>
      </c>
      <c r="I9" s="11">
        <v>2</v>
      </c>
      <c r="J9" s="2" t="str">
        <f>VLOOKUP(Table1[[#This Row],[sc_1]],Table2[],2,FALSE)</f>
        <v>2. 엔지니어링</v>
      </c>
      <c r="K9" s="11">
        <v>33</v>
      </c>
      <c r="L9" s="2" t="str">
        <f>VLOOKUP(Table1[[#This Row],[sc_2]],Table26[],4,FALSE)</f>
        <v xml:space="preserve">33: 컨설팅C
</v>
      </c>
      <c r="M9" s="4" t="s">
        <v>230</v>
      </c>
      <c r="N9" s="12">
        <v>44454</v>
      </c>
      <c r="O9" s="13">
        <v>90000000</v>
      </c>
      <c r="P9" s="13">
        <v>50000000</v>
      </c>
      <c r="Q9" s="14">
        <f t="shared" si="0"/>
        <v>40000000</v>
      </c>
      <c r="R9" s="29" t="s">
        <v>88</v>
      </c>
      <c r="S9" s="30">
        <f>VLOOKUP(Table1[[#This Row],[영업단계]],Table6[],2,FALSE)</f>
        <v>0.9</v>
      </c>
      <c r="T9" s="3">
        <f>Table1[[#This Row],[견적가]]*Table1[[#This Row],[수주확률]]</f>
        <v>81000000</v>
      </c>
      <c r="U9" s="47">
        <v>44474</v>
      </c>
      <c r="V9" s="12">
        <v>44474</v>
      </c>
      <c r="W9" s="12">
        <v>44545</v>
      </c>
      <c r="X9" s="11">
        <v>2</v>
      </c>
      <c r="Y9" s="14">
        <f t="shared" si="1"/>
        <v>45000000</v>
      </c>
      <c r="Z9" s="15">
        <f t="shared" si="2"/>
        <v>44474</v>
      </c>
      <c r="AA9" s="14">
        <f t="shared" si="3"/>
        <v>0</v>
      </c>
      <c r="AB9" s="15">
        <f t="shared" si="4"/>
        <v>44509.5</v>
      </c>
      <c r="AC9" s="14">
        <f t="shared" si="5"/>
        <v>45000000</v>
      </c>
      <c r="AD9" s="15">
        <f t="shared" si="6"/>
        <v>44545</v>
      </c>
      <c r="AE9" s="14">
        <f t="shared" si="7"/>
        <v>40500000</v>
      </c>
      <c r="AF9" s="14">
        <f t="shared" si="8"/>
        <v>0</v>
      </c>
      <c r="AG9" s="14">
        <f t="shared" si="9"/>
        <v>40500000</v>
      </c>
    </row>
    <row r="10" spans="1:33" ht="17.399999999999999" x14ac:dyDescent="0.4">
      <c r="A10" s="5">
        <v>6</v>
      </c>
      <c r="B10" s="11" t="s">
        <v>172</v>
      </c>
      <c r="C10" s="4" t="s">
        <v>144</v>
      </c>
      <c r="D10" s="2" t="str">
        <f>VLOOKUP(C10,Table4[],2,FALSE)</f>
        <v>자동차협력사</v>
      </c>
      <c r="E10" s="11" t="s">
        <v>232</v>
      </c>
      <c r="F10" s="11"/>
      <c r="G10" s="12">
        <v>44805</v>
      </c>
      <c r="H10" s="12" t="s">
        <v>209</v>
      </c>
      <c r="I10" s="11">
        <v>3</v>
      </c>
      <c r="J10" s="2" t="str">
        <f>VLOOKUP(Table1[[#This Row],[sc_1]],Table2[],2,FALSE)</f>
        <v>3. 컨설팅</v>
      </c>
      <c r="K10" s="11">
        <v>55</v>
      </c>
      <c r="L10" s="2" t="str">
        <f>VLOOKUP(Table1[[#This Row],[sc_2]],Table26[],4,FALSE)</f>
        <v xml:space="preserve">55: 엔지니어링E
</v>
      </c>
      <c r="M10" s="4" t="s">
        <v>233</v>
      </c>
      <c r="N10" s="12">
        <v>44454</v>
      </c>
      <c r="O10" s="13">
        <v>40000000</v>
      </c>
      <c r="P10" s="13">
        <v>30000000</v>
      </c>
      <c r="Q10" s="14">
        <f t="shared" si="0"/>
        <v>10000000</v>
      </c>
      <c r="R10" s="29" t="s">
        <v>86</v>
      </c>
      <c r="S10" s="30">
        <f>VLOOKUP(Table1[[#This Row],[영업단계]],Table6[],2,FALSE)</f>
        <v>0.5</v>
      </c>
      <c r="T10" s="3">
        <f>Table1[[#This Row],[견적가]]*Table1[[#This Row],[수주확률]]</f>
        <v>20000000</v>
      </c>
      <c r="U10" s="47">
        <v>44474</v>
      </c>
      <c r="V10" s="12">
        <v>44474</v>
      </c>
      <c r="W10" s="12">
        <v>44666</v>
      </c>
      <c r="X10" s="11">
        <v>3</v>
      </c>
      <c r="Y10" s="14">
        <f t="shared" si="1"/>
        <v>12000000</v>
      </c>
      <c r="Z10" s="15">
        <f t="shared" si="2"/>
        <v>44474</v>
      </c>
      <c r="AA10" s="14">
        <f t="shared" si="3"/>
        <v>12000000</v>
      </c>
      <c r="AB10" s="15">
        <f t="shared" si="4"/>
        <v>44570</v>
      </c>
      <c r="AC10" s="14">
        <f t="shared" si="5"/>
        <v>16000000</v>
      </c>
      <c r="AD10" s="15">
        <f t="shared" si="6"/>
        <v>44666</v>
      </c>
      <c r="AE10" s="14">
        <f t="shared" si="7"/>
        <v>6000000</v>
      </c>
      <c r="AF10" s="14">
        <f t="shared" si="8"/>
        <v>6000000</v>
      </c>
      <c r="AG10" s="14">
        <f t="shared" si="9"/>
        <v>8000000</v>
      </c>
    </row>
    <row r="11" spans="1:33" ht="17.399999999999999" x14ac:dyDescent="0.4">
      <c r="A11" s="5">
        <v>7</v>
      </c>
      <c r="B11" s="11" t="s">
        <v>173</v>
      </c>
      <c r="C11" s="4" t="s">
        <v>146</v>
      </c>
      <c r="D11" s="2" t="str">
        <f>VLOOKUP(C11,Table4[],2,FALSE)</f>
        <v>자동차협력사</v>
      </c>
      <c r="E11" s="11" t="s">
        <v>234</v>
      </c>
      <c r="F11" s="11"/>
      <c r="G11" s="12">
        <v>44470</v>
      </c>
      <c r="H11" s="12" t="s">
        <v>211</v>
      </c>
      <c r="I11" s="11">
        <v>2</v>
      </c>
      <c r="J11" s="2" t="str">
        <f>VLOOKUP(Table1[[#This Row],[sc_1]],Table2[],2,FALSE)</f>
        <v>2. 엔지니어링</v>
      </c>
      <c r="K11" s="11">
        <v>52</v>
      </c>
      <c r="L11" s="2" t="str">
        <f>VLOOKUP(Table1[[#This Row],[sc_2]],Table26[],4,FALSE)</f>
        <v xml:space="preserve">52: 엔지니어링B
</v>
      </c>
      <c r="M11" s="4" t="s">
        <v>237</v>
      </c>
      <c r="N11" s="12">
        <v>44484</v>
      </c>
      <c r="O11" s="13">
        <v>150000000</v>
      </c>
      <c r="P11" s="13">
        <v>100000000</v>
      </c>
      <c r="Q11" s="14">
        <f t="shared" si="0"/>
        <v>50000000</v>
      </c>
      <c r="R11" s="29" t="s">
        <v>92</v>
      </c>
      <c r="S11" s="30">
        <f>VLOOKUP(Table1[[#This Row],[영업단계]],Table6[],2,FALSE)</f>
        <v>0</v>
      </c>
      <c r="T11" s="3">
        <f>Table1[[#This Row],[견적가]]*Table1[[#This Row],[수주확률]]</f>
        <v>0</v>
      </c>
      <c r="U11" s="47">
        <v>44494</v>
      </c>
      <c r="V11" s="12">
        <v>44497</v>
      </c>
      <c r="W11" s="12">
        <v>44591</v>
      </c>
      <c r="X11" s="11">
        <v>3</v>
      </c>
      <c r="Y11" s="14">
        <f t="shared" si="1"/>
        <v>45000000</v>
      </c>
      <c r="Z11" s="15">
        <f t="shared" si="2"/>
        <v>44497</v>
      </c>
      <c r="AA11" s="14">
        <f t="shared" si="3"/>
        <v>45000000</v>
      </c>
      <c r="AB11" s="15">
        <f t="shared" si="4"/>
        <v>44544</v>
      </c>
      <c r="AC11" s="14">
        <f t="shared" si="5"/>
        <v>60000000</v>
      </c>
      <c r="AD11" s="15">
        <f t="shared" si="6"/>
        <v>44591</v>
      </c>
      <c r="AE11" s="14">
        <f t="shared" si="7"/>
        <v>0</v>
      </c>
      <c r="AF11" s="14">
        <f t="shared" si="8"/>
        <v>0</v>
      </c>
      <c r="AG11" s="14">
        <f t="shared" si="9"/>
        <v>0</v>
      </c>
    </row>
    <row r="12" spans="1:33" ht="17.399999999999999" x14ac:dyDescent="0.4">
      <c r="A12" s="5">
        <v>8</v>
      </c>
      <c r="B12" s="11" t="s">
        <v>174</v>
      </c>
      <c r="C12" s="4" t="s">
        <v>148</v>
      </c>
      <c r="D12" s="2" t="str">
        <f>VLOOKUP(C12,Table4[],2,FALSE)</f>
        <v>자동차협력사</v>
      </c>
      <c r="E12" s="11" t="s">
        <v>235</v>
      </c>
      <c r="F12" s="11"/>
      <c r="G12" s="12">
        <v>44505</v>
      </c>
      <c r="H12" s="12" t="s">
        <v>207</v>
      </c>
      <c r="I12" s="11">
        <v>1</v>
      </c>
      <c r="J12" s="2" t="str">
        <f>VLOOKUP(Table1[[#This Row],[sc_1]],Table2[],2,FALSE)</f>
        <v>1. 제품</v>
      </c>
      <c r="K12" s="11">
        <v>14</v>
      </c>
      <c r="L12" s="2" t="str">
        <f>VLOOKUP(Table1[[#This Row],[sc_2]],Table26[],4,FALSE)</f>
        <v xml:space="preserve">14: 제품D
</v>
      </c>
      <c r="M12" s="4" t="s">
        <v>238</v>
      </c>
      <c r="N12" s="12">
        <v>44515</v>
      </c>
      <c r="O12" s="13">
        <v>100000000</v>
      </c>
      <c r="P12" s="13">
        <v>70000000</v>
      </c>
      <c r="Q12" s="14">
        <f t="shared" si="0"/>
        <v>30000000</v>
      </c>
      <c r="R12" s="29" t="s">
        <v>86</v>
      </c>
      <c r="S12" s="30">
        <f>VLOOKUP(Table1[[#This Row],[영업단계]],Table6[],2,FALSE)</f>
        <v>0.5</v>
      </c>
      <c r="T12" s="3">
        <f>Table1[[#This Row],[견적가]]*Table1[[#This Row],[수주확률]]</f>
        <v>50000000</v>
      </c>
      <c r="U12" s="47">
        <v>44520</v>
      </c>
      <c r="V12" s="12">
        <v>44525</v>
      </c>
      <c r="W12" s="12">
        <v>44530</v>
      </c>
      <c r="X12" s="11">
        <v>1</v>
      </c>
      <c r="Y12" s="14">
        <f t="shared" si="1"/>
        <v>100000000</v>
      </c>
      <c r="Z12" s="15">
        <f t="shared" si="2"/>
        <v>44525</v>
      </c>
      <c r="AA12" s="14">
        <f t="shared" si="3"/>
        <v>0</v>
      </c>
      <c r="AB12" s="15">
        <f t="shared" si="4"/>
        <v>44527.5</v>
      </c>
      <c r="AC12" s="14">
        <f t="shared" si="5"/>
        <v>0</v>
      </c>
      <c r="AD12" s="15">
        <f t="shared" si="6"/>
        <v>44530</v>
      </c>
      <c r="AE12" s="14">
        <f t="shared" si="7"/>
        <v>50000000</v>
      </c>
      <c r="AF12" s="14">
        <f t="shared" si="8"/>
        <v>0</v>
      </c>
      <c r="AG12" s="14">
        <f t="shared" si="9"/>
        <v>0</v>
      </c>
    </row>
    <row r="13" spans="1:33" ht="17.399999999999999" x14ac:dyDescent="0.4">
      <c r="A13" s="5">
        <v>9</v>
      </c>
      <c r="B13" s="11" t="s">
        <v>174</v>
      </c>
      <c r="C13" s="4" t="s">
        <v>148</v>
      </c>
      <c r="D13" s="2" t="str">
        <f>VLOOKUP(C13,Table4[],2,FALSE)</f>
        <v>자동차협력사</v>
      </c>
      <c r="E13" s="11" t="s">
        <v>235</v>
      </c>
      <c r="F13" s="11"/>
      <c r="G13" s="12">
        <v>44505</v>
      </c>
      <c r="H13" s="12" t="s">
        <v>207</v>
      </c>
      <c r="I13" s="11">
        <v>2</v>
      </c>
      <c r="J13" s="2" t="str">
        <f>VLOOKUP(Table1[[#This Row],[sc_1]],Table2[],2,FALSE)</f>
        <v>2. 엔지니어링</v>
      </c>
      <c r="K13" s="11">
        <v>54</v>
      </c>
      <c r="L13" s="2" t="str">
        <f>VLOOKUP(Table1[[#This Row],[sc_2]],Table26[],4,FALSE)</f>
        <v xml:space="preserve">54: 엔지니어링D
</v>
      </c>
      <c r="M13" s="4" t="s">
        <v>238</v>
      </c>
      <c r="N13" s="12">
        <v>44515</v>
      </c>
      <c r="O13" s="13">
        <v>300000000</v>
      </c>
      <c r="P13" s="13">
        <v>250000000</v>
      </c>
      <c r="Q13" s="14">
        <f t="shared" si="0"/>
        <v>50000000</v>
      </c>
      <c r="R13" s="29" t="s">
        <v>88</v>
      </c>
      <c r="S13" s="30">
        <f>VLOOKUP(Table1[[#This Row],[영업단계]],Table6[],2,FALSE)</f>
        <v>0.9</v>
      </c>
      <c r="T13" s="3">
        <f>Table1[[#This Row],[견적가]]*Table1[[#This Row],[수주확률]]</f>
        <v>270000000</v>
      </c>
      <c r="U13" s="47">
        <v>44520</v>
      </c>
      <c r="V13" s="12">
        <v>44525</v>
      </c>
      <c r="W13" s="12">
        <v>44889</v>
      </c>
      <c r="X13" s="11">
        <v>3</v>
      </c>
      <c r="Y13" s="14">
        <f t="shared" si="1"/>
        <v>90000000</v>
      </c>
      <c r="Z13" s="15">
        <f t="shared" si="2"/>
        <v>44525</v>
      </c>
      <c r="AA13" s="14">
        <f t="shared" si="3"/>
        <v>90000000</v>
      </c>
      <c r="AB13" s="15">
        <f t="shared" si="4"/>
        <v>44707</v>
      </c>
      <c r="AC13" s="14">
        <f t="shared" si="5"/>
        <v>120000000</v>
      </c>
      <c r="AD13" s="15">
        <f t="shared" si="6"/>
        <v>44889</v>
      </c>
      <c r="AE13" s="14">
        <f t="shared" si="7"/>
        <v>81000000</v>
      </c>
      <c r="AF13" s="14">
        <f t="shared" si="8"/>
        <v>81000000</v>
      </c>
      <c r="AG13" s="14">
        <f t="shared" si="9"/>
        <v>108000000</v>
      </c>
    </row>
    <row r="14" spans="1:33" ht="17.399999999999999" x14ac:dyDescent="0.4">
      <c r="A14" s="18">
        <v>10</v>
      </c>
      <c r="B14" s="19" t="s">
        <v>47</v>
      </c>
      <c r="C14" s="20" t="s">
        <v>150</v>
      </c>
      <c r="D14" s="21" t="str">
        <f>VLOOKUP(C14,Table4[],2,FALSE)</f>
        <v>자동차협력사</v>
      </c>
      <c r="E14" s="19" t="s">
        <v>236</v>
      </c>
      <c r="F14" s="19"/>
      <c r="G14" s="22">
        <v>44531</v>
      </c>
      <c r="H14" s="12" t="s">
        <v>209</v>
      </c>
      <c r="I14" s="19">
        <v>3</v>
      </c>
      <c r="J14" s="21" t="str">
        <f>VLOOKUP(Table1[[#This Row],[sc_1]],Table2[],2,FALSE)</f>
        <v>3. 컨설팅</v>
      </c>
      <c r="K14" s="19">
        <v>33</v>
      </c>
      <c r="L14" s="21" t="str">
        <f>VLOOKUP(Table1[[#This Row],[sc_2]],Table26[],4,FALSE)</f>
        <v xml:space="preserve">33: 컨설팅C
</v>
      </c>
      <c r="M14" s="32" t="s">
        <v>239</v>
      </c>
      <c r="N14" s="22">
        <v>44545</v>
      </c>
      <c r="O14" s="23">
        <v>200000000</v>
      </c>
      <c r="P14" s="13">
        <v>100000000</v>
      </c>
      <c r="Q14" s="24">
        <f t="shared" ref="Q14:Q25" si="10">O14-P14</f>
        <v>100000000</v>
      </c>
      <c r="R14" s="29" t="s">
        <v>43</v>
      </c>
      <c r="S14" s="30">
        <f>VLOOKUP(Table1[[#This Row],[영업단계]],Table6[],2,FALSE)</f>
        <v>0.01</v>
      </c>
      <c r="T14" s="25">
        <f>Table1[[#This Row],[견적가]]*Table1[[#This Row],[수주확률]]</f>
        <v>2000000</v>
      </c>
      <c r="U14" s="47">
        <v>44592</v>
      </c>
      <c r="V14" s="22">
        <v>44607</v>
      </c>
      <c r="W14" s="22">
        <v>44749</v>
      </c>
      <c r="X14" s="19">
        <v>3</v>
      </c>
      <c r="Y14" s="24">
        <f t="shared" ref="Y14:Y25" si="11">IF($X14=1,$O14,IF($X14=2,$O14*0.5,IF($X14=3,$O14*0.3,IF($X14=4,0,0))))</f>
        <v>60000000</v>
      </c>
      <c r="Z14" s="26">
        <f t="shared" ref="Z14:Z25" si="12">IF(V14="", "", V14)</f>
        <v>44607</v>
      </c>
      <c r="AA14" s="24">
        <f t="shared" ref="AA14:AA25" si="13">IF($X14=1,0,IF($X14=2,0,IF($X14=3,$O14*0.3,IF($X14=4,0,0))))</f>
        <v>60000000</v>
      </c>
      <c r="AB14" s="26">
        <f t="shared" ref="AB14:AB25" si="14">IF(V14="", "", (Z14+AD14)/2)</f>
        <v>44678</v>
      </c>
      <c r="AC14" s="24">
        <f t="shared" ref="AC14:AC25" si="15">IF($X14=1,0,IF($X14=2,$O14*0.5,IF($X14=3,$O14*0.4,IF($X14=4,$O14,0))))</f>
        <v>80000000</v>
      </c>
      <c r="AD14" s="26">
        <f t="shared" ref="AD14:AD25" si="16">IF(W14="", "", W14)</f>
        <v>44749</v>
      </c>
      <c r="AE14" s="24">
        <f t="shared" ref="AE14:AE25" si="17">Y14*$S14</f>
        <v>600000</v>
      </c>
      <c r="AF14" s="24">
        <f t="shared" ref="AF14:AF25" si="18">AA14*$S14</f>
        <v>600000</v>
      </c>
      <c r="AG14" s="24">
        <f t="shared" ref="AG14:AG25" si="19">AC14*$S14</f>
        <v>800000</v>
      </c>
    </row>
    <row r="15" spans="1:33" ht="17.399999999999999" x14ac:dyDescent="0.4">
      <c r="A15" s="18">
        <v>11</v>
      </c>
      <c r="B15" s="19" t="s">
        <v>240</v>
      </c>
      <c r="C15" s="20" t="s">
        <v>137</v>
      </c>
      <c r="D15" s="21" t="str">
        <f>VLOOKUP(C15,Table4[],2,FALSE)</f>
        <v>정부</v>
      </c>
      <c r="E15" s="19" t="s">
        <v>241</v>
      </c>
      <c r="F15" s="19"/>
      <c r="G15" s="22">
        <v>44576</v>
      </c>
      <c r="H15" s="22" t="s">
        <v>207</v>
      </c>
      <c r="I15" s="19">
        <v>3</v>
      </c>
      <c r="J15" s="21" t="str">
        <f>VLOOKUP(Table1[[#This Row],[sc_1]],Table2[],2,FALSE)</f>
        <v>3. 컨설팅</v>
      </c>
      <c r="K15" s="19">
        <v>31</v>
      </c>
      <c r="L15" s="21" t="str">
        <f>VLOOKUP(Table1[[#This Row],[sc_2]],Table26[],4,FALSE)</f>
        <v xml:space="preserve">31: 컨성팅A
</v>
      </c>
      <c r="M15" s="20" t="s">
        <v>225</v>
      </c>
      <c r="N15" s="22">
        <v>44576</v>
      </c>
      <c r="O15" s="23">
        <v>150000000</v>
      </c>
      <c r="P15" s="13">
        <v>100000000</v>
      </c>
      <c r="Q15" s="24">
        <f t="shared" si="10"/>
        <v>50000000</v>
      </c>
      <c r="R15" s="54" t="s">
        <v>86</v>
      </c>
      <c r="S15" s="55">
        <f>VLOOKUP(Table1[[#This Row],[영업단계]],Table6[],2,FALSE)</f>
        <v>0.5</v>
      </c>
      <c r="T15" s="25">
        <f>Table1[[#This Row],[견적가]]*Table1[[#This Row],[수주확률]]</f>
        <v>75000000</v>
      </c>
      <c r="U15" s="56">
        <v>44593</v>
      </c>
      <c r="V15" s="22">
        <v>44607</v>
      </c>
      <c r="W15" s="22">
        <v>44926</v>
      </c>
      <c r="X15" s="19">
        <v>3</v>
      </c>
      <c r="Y15" s="24">
        <f t="shared" si="11"/>
        <v>45000000</v>
      </c>
      <c r="Z15" s="26">
        <f t="shared" si="12"/>
        <v>44607</v>
      </c>
      <c r="AA15" s="24">
        <f t="shared" si="13"/>
        <v>45000000</v>
      </c>
      <c r="AB15" s="26">
        <f t="shared" si="14"/>
        <v>44766.5</v>
      </c>
      <c r="AC15" s="24">
        <f t="shared" si="15"/>
        <v>60000000</v>
      </c>
      <c r="AD15" s="26">
        <f t="shared" si="16"/>
        <v>44926</v>
      </c>
      <c r="AE15" s="24">
        <f t="shared" si="17"/>
        <v>22500000</v>
      </c>
      <c r="AF15" s="24">
        <f t="shared" si="18"/>
        <v>22500000</v>
      </c>
      <c r="AG15" s="24">
        <f t="shared" si="19"/>
        <v>30000000</v>
      </c>
    </row>
    <row r="16" spans="1:33" ht="17.399999999999999" x14ac:dyDescent="0.4">
      <c r="A16" s="18">
        <v>12</v>
      </c>
      <c r="B16" s="19" t="s">
        <v>240</v>
      </c>
      <c r="C16" s="20" t="s">
        <v>137</v>
      </c>
      <c r="D16" s="21" t="str">
        <f>VLOOKUP(C16,Table4[],2,FALSE)</f>
        <v>정부</v>
      </c>
      <c r="E16" s="19" t="s">
        <v>241</v>
      </c>
      <c r="F16" s="19"/>
      <c r="G16" s="22">
        <v>44576</v>
      </c>
      <c r="H16" s="22" t="s">
        <v>207</v>
      </c>
      <c r="I16" s="19">
        <v>3</v>
      </c>
      <c r="J16" s="21" t="str">
        <f>VLOOKUP(Table1[[#This Row],[sc_1]],Table2[],2,FALSE)</f>
        <v>3. 컨설팅</v>
      </c>
      <c r="K16" s="19">
        <v>34</v>
      </c>
      <c r="L16" s="21" t="str">
        <f>VLOOKUP(Table1[[#This Row],[sc_2]],Table26[],4,FALSE)</f>
        <v xml:space="preserve">34: 컨설팅D
</v>
      </c>
      <c r="M16" s="20" t="s">
        <v>238</v>
      </c>
      <c r="N16" s="22">
        <v>44576</v>
      </c>
      <c r="O16" s="23">
        <v>350000000</v>
      </c>
      <c r="P16" s="13">
        <v>200000000</v>
      </c>
      <c r="Q16" s="24">
        <f t="shared" si="10"/>
        <v>150000000</v>
      </c>
      <c r="R16" s="54" t="s">
        <v>88</v>
      </c>
      <c r="S16" s="55">
        <f>VLOOKUP(Table1[[#This Row],[영업단계]],Table6[],2,FALSE)</f>
        <v>0.9</v>
      </c>
      <c r="T16" s="25">
        <f>Table1[[#This Row],[견적가]]*Table1[[#This Row],[수주확률]]</f>
        <v>315000000</v>
      </c>
      <c r="U16" s="56">
        <v>44593</v>
      </c>
      <c r="V16" s="22">
        <v>44607</v>
      </c>
      <c r="W16" s="22">
        <v>44926</v>
      </c>
      <c r="X16" s="19">
        <v>3</v>
      </c>
      <c r="Y16" s="24">
        <f t="shared" si="11"/>
        <v>105000000</v>
      </c>
      <c r="Z16" s="26">
        <f t="shared" si="12"/>
        <v>44607</v>
      </c>
      <c r="AA16" s="24">
        <f t="shared" si="13"/>
        <v>105000000</v>
      </c>
      <c r="AB16" s="26">
        <f t="shared" si="14"/>
        <v>44766.5</v>
      </c>
      <c r="AC16" s="24">
        <f t="shared" si="15"/>
        <v>140000000</v>
      </c>
      <c r="AD16" s="26">
        <f t="shared" si="16"/>
        <v>44926</v>
      </c>
      <c r="AE16" s="24">
        <f t="shared" si="17"/>
        <v>94500000</v>
      </c>
      <c r="AF16" s="24">
        <f t="shared" si="18"/>
        <v>94500000</v>
      </c>
      <c r="AG16" s="24">
        <f t="shared" si="19"/>
        <v>126000000</v>
      </c>
    </row>
    <row r="17" spans="1:33" ht="17.399999999999999" x14ac:dyDescent="0.4">
      <c r="A17" s="18">
        <v>13</v>
      </c>
      <c r="B17" s="19" t="s">
        <v>243</v>
      </c>
      <c r="C17" s="20" t="s">
        <v>139</v>
      </c>
      <c r="D17" s="21" t="str">
        <f>VLOOKUP(C17,Table4[],2,FALSE)</f>
        <v>정부</v>
      </c>
      <c r="E17" s="19" t="s">
        <v>242</v>
      </c>
      <c r="F17" s="19"/>
      <c r="G17" s="22">
        <v>44607</v>
      </c>
      <c r="H17" s="22" t="s">
        <v>209</v>
      </c>
      <c r="I17" s="19">
        <v>2</v>
      </c>
      <c r="J17" s="21" t="str">
        <f>VLOOKUP(Table1[[#This Row],[sc_1]],Table2[],2,FALSE)</f>
        <v>2. 엔지니어링</v>
      </c>
      <c r="K17" s="19">
        <v>55</v>
      </c>
      <c r="L17" s="21" t="str">
        <f>VLOOKUP(Table1[[#This Row],[sc_2]],Table26[],4,FALSE)</f>
        <v xml:space="preserve">55: 엔지니어링E
</v>
      </c>
      <c r="M17" s="20" t="s">
        <v>233</v>
      </c>
      <c r="N17" s="22">
        <v>44621</v>
      </c>
      <c r="O17" s="23">
        <v>200000000</v>
      </c>
      <c r="P17" s="13">
        <v>100000000</v>
      </c>
      <c r="Q17" s="24">
        <f t="shared" si="10"/>
        <v>100000000</v>
      </c>
      <c r="R17" s="54" t="s">
        <v>84</v>
      </c>
      <c r="S17" s="55">
        <f>VLOOKUP(Table1[[#This Row],[영업단계]],Table6[],2,FALSE)</f>
        <v>0.1</v>
      </c>
      <c r="T17" s="25">
        <f>Table1[[#This Row],[견적가]]*Table1[[#This Row],[수주확률]]</f>
        <v>20000000</v>
      </c>
      <c r="U17" s="56">
        <v>44635</v>
      </c>
      <c r="V17" s="22">
        <v>44652</v>
      </c>
      <c r="W17" s="22">
        <v>44910</v>
      </c>
      <c r="X17" s="19">
        <v>3</v>
      </c>
      <c r="Y17" s="24">
        <f t="shared" si="11"/>
        <v>60000000</v>
      </c>
      <c r="Z17" s="26">
        <f t="shared" si="12"/>
        <v>44652</v>
      </c>
      <c r="AA17" s="24">
        <f t="shared" si="13"/>
        <v>60000000</v>
      </c>
      <c r="AB17" s="26">
        <f t="shared" si="14"/>
        <v>44781</v>
      </c>
      <c r="AC17" s="24">
        <f t="shared" si="15"/>
        <v>80000000</v>
      </c>
      <c r="AD17" s="26">
        <f t="shared" si="16"/>
        <v>44910</v>
      </c>
      <c r="AE17" s="24">
        <f t="shared" si="17"/>
        <v>6000000</v>
      </c>
      <c r="AF17" s="24">
        <f t="shared" si="18"/>
        <v>6000000</v>
      </c>
      <c r="AG17" s="24">
        <f t="shared" si="19"/>
        <v>8000000</v>
      </c>
    </row>
    <row r="18" spans="1:33" ht="17.399999999999999" x14ac:dyDescent="0.4">
      <c r="A18" s="18">
        <v>14</v>
      </c>
      <c r="B18" s="19" t="s">
        <v>244</v>
      </c>
      <c r="C18" s="20" t="s">
        <v>141</v>
      </c>
      <c r="D18" s="21" t="str">
        <f>VLOOKUP(C18,Table4[],2,FALSE)</f>
        <v>전자</v>
      </c>
      <c r="E18" s="19" t="s">
        <v>245</v>
      </c>
      <c r="F18" s="19"/>
      <c r="G18" s="22">
        <v>44630</v>
      </c>
      <c r="H18" s="22" t="s">
        <v>211</v>
      </c>
      <c r="I18" s="19">
        <v>3</v>
      </c>
      <c r="J18" s="21" t="str">
        <f>VLOOKUP(Table1[[#This Row],[sc_1]],Table2[],2,FALSE)</f>
        <v>3. 컨설팅</v>
      </c>
      <c r="K18" s="19">
        <v>32</v>
      </c>
      <c r="L18" s="21" t="str">
        <f>VLOOKUP(Table1[[#This Row],[sc_2]],Table26[],4,FALSE)</f>
        <v xml:space="preserve">32: 컨설팅B
</v>
      </c>
      <c r="M18" s="20" t="s">
        <v>226</v>
      </c>
      <c r="N18" s="22">
        <v>44652</v>
      </c>
      <c r="O18" s="23">
        <v>120000000</v>
      </c>
      <c r="P18" s="13">
        <v>90000000</v>
      </c>
      <c r="Q18" s="24">
        <f t="shared" si="10"/>
        <v>30000000</v>
      </c>
      <c r="R18" s="54" t="s">
        <v>90</v>
      </c>
      <c r="S18" s="55">
        <f>VLOOKUP(Table1[[#This Row],[영업단계]],Table6[],2,FALSE)</f>
        <v>1</v>
      </c>
      <c r="T18" s="25">
        <f>Table1[[#This Row],[견적가]]*Table1[[#This Row],[수주확률]]</f>
        <v>120000000</v>
      </c>
      <c r="U18" s="56">
        <v>44666</v>
      </c>
      <c r="V18" s="22">
        <v>44682</v>
      </c>
      <c r="W18" s="22">
        <v>45046</v>
      </c>
      <c r="X18" s="19">
        <v>3</v>
      </c>
      <c r="Y18" s="24">
        <f t="shared" si="11"/>
        <v>36000000</v>
      </c>
      <c r="Z18" s="26">
        <f t="shared" si="12"/>
        <v>44682</v>
      </c>
      <c r="AA18" s="24">
        <f t="shared" si="13"/>
        <v>36000000</v>
      </c>
      <c r="AB18" s="26">
        <f t="shared" si="14"/>
        <v>44864</v>
      </c>
      <c r="AC18" s="24">
        <f t="shared" si="15"/>
        <v>48000000</v>
      </c>
      <c r="AD18" s="26">
        <f t="shared" si="16"/>
        <v>45046</v>
      </c>
      <c r="AE18" s="24">
        <f t="shared" si="17"/>
        <v>36000000</v>
      </c>
      <c r="AF18" s="24">
        <f t="shared" si="18"/>
        <v>36000000</v>
      </c>
      <c r="AG18" s="24">
        <f t="shared" si="19"/>
        <v>48000000</v>
      </c>
    </row>
    <row r="19" spans="1:33" ht="17.399999999999999" x14ac:dyDescent="0.4">
      <c r="A19" s="18">
        <v>15</v>
      </c>
      <c r="B19" s="19" t="s">
        <v>244</v>
      </c>
      <c r="C19" s="20" t="s">
        <v>141</v>
      </c>
      <c r="D19" s="21" t="str">
        <f>VLOOKUP(C19,Table4[],2,FALSE)</f>
        <v>전자</v>
      </c>
      <c r="E19" s="19" t="s">
        <v>245</v>
      </c>
      <c r="F19" s="19"/>
      <c r="G19" s="22">
        <v>44630</v>
      </c>
      <c r="H19" s="22" t="s">
        <v>211</v>
      </c>
      <c r="I19" s="19">
        <v>2</v>
      </c>
      <c r="J19" s="21" t="str">
        <f>VLOOKUP(Table1[[#This Row],[sc_1]],Table2[],2,FALSE)</f>
        <v>2. 엔지니어링</v>
      </c>
      <c r="K19" s="19">
        <v>52</v>
      </c>
      <c r="L19" s="21" t="str">
        <f>VLOOKUP(Table1[[#This Row],[sc_2]],Table26[],4,FALSE)</f>
        <v xml:space="preserve">52: 엔지니어링B
</v>
      </c>
      <c r="M19" s="20" t="s">
        <v>226</v>
      </c>
      <c r="N19" s="22">
        <v>44652</v>
      </c>
      <c r="O19" s="23">
        <v>100000000</v>
      </c>
      <c r="P19" s="13">
        <v>70000000</v>
      </c>
      <c r="Q19" s="24">
        <f t="shared" si="10"/>
        <v>30000000</v>
      </c>
      <c r="R19" s="54" t="s">
        <v>90</v>
      </c>
      <c r="S19" s="55">
        <f>VLOOKUP(Table1[[#This Row],[영업단계]],Table6[],2,FALSE)</f>
        <v>1</v>
      </c>
      <c r="T19" s="25">
        <f>Table1[[#This Row],[견적가]]*Table1[[#This Row],[수주확률]]</f>
        <v>100000000</v>
      </c>
      <c r="U19" s="56">
        <v>44666</v>
      </c>
      <c r="V19" s="22">
        <v>44682</v>
      </c>
      <c r="W19" s="22">
        <v>45046</v>
      </c>
      <c r="X19" s="19">
        <v>3</v>
      </c>
      <c r="Y19" s="24">
        <f t="shared" si="11"/>
        <v>30000000</v>
      </c>
      <c r="Z19" s="26">
        <f t="shared" si="12"/>
        <v>44682</v>
      </c>
      <c r="AA19" s="24">
        <f t="shared" si="13"/>
        <v>30000000</v>
      </c>
      <c r="AB19" s="26">
        <f t="shared" si="14"/>
        <v>44864</v>
      </c>
      <c r="AC19" s="24">
        <f t="shared" si="15"/>
        <v>40000000</v>
      </c>
      <c r="AD19" s="26">
        <f t="shared" si="16"/>
        <v>45046</v>
      </c>
      <c r="AE19" s="24">
        <f t="shared" si="17"/>
        <v>30000000</v>
      </c>
      <c r="AF19" s="24">
        <f t="shared" si="18"/>
        <v>30000000</v>
      </c>
      <c r="AG19" s="24">
        <f t="shared" si="19"/>
        <v>40000000</v>
      </c>
    </row>
    <row r="20" spans="1:33" ht="17.399999999999999" x14ac:dyDescent="0.4">
      <c r="A20" s="18">
        <v>16</v>
      </c>
      <c r="B20" s="19" t="s">
        <v>246</v>
      </c>
      <c r="C20" s="20" t="s">
        <v>133</v>
      </c>
      <c r="D20" s="21" t="str">
        <f>VLOOKUP(C20,Table4[],2,FALSE)</f>
        <v>자동차</v>
      </c>
      <c r="E20" s="19" t="s">
        <v>247</v>
      </c>
      <c r="F20" s="19"/>
      <c r="G20" s="22">
        <v>44655</v>
      </c>
      <c r="H20" s="22" t="s">
        <v>209</v>
      </c>
      <c r="I20" s="19">
        <v>1</v>
      </c>
      <c r="J20" s="21" t="str">
        <f>VLOOKUP(Table1[[#This Row],[sc_1]],Table2[],2,FALSE)</f>
        <v>1. 제품</v>
      </c>
      <c r="K20" s="19">
        <v>13</v>
      </c>
      <c r="L20" s="21" t="str">
        <f>VLOOKUP(Table1[[#This Row],[sc_2]],Table26[],4,FALSE)</f>
        <v xml:space="preserve">13: 제품C
</v>
      </c>
      <c r="M20" s="20" t="s">
        <v>230</v>
      </c>
      <c r="N20" s="22">
        <v>44696</v>
      </c>
      <c r="O20" s="23">
        <v>200000000</v>
      </c>
      <c r="P20" s="23">
        <v>15000000</v>
      </c>
      <c r="Q20" s="24">
        <f t="shared" si="10"/>
        <v>185000000</v>
      </c>
      <c r="R20" s="54" t="s">
        <v>43</v>
      </c>
      <c r="S20" s="55">
        <f>VLOOKUP(Table1[[#This Row],[영업단계]],Table6[],2,FALSE)</f>
        <v>0.01</v>
      </c>
      <c r="T20" s="25">
        <f>Table1[[#This Row],[견적가]]*Table1[[#This Row],[수주확률]]</f>
        <v>2000000</v>
      </c>
      <c r="U20" s="56">
        <v>44757</v>
      </c>
      <c r="V20" s="22">
        <v>44774</v>
      </c>
      <c r="W20" s="22">
        <v>44805</v>
      </c>
      <c r="X20" s="19">
        <v>1</v>
      </c>
      <c r="Y20" s="24">
        <f t="shared" si="11"/>
        <v>200000000</v>
      </c>
      <c r="Z20" s="26">
        <f t="shared" si="12"/>
        <v>44774</v>
      </c>
      <c r="AA20" s="24">
        <f t="shared" si="13"/>
        <v>0</v>
      </c>
      <c r="AB20" s="26">
        <f t="shared" si="14"/>
        <v>44789.5</v>
      </c>
      <c r="AC20" s="24">
        <f t="shared" si="15"/>
        <v>0</v>
      </c>
      <c r="AD20" s="26">
        <f t="shared" si="16"/>
        <v>44805</v>
      </c>
      <c r="AE20" s="24">
        <f t="shared" si="17"/>
        <v>2000000</v>
      </c>
      <c r="AF20" s="24">
        <f t="shared" si="18"/>
        <v>0</v>
      </c>
      <c r="AG20" s="24">
        <f t="shared" si="19"/>
        <v>0</v>
      </c>
    </row>
    <row r="21" spans="1:33" ht="17.399999999999999" x14ac:dyDescent="0.4">
      <c r="A21" s="18">
        <v>17</v>
      </c>
      <c r="B21" s="19" t="s">
        <v>246</v>
      </c>
      <c r="C21" s="20" t="s">
        <v>133</v>
      </c>
      <c r="D21" s="21" t="str">
        <f>VLOOKUP(C21,Table4[],2,FALSE)</f>
        <v>자동차</v>
      </c>
      <c r="E21" s="19" t="s">
        <v>247</v>
      </c>
      <c r="F21" s="19"/>
      <c r="G21" s="22">
        <v>44655</v>
      </c>
      <c r="H21" s="22" t="s">
        <v>209</v>
      </c>
      <c r="I21" s="19">
        <v>2</v>
      </c>
      <c r="J21" s="21" t="str">
        <f>VLOOKUP(Table1[[#This Row],[sc_1]],Table2[],2,FALSE)</f>
        <v>2. 엔지니어링</v>
      </c>
      <c r="K21" s="19">
        <v>53</v>
      </c>
      <c r="L21" s="21" t="str">
        <f>VLOOKUP(Table1[[#This Row],[sc_2]],Table26[],4,FALSE)</f>
        <v xml:space="preserve">53: 엔지니어링C
</v>
      </c>
      <c r="M21" s="20" t="s">
        <v>239</v>
      </c>
      <c r="N21" s="22">
        <v>44696</v>
      </c>
      <c r="O21" s="23">
        <v>100000000</v>
      </c>
      <c r="P21" s="23">
        <v>90000000</v>
      </c>
      <c r="Q21" s="24">
        <f t="shared" si="10"/>
        <v>10000000</v>
      </c>
      <c r="R21" s="54" t="s">
        <v>43</v>
      </c>
      <c r="S21" s="55">
        <f>VLOOKUP(Table1[[#This Row],[영업단계]],Table6[],2,FALSE)</f>
        <v>0.01</v>
      </c>
      <c r="T21" s="25">
        <f>Table1[[#This Row],[견적가]]*Table1[[#This Row],[수주확률]]</f>
        <v>1000000</v>
      </c>
      <c r="U21" s="56">
        <v>44757</v>
      </c>
      <c r="V21" s="22">
        <v>44774</v>
      </c>
      <c r="W21" s="22">
        <v>44895</v>
      </c>
      <c r="X21" s="19">
        <v>3</v>
      </c>
      <c r="Y21" s="24">
        <f t="shared" si="11"/>
        <v>30000000</v>
      </c>
      <c r="Z21" s="26">
        <f t="shared" si="12"/>
        <v>44774</v>
      </c>
      <c r="AA21" s="24">
        <f t="shared" si="13"/>
        <v>30000000</v>
      </c>
      <c r="AB21" s="26">
        <f t="shared" si="14"/>
        <v>44834.5</v>
      </c>
      <c r="AC21" s="24">
        <f t="shared" si="15"/>
        <v>40000000</v>
      </c>
      <c r="AD21" s="26">
        <f t="shared" si="16"/>
        <v>44895</v>
      </c>
      <c r="AE21" s="24">
        <f t="shared" si="17"/>
        <v>300000</v>
      </c>
      <c r="AF21" s="24">
        <f t="shared" si="18"/>
        <v>300000</v>
      </c>
      <c r="AG21" s="24">
        <f t="shared" si="19"/>
        <v>400000</v>
      </c>
    </row>
    <row r="22" spans="1:33" ht="17.399999999999999" x14ac:dyDescent="0.4">
      <c r="A22" s="18">
        <v>18</v>
      </c>
      <c r="B22" s="19" t="s">
        <v>246</v>
      </c>
      <c r="C22" s="20" t="s">
        <v>133</v>
      </c>
      <c r="D22" s="21" t="str">
        <f>VLOOKUP(C22,Table4[],2,FALSE)</f>
        <v>자동차</v>
      </c>
      <c r="E22" s="19" t="s">
        <v>247</v>
      </c>
      <c r="F22" s="19"/>
      <c r="G22" s="22">
        <v>44655</v>
      </c>
      <c r="H22" s="22" t="s">
        <v>209</v>
      </c>
      <c r="I22" s="19">
        <v>3</v>
      </c>
      <c r="J22" s="21" t="str">
        <f>VLOOKUP(Table1[[#This Row],[sc_1]],Table2[],2,FALSE)</f>
        <v>3. 컨설팅</v>
      </c>
      <c r="K22" s="19">
        <v>33</v>
      </c>
      <c r="L22" s="21" t="str">
        <f>VLOOKUP(Table1[[#This Row],[sc_2]],Table26[],4,FALSE)</f>
        <v xml:space="preserve">33: 컨설팅C
</v>
      </c>
      <c r="M22" s="20" t="s">
        <v>230</v>
      </c>
      <c r="N22" s="22">
        <v>44696</v>
      </c>
      <c r="O22" s="23">
        <v>50000000</v>
      </c>
      <c r="P22" s="23">
        <v>30000000</v>
      </c>
      <c r="Q22" s="24">
        <f t="shared" si="10"/>
        <v>20000000</v>
      </c>
      <c r="R22" s="54" t="s">
        <v>43</v>
      </c>
      <c r="S22" s="55">
        <f>VLOOKUP(Table1[[#This Row],[영업단계]],Table6[],2,FALSE)</f>
        <v>0.01</v>
      </c>
      <c r="T22" s="25">
        <f>Table1[[#This Row],[견적가]]*Table1[[#This Row],[수주확률]]</f>
        <v>500000</v>
      </c>
      <c r="U22" s="56">
        <v>44757</v>
      </c>
      <c r="V22" s="22">
        <v>44774</v>
      </c>
      <c r="W22" s="22">
        <v>44834</v>
      </c>
      <c r="X22" s="19">
        <v>1</v>
      </c>
      <c r="Y22" s="24">
        <f t="shared" si="11"/>
        <v>50000000</v>
      </c>
      <c r="Z22" s="26">
        <f t="shared" si="12"/>
        <v>44774</v>
      </c>
      <c r="AA22" s="24">
        <f t="shared" si="13"/>
        <v>0</v>
      </c>
      <c r="AB22" s="26">
        <f t="shared" si="14"/>
        <v>44804</v>
      </c>
      <c r="AC22" s="24">
        <f t="shared" si="15"/>
        <v>0</v>
      </c>
      <c r="AD22" s="26">
        <f t="shared" si="16"/>
        <v>44834</v>
      </c>
      <c r="AE22" s="24">
        <f t="shared" si="17"/>
        <v>500000</v>
      </c>
      <c r="AF22" s="24">
        <f t="shared" si="18"/>
        <v>0</v>
      </c>
      <c r="AG22" s="24">
        <f t="shared" si="19"/>
        <v>0</v>
      </c>
    </row>
    <row r="23" spans="1:33" ht="17.399999999999999" x14ac:dyDescent="0.4">
      <c r="A23" s="18">
        <v>19</v>
      </c>
      <c r="B23" s="19" t="s">
        <v>248</v>
      </c>
      <c r="C23" s="20" t="s">
        <v>146</v>
      </c>
      <c r="D23" s="21" t="str">
        <f>VLOOKUP(C23,Table4[],2,FALSE)</f>
        <v>자동차협력사</v>
      </c>
      <c r="E23" s="19" t="s">
        <v>250</v>
      </c>
      <c r="F23" s="19"/>
      <c r="G23" s="22">
        <v>44682</v>
      </c>
      <c r="H23" s="22" t="s">
        <v>207</v>
      </c>
      <c r="I23" s="19">
        <v>1</v>
      </c>
      <c r="J23" s="21" t="str">
        <f>VLOOKUP(Table1[[#This Row],[sc_1]],Table2[],2,FALSE)</f>
        <v>1. 제품</v>
      </c>
      <c r="K23" s="19">
        <v>13</v>
      </c>
      <c r="L23" s="21" t="str">
        <f>VLOOKUP(Table1[[#This Row],[sc_2]],Table26[],4,FALSE)</f>
        <v xml:space="preserve">13: 제품C
</v>
      </c>
      <c r="M23" s="20" t="s">
        <v>230</v>
      </c>
      <c r="N23" s="22">
        <v>44685</v>
      </c>
      <c r="O23" s="23">
        <v>200000000</v>
      </c>
      <c r="P23" s="23">
        <v>150000000</v>
      </c>
      <c r="Q23" s="24">
        <f t="shared" si="10"/>
        <v>50000000</v>
      </c>
      <c r="R23" s="54" t="s">
        <v>84</v>
      </c>
      <c r="S23" s="55">
        <f>VLOOKUP(Table1[[#This Row],[영업단계]],Table6[],2,FALSE)</f>
        <v>0.1</v>
      </c>
      <c r="T23" s="25">
        <f>Table1[[#This Row],[견적가]]*Table1[[#This Row],[수주확률]]</f>
        <v>20000000</v>
      </c>
      <c r="U23" s="56">
        <v>44727</v>
      </c>
      <c r="V23" s="22">
        <v>44727</v>
      </c>
      <c r="W23" s="22">
        <v>44734</v>
      </c>
      <c r="X23" s="19">
        <v>1</v>
      </c>
      <c r="Y23" s="24">
        <f t="shared" si="11"/>
        <v>200000000</v>
      </c>
      <c r="Z23" s="26">
        <f t="shared" si="12"/>
        <v>44727</v>
      </c>
      <c r="AA23" s="24">
        <f t="shared" si="13"/>
        <v>0</v>
      </c>
      <c r="AB23" s="26">
        <f t="shared" si="14"/>
        <v>44730.5</v>
      </c>
      <c r="AC23" s="24">
        <f t="shared" si="15"/>
        <v>0</v>
      </c>
      <c r="AD23" s="26">
        <f t="shared" si="16"/>
        <v>44734</v>
      </c>
      <c r="AE23" s="24">
        <f t="shared" si="17"/>
        <v>20000000</v>
      </c>
      <c r="AF23" s="24">
        <f t="shared" si="18"/>
        <v>0</v>
      </c>
      <c r="AG23" s="24">
        <f t="shared" si="19"/>
        <v>0</v>
      </c>
    </row>
    <row r="24" spans="1:33" ht="17.399999999999999" x14ac:dyDescent="0.4">
      <c r="A24" s="18">
        <v>20</v>
      </c>
      <c r="B24" s="19" t="s">
        <v>249</v>
      </c>
      <c r="C24" s="20" t="s">
        <v>148</v>
      </c>
      <c r="D24" s="21" t="str">
        <f>VLOOKUP(C24,Table4[],2,FALSE)</f>
        <v>자동차협력사</v>
      </c>
      <c r="E24" s="19" t="s">
        <v>251</v>
      </c>
      <c r="F24" s="19"/>
      <c r="G24" s="22">
        <v>44683</v>
      </c>
      <c r="H24" s="22" t="s">
        <v>211</v>
      </c>
      <c r="I24" s="19">
        <v>1</v>
      </c>
      <c r="J24" s="21" t="str">
        <f>VLOOKUP(Table1[[#This Row],[sc_1]],Table2[],2,FALSE)</f>
        <v>1. 제품</v>
      </c>
      <c r="K24" s="19">
        <v>14</v>
      </c>
      <c r="L24" s="21" t="str">
        <f>VLOOKUP(Table1[[#This Row],[sc_2]],Table26[],4,FALSE)</f>
        <v xml:space="preserve">14: 제품D
</v>
      </c>
      <c r="M24" s="20" t="s">
        <v>238</v>
      </c>
      <c r="N24" s="22">
        <v>44687</v>
      </c>
      <c r="O24" s="23">
        <v>100000000</v>
      </c>
      <c r="P24" s="23">
        <v>70000000</v>
      </c>
      <c r="Q24" s="24">
        <f t="shared" si="10"/>
        <v>30000000</v>
      </c>
      <c r="R24" s="54" t="s">
        <v>86</v>
      </c>
      <c r="S24" s="55">
        <f>VLOOKUP(Table1[[#This Row],[영업단계]],Table6[],2,FALSE)</f>
        <v>0.5</v>
      </c>
      <c r="T24" s="25">
        <f>Table1[[#This Row],[견적가]]*Table1[[#This Row],[수주확률]]</f>
        <v>50000000</v>
      </c>
      <c r="U24" s="56">
        <v>44743</v>
      </c>
      <c r="V24" s="22">
        <v>44743</v>
      </c>
      <c r="W24" s="22">
        <v>44750</v>
      </c>
      <c r="X24" s="19">
        <v>1</v>
      </c>
      <c r="Y24" s="24">
        <f t="shared" si="11"/>
        <v>100000000</v>
      </c>
      <c r="Z24" s="26">
        <f t="shared" si="12"/>
        <v>44743</v>
      </c>
      <c r="AA24" s="24">
        <f t="shared" si="13"/>
        <v>0</v>
      </c>
      <c r="AB24" s="26">
        <f t="shared" si="14"/>
        <v>44746.5</v>
      </c>
      <c r="AC24" s="24">
        <f t="shared" si="15"/>
        <v>0</v>
      </c>
      <c r="AD24" s="26">
        <f t="shared" si="16"/>
        <v>44750</v>
      </c>
      <c r="AE24" s="24">
        <f t="shared" si="17"/>
        <v>50000000</v>
      </c>
      <c r="AF24" s="24">
        <f t="shared" si="18"/>
        <v>0</v>
      </c>
      <c r="AG24" s="24">
        <f t="shared" si="19"/>
        <v>0</v>
      </c>
    </row>
    <row r="25" spans="1:33" ht="17.399999999999999" x14ac:dyDescent="0.4">
      <c r="A25" s="18">
        <v>21</v>
      </c>
      <c r="B25" s="19" t="s">
        <v>259</v>
      </c>
      <c r="C25" s="20" t="s">
        <v>150</v>
      </c>
      <c r="D25" s="21" t="str">
        <f>VLOOKUP(C25,Table4[],2,FALSE)</f>
        <v>자동차협력사</v>
      </c>
      <c r="E25" s="19" t="s">
        <v>236</v>
      </c>
      <c r="F25" s="19"/>
      <c r="G25" s="22">
        <v>44690</v>
      </c>
      <c r="H25" s="22" t="s">
        <v>207</v>
      </c>
      <c r="I25" s="19">
        <v>3</v>
      </c>
      <c r="J25" s="21" t="str">
        <f>VLOOKUP(Table1[[#This Row],[sc_1]],Table2[],2,FALSE)</f>
        <v>3. 컨설팅</v>
      </c>
      <c r="K25" s="19">
        <v>35</v>
      </c>
      <c r="L25" s="21" t="str">
        <f>VLOOKUP(Table1[[#This Row],[sc_2]],Table26[],4,FALSE)</f>
        <v xml:space="preserve">35: 컨설팅E
</v>
      </c>
      <c r="M25" s="20" t="s">
        <v>233</v>
      </c>
      <c r="N25" s="22">
        <v>44749</v>
      </c>
      <c r="O25" s="23">
        <v>150000000</v>
      </c>
      <c r="P25" s="23">
        <v>100000000</v>
      </c>
      <c r="Q25" s="24">
        <f t="shared" si="10"/>
        <v>50000000</v>
      </c>
      <c r="R25" s="54" t="s">
        <v>43</v>
      </c>
      <c r="S25" s="55">
        <f>VLOOKUP(Table1[[#This Row],[영업단계]],Table6[],2,FALSE)</f>
        <v>0.01</v>
      </c>
      <c r="T25" s="25">
        <f>Table1[[#This Row],[견적가]]*Table1[[#This Row],[수주확률]]</f>
        <v>1500000</v>
      </c>
      <c r="U25" s="56">
        <v>44772</v>
      </c>
      <c r="V25" s="22">
        <v>44788</v>
      </c>
      <c r="W25" s="22">
        <v>44972</v>
      </c>
      <c r="X25" s="19">
        <v>3</v>
      </c>
      <c r="Y25" s="24">
        <f t="shared" si="11"/>
        <v>45000000</v>
      </c>
      <c r="Z25" s="26">
        <f t="shared" si="12"/>
        <v>44788</v>
      </c>
      <c r="AA25" s="24">
        <f t="shared" si="13"/>
        <v>45000000</v>
      </c>
      <c r="AB25" s="26">
        <f t="shared" si="14"/>
        <v>44880</v>
      </c>
      <c r="AC25" s="24">
        <f t="shared" si="15"/>
        <v>60000000</v>
      </c>
      <c r="AD25" s="26">
        <f t="shared" si="16"/>
        <v>44972</v>
      </c>
      <c r="AE25" s="24">
        <f t="shared" si="17"/>
        <v>450000</v>
      </c>
      <c r="AF25" s="24">
        <f t="shared" si="18"/>
        <v>450000</v>
      </c>
      <c r="AG25" s="24">
        <f t="shared" si="19"/>
        <v>600000</v>
      </c>
    </row>
  </sheetData>
  <mergeCells count="1">
    <mergeCell ref="A2:AG2"/>
  </mergeCells>
  <phoneticPr fontId="4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30A357E-A328-40AE-A4A4-176E12971462}">
          <x14:formula1>
            <xm:f>_lookups!$T$5:$T$7</xm:f>
          </x14:formula1>
          <xm:sqref>H5:H25</xm:sqref>
        </x14:dataValidation>
        <x14:dataValidation type="list" allowBlank="1" showInputMessage="1" showErrorMessage="1" xr:uid="{4E75344D-A76A-480E-A6E8-29C544E40F8F}">
          <x14:formula1>
            <xm:f>_lookups!$X$5:$X$12</xm:f>
          </x14:formula1>
          <xm:sqref>M5:M25</xm:sqref>
        </x14:dataValidation>
        <x14:dataValidation type="list" allowBlank="1" showInputMessage="1" showErrorMessage="1" xr:uid="{952A024C-4E1A-4051-B96A-7ACF7D6AD4D3}">
          <x14:formula1>
            <xm:f>_lookups!$Q$5:$Q$11</xm:f>
          </x14:formula1>
          <xm:sqref>R5:R25</xm:sqref>
        </x14:dataValidation>
        <x14:dataValidation type="list" allowBlank="1" showInputMessage="1" showErrorMessage="1" xr:uid="{E6E8FA5E-C749-48AD-9D0C-3A060B105B3F}">
          <x14:formula1>
            <xm:f>_lookups!$E$5:$E$13</xm:f>
          </x14:formula1>
          <xm:sqref>C6:C25</xm:sqref>
        </x14:dataValidation>
        <x14:dataValidation type="list" allowBlank="1" showInputMessage="1" showErrorMessage="1" xr:uid="{39B167D1-5191-439C-BDBE-480C412CA403}">
          <x14:formula1>
            <xm:f>_lookups!$E$5:$E$29</xm:f>
          </x14:formula1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E053-3246-474F-B844-425AC13D33C0}">
  <sheetPr codeName="Sheet3"/>
  <dimension ref="A1:X36"/>
  <sheetViews>
    <sheetView topLeftCell="A4" zoomScale="85" zoomScaleNormal="85" workbookViewId="0">
      <selection activeCell="K25" sqref="K25"/>
    </sheetView>
  </sheetViews>
  <sheetFormatPr defaultRowHeight="17.399999999999999" x14ac:dyDescent="0.4"/>
  <cols>
    <col min="1" max="1" width="10.59765625" bestFit="1" customWidth="1"/>
    <col min="2" max="2" width="17.59765625" bestFit="1" customWidth="1"/>
    <col min="3" max="3" width="14.5" bestFit="1" customWidth="1"/>
    <col min="5" max="5" width="12.5" bestFit="1" customWidth="1"/>
    <col min="6" max="6" width="12.3984375" bestFit="1" customWidth="1"/>
    <col min="8" max="8" width="9.09765625" bestFit="1" customWidth="1"/>
    <col min="9" max="9" width="19.5" bestFit="1" customWidth="1"/>
    <col min="11" max="11" width="9.09765625" bestFit="1" customWidth="1"/>
    <col min="12" max="12" width="14.59765625" bestFit="1" customWidth="1"/>
    <col min="13" max="13" width="24.796875" style="1" bestFit="1" customWidth="1"/>
    <col min="14" max="15" width="24.796875" style="1" customWidth="1"/>
    <col min="17" max="17" width="11.19921875" bestFit="1" customWidth="1"/>
    <col min="18" max="18" width="11.19921875" style="17" bestFit="1" customWidth="1"/>
    <col min="20" max="20" width="17.69921875" bestFit="1" customWidth="1"/>
    <col min="22" max="22" width="25.69921875" bestFit="1" customWidth="1"/>
    <col min="23" max="23" width="12" customWidth="1"/>
    <col min="24" max="24" width="29.5" bestFit="1" customWidth="1"/>
  </cols>
  <sheetData>
    <row r="1" spans="1:24" ht="365.4" x14ac:dyDescent="0.4">
      <c r="M1" s="1" t="s">
        <v>83</v>
      </c>
      <c r="N1" s="35" t="str">
        <f>_xlfn.CONCAT(Table26[sc_2_list])</f>
        <v xml:space="preserve">11: 제품A
12: 제품B
13: 제품C
14: 제품D
15: 제품E
31: 컨성팅A
32: 컨설팅B
33: 컨설팅C
34: 컨설팅D
35: 컨설팅E
51: 엔지니어링A
52: 엔지니어링B
53: 엔지니어링C
54: 엔지니어링D
55: 엔지니어링E
71: 도구&amp;장비A
72: 도구&amp;장비B
73: 도구&amp;장비C
74: 도구&amp;장비D
75: 도구&amp;장비E
</v>
      </c>
    </row>
    <row r="2" spans="1:24" ht="27.6" x14ac:dyDescent="0.4">
      <c r="A2" s="57" t="s">
        <v>29</v>
      </c>
      <c r="B2" s="57"/>
      <c r="C2" s="57"/>
      <c r="E2" s="57" t="s">
        <v>38</v>
      </c>
      <c r="F2" s="57"/>
      <c r="H2" s="57" t="s">
        <v>39</v>
      </c>
      <c r="I2" s="57"/>
      <c r="K2" s="57" t="s">
        <v>40</v>
      </c>
      <c r="L2" s="57"/>
      <c r="M2" s="57"/>
      <c r="N2" s="34"/>
      <c r="O2" s="34"/>
      <c r="P2" s="6"/>
      <c r="Q2" s="57" t="s">
        <v>41</v>
      </c>
      <c r="R2" s="57"/>
      <c r="T2" s="31" t="s">
        <v>76</v>
      </c>
      <c r="V2" s="57" t="s">
        <v>77</v>
      </c>
      <c r="W2" s="57"/>
    </row>
    <row r="3" spans="1:24" ht="34.799999999999997" x14ac:dyDescent="0.4">
      <c r="C3" t="s">
        <v>30</v>
      </c>
      <c r="N3" s="53" t="s">
        <v>179</v>
      </c>
      <c r="X3" s="53" t="s">
        <v>179</v>
      </c>
    </row>
    <row r="4" spans="1:24" x14ac:dyDescent="0.4">
      <c r="A4" t="s">
        <v>28</v>
      </c>
      <c r="B4" t="s">
        <v>15</v>
      </c>
      <c r="C4" t="s">
        <v>29</v>
      </c>
      <c r="E4" t="s">
        <v>32</v>
      </c>
      <c r="F4" t="s">
        <v>37</v>
      </c>
      <c r="H4" t="s">
        <v>116</v>
      </c>
      <c r="I4" t="s">
        <v>177</v>
      </c>
      <c r="K4" t="s">
        <v>118</v>
      </c>
      <c r="L4" t="s">
        <v>119</v>
      </c>
      <c r="M4" s="1" t="s">
        <v>46</v>
      </c>
      <c r="N4" s="1" t="s">
        <v>178</v>
      </c>
      <c r="Q4" t="s">
        <v>42</v>
      </c>
      <c r="R4" s="17" t="s">
        <v>41</v>
      </c>
      <c r="T4" t="s">
        <v>73</v>
      </c>
      <c r="V4" t="s">
        <v>75</v>
      </c>
      <c r="W4" t="s">
        <v>74</v>
      </c>
      <c r="X4" t="s">
        <v>78</v>
      </c>
    </row>
    <row r="5" spans="1:24" ht="34.799999999999997" x14ac:dyDescent="0.4">
      <c r="A5">
        <v>1</v>
      </c>
      <c r="B5" t="s">
        <v>22</v>
      </c>
      <c r="C5">
        <v>750000</v>
      </c>
      <c r="E5" t="s">
        <v>134</v>
      </c>
      <c r="F5" t="s">
        <v>35</v>
      </c>
      <c r="H5">
        <v>1</v>
      </c>
      <c r="I5" t="s">
        <v>95</v>
      </c>
      <c r="K5">
        <v>11</v>
      </c>
      <c r="L5" t="s">
        <v>180</v>
      </c>
      <c r="M5" s="1" t="s">
        <v>185</v>
      </c>
      <c r="N5" s="35" t="str">
        <f>Table26[[#This Row],[sc_2]]&amp;": "&amp;Table26[[#This Row],[solution]]&amp;CHAR(10)</f>
        <v xml:space="preserve">11: 제품A
</v>
      </c>
      <c r="Q5" t="s">
        <v>44</v>
      </c>
      <c r="R5" s="17">
        <v>0.01</v>
      </c>
      <c r="T5" s="9" t="s">
        <v>208</v>
      </c>
      <c r="V5" t="s">
        <v>206</v>
      </c>
      <c r="W5" t="s">
        <v>217</v>
      </c>
      <c r="X5" s="2" t="str">
        <f>Table8[[#This Row],[기술담당자]] &amp; "/ " &amp; Table8[[#This Row],[팀]]</f>
        <v>기술담당A/ 팀A</v>
      </c>
    </row>
    <row r="6" spans="1:24" ht="34.799999999999997" x14ac:dyDescent="0.4">
      <c r="A6">
        <v>2</v>
      </c>
      <c r="B6" t="s">
        <v>23</v>
      </c>
      <c r="C6">
        <v>1000000</v>
      </c>
      <c r="E6" t="s">
        <v>136</v>
      </c>
      <c r="F6" t="s">
        <v>35</v>
      </c>
      <c r="H6">
        <v>2</v>
      </c>
      <c r="I6" t="s">
        <v>96</v>
      </c>
      <c r="K6">
        <v>12</v>
      </c>
      <c r="L6" t="s">
        <v>181</v>
      </c>
      <c r="M6" s="1" t="s">
        <v>185</v>
      </c>
      <c r="N6" s="35" t="str">
        <f>Table26[[#This Row],[sc_2]]&amp;": "&amp;Table26[[#This Row],[solution]]&amp;CHAR(10)</f>
        <v xml:space="preserve">12: 제품B
</v>
      </c>
      <c r="Q6" t="s">
        <v>85</v>
      </c>
      <c r="R6" s="17">
        <v>0.1</v>
      </c>
      <c r="T6" s="9" t="s">
        <v>210</v>
      </c>
      <c r="V6" t="s">
        <v>213</v>
      </c>
      <c r="W6" s="44" t="s">
        <v>218</v>
      </c>
      <c r="X6" s="2" t="str">
        <f>Table8[[#This Row],[기술담당자]] &amp; "/ " &amp; Table8[[#This Row],[팀]]</f>
        <v>기술담당B/ 팀B</v>
      </c>
    </row>
    <row r="7" spans="1:24" ht="34.799999999999997" x14ac:dyDescent="0.4">
      <c r="A7">
        <v>3</v>
      </c>
      <c r="B7" t="s">
        <v>24</v>
      </c>
      <c r="C7">
        <v>1250000</v>
      </c>
      <c r="E7" t="s">
        <v>145</v>
      </c>
      <c r="F7" t="s">
        <v>33</v>
      </c>
      <c r="H7">
        <v>3</v>
      </c>
      <c r="I7" t="s">
        <v>97</v>
      </c>
      <c r="K7">
        <v>13</v>
      </c>
      <c r="L7" t="s">
        <v>182</v>
      </c>
      <c r="M7" s="1" t="s">
        <v>185</v>
      </c>
      <c r="N7" s="35" t="str">
        <f>Table26[[#This Row],[sc_2]]&amp;": "&amp;Table26[[#This Row],[solution]]&amp;CHAR(10)</f>
        <v xml:space="preserve">13: 제품C
</v>
      </c>
      <c r="Q7" t="s">
        <v>87</v>
      </c>
      <c r="R7" s="17">
        <v>0.5</v>
      </c>
      <c r="T7" s="9" t="s">
        <v>212</v>
      </c>
      <c r="V7" s="44" t="s">
        <v>214</v>
      </c>
      <c r="W7" s="44" t="s">
        <v>219</v>
      </c>
      <c r="X7" s="2" t="str">
        <f>Table8[[#This Row],[기술담당자]] &amp; "/ " &amp; Table8[[#This Row],[팀]]</f>
        <v>기술담당C/ 팀C</v>
      </c>
    </row>
    <row r="8" spans="1:24" ht="34.799999999999997" x14ac:dyDescent="0.4">
      <c r="A8">
        <v>4</v>
      </c>
      <c r="B8" t="s">
        <v>25</v>
      </c>
      <c r="C8">
        <v>1750000</v>
      </c>
      <c r="E8" t="s">
        <v>147</v>
      </c>
      <c r="F8" t="s">
        <v>33</v>
      </c>
      <c r="K8">
        <v>14</v>
      </c>
      <c r="L8" t="s">
        <v>183</v>
      </c>
      <c r="M8" s="1" t="s">
        <v>185</v>
      </c>
      <c r="N8" s="35" t="str">
        <f>Table26[[#This Row],[sc_2]]&amp;": "&amp;Table26[[#This Row],[solution]]&amp;CHAR(10)</f>
        <v xml:space="preserve">14: 제품D
</v>
      </c>
      <c r="Q8" t="s">
        <v>89</v>
      </c>
      <c r="R8" s="17">
        <v>0.9</v>
      </c>
      <c r="V8" s="44" t="s">
        <v>215</v>
      </c>
      <c r="W8" s="44" t="s">
        <v>220</v>
      </c>
      <c r="X8" s="2" t="str">
        <f>Table8[[#This Row],[기술담당자]] &amp; "/ " &amp; Table8[[#This Row],[팀]]</f>
        <v>기술담당D/ 팀D</v>
      </c>
    </row>
    <row r="9" spans="1:24" ht="34.799999999999997" x14ac:dyDescent="0.4">
      <c r="A9">
        <v>5</v>
      </c>
      <c r="B9" t="s">
        <v>26</v>
      </c>
      <c r="C9">
        <v>1500000</v>
      </c>
      <c r="E9" t="s">
        <v>149</v>
      </c>
      <c r="F9" t="s">
        <v>33</v>
      </c>
      <c r="K9">
        <v>15</v>
      </c>
      <c r="L9" t="s">
        <v>184</v>
      </c>
      <c r="M9" s="1" t="s">
        <v>185</v>
      </c>
      <c r="N9" s="35" t="str">
        <f>Table26[[#This Row],[sc_2]]&amp;": "&amp;Table26[[#This Row],[solution]]&amp;CHAR(10)</f>
        <v xml:space="preserve">15: 제품E
</v>
      </c>
      <c r="Q9" t="s">
        <v>91</v>
      </c>
      <c r="R9" s="17">
        <v>1</v>
      </c>
      <c r="V9" s="44" t="s">
        <v>216</v>
      </c>
      <c r="W9" s="44" t="s">
        <v>221</v>
      </c>
      <c r="X9" s="2" t="str">
        <f>Table8[[#This Row],[기술담당자]] &amp; "/ " &amp; Table8[[#This Row],[팀]]</f>
        <v>기술담당E/ 팀E</v>
      </c>
    </row>
    <row r="10" spans="1:24" ht="34.799999999999997" x14ac:dyDescent="0.4">
      <c r="A10">
        <v>6</v>
      </c>
      <c r="B10" t="s">
        <v>27</v>
      </c>
      <c r="C10">
        <v>2000000</v>
      </c>
      <c r="E10" t="s">
        <v>151</v>
      </c>
      <c r="F10" t="s">
        <v>33</v>
      </c>
      <c r="K10">
        <v>31</v>
      </c>
      <c r="L10" t="s">
        <v>186</v>
      </c>
      <c r="M10" s="1" t="s">
        <v>201</v>
      </c>
      <c r="N10" s="49" t="str">
        <f>Table26[[#This Row],[sc_2]]&amp;": "&amp;Table26[[#This Row],[solution]]&amp;CHAR(10)</f>
        <v xml:space="preserve">31: 컨성팅A
</v>
      </c>
      <c r="Q10" t="s">
        <v>93</v>
      </c>
      <c r="R10" s="17">
        <v>0</v>
      </c>
      <c r="V10" s="44" t="s">
        <v>206</v>
      </c>
      <c r="W10" s="44" t="s">
        <v>222</v>
      </c>
      <c r="X10" s="2" t="str">
        <f>Table8[[#This Row],[기술담당자]] &amp; "/ " &amp; Table8[[#This Row],[팀]]</f>
        <v>기술담당A1/ 팀A</v>
      </c>
    </row>
    <row r="11" spans="1:24" ht="34.799999999999997" x14ac:dyDescent="0.4">
      <c r="E11" t="s">
        <v>138</v>
      </c>
      <c r="F11" t="s">
        <v>34</v>
      </c>
      <c r="K11">
        <v>32</v>
      </c>
      <c r="L11" t="s">
        <v>187</v>
      </c>
      <c r="M11" s="1" t="s">
        <v>201</v>
      </c>
      <c r="N11" s="49" t="str">
        <f>Table26[[#This Row],[sc_2]]&amp;": "&amp;Table26[[#This Row],[solution]]&amp;CHAR(10)</f>
        <v xml:space="preserve">32: 컨설팅B
</v>
      </c>
      <c r="Q11" t="s">
        <v>94</v>
      </c>
      <c r="R11" s="17">
        <v>0</v>
      </c>
      <c r="V11" s="44" t="s">
        <v>213</v>
      </c>
      <c r="W11" s="44" t="s">
        <v>223</v>
      </c>
      <c r="X11" s="2" t="str">
        <f>Table8[[#This Row],[기술담당자]] &amp; "/ " &amp; Table8[[#This Row],[팀]]</f>
        <v>기술담당B1/ 팀B</v>
      </c>
    </row>
    <row r="12" spans="1:24" ht="34.799999999999997" x14ac:dyDescent="0.4">
      <c r="E12" t="s">
        <v>140</v>
      </c>
      <c r="F12" t="s">
        <v>34</v>
      </c>
      <c r="K12">
        <v>33</v>
      </c>
      <c r="L12" t="s">
        <v>188</v>
      </c>
      <c r="M12" s="1" t="s">
        <v>201</v>
      </c>
      <c r="N12" s="49" t="str">
        <f>Table26[[#This Row],[sc_2]]&amp;": "&amp;Table26[[#This Row],[solution]]&amp;CHAR(10)</f>
        <v xml:space="preserve">33: 컨설팅C
</v>
      </c>
      <c r="V12" s="44" t="s">
        <v>214</v>
      </c>
      <c r="W12" s="44" t="s">
        <v>224</v>
      </c>
      <c r="X12" s="2" t="str">
        <f>Table8[[#This Row],[기술담당자]] &amp; "/ " &amp; Table8[[#This Row],[팀]]</f>
        <v>기술담당C1/ 팀C</v>
      </c>
    </row>
    <row r="13" spans="1:24" ht="34.799999999999997" x14ac:dyDescent="0.4">
      <c r="E13" t="s">
        <v>142</v>
      </c>
      <c r="F13" t="s">
        <v>36</v>
      </c>
      <c r="K13">
        <v>34</v>
      </c>
      <c r="L13" t="s">
        <v>189</v>
      </c>
      <c r="M13" s="1" t="s">
        <v>201</v>
      </c>
      <c r="N13" s="49" t="str">
        <f>Table26[[#This Row],[sc_2]]&amp;": "&amp;Table26[[#This Row],[solution]]&amp;CHAR(10)</f>
        <v xml:space="preserve">34: 컨설팅D
</v>
      </c>
    </row>
    <row r="14" spans="1:24" ht="34.799999999999997" x14ac:dyDescent="0.4">
      <c r="E14" t="s">
        <v>143</v>
      </c>
      <c r="F14" t="s">
        <v>36</v>
      </c>
      <c r="K14">
        <v>35</v>
      </c>
      <c r="L14" t="s">
        <v>190</v>
      </c>
      <c r="M14" s="1" t="s">
        <v>201</v>
      </c>
      <c r="N14" s="49" t="str">
        <f>Table26[[#This Row],[sc_2]]&amp;": "&amp;Table26[[#This Row],[solution]]&amp;CHAR(10)</f>
        <v xml:space="preserve">35: 컨설팅E
</v>
      </c>
    </row>
    <row r="15" spans="1:24" ht="34.799999999999997" x14ac:dyDescent="0.4">
      <c r="E15" t="s">
        <v>152</v>
      </c>
      <c r="F15" t="s">
        <v>155</v>
      </c>
      <c r="K15">
        <v>51</v>
      </c>
      <c r="L15" t="s">
        <v>191</v>
      </c>
      <c r="M15" s="1" t="s">
        <v>202</v>
      </c>
      <c r="N15" s="35" t="str">
        <f>Table26[[#This Row],[sc_2]]&amp;": "&amp;Table26[[#This Row],[solution]]&amp;CHAR(10)</f>
        <v xml:space="preserve">51: 엔지니어링A
</v>
      </c>
    </row>
    <row r="16" spans="1:24" ht="34.799999999999997" x14ac:dyDescent="0.4">
      <c r="E16" t="s">
        <v>153</v>
      </c>
      <c r="F16" t="s">
        <v>156</v>
      </c>
      <c r="K16">
        <v>52</v>
      </c>
      <c r="L16" s="44" t="s">
        <v>192</v>
      </c>
      <c r="M16" s="1" t="s">
        <v>202</v>
      </c>
      <c r="N16" s="35" t="str">
        <f>Table26[[#This Row],[sc_2]]&amp;": "&amp;Table26[[#This Row],[solution]]&amp;CHAR(10)</f>
        <v xml:space="preserve">52: 엔지니어링B
</v>
      </c>
    </row>
    <row r="17" spans="5:14" ht="34.799999999999997" x14ac:dyDescent="0.4">
      <c r="E17" t="s">
        <v>154</v>
      </c>
      <c r="F17" t="s">
        <v>156</v>
      </c>
      <c r="K17">
        <v>53</v>
      </c>
      <c r="L17" s="44" t="s">
        <v>193</v>
      </c>
      <c r="M17" s="1" t="s">
        <v>202</v>
      </c>
      <c r="N17" s="35" t="str">
        <f>Table26[[#This Row],[sc_2]]&amp;": "&amp;Table26[[#This Row],[solution]]&amp;CHAR(10)</f>
        <v xml:space="preserve">53: 엔지니어링C
</v>
      </c>
    </row>
    <row r="18" spans="5:14" ht="34.799999999999997" x14ac:dyDescent="0.4">
      <c r="E18" t="s">
        <v>159</v>
      </c>
      <c r="K18">
        <v>54</v>
      </c>
      <c r="L18" s="44" t="s">
        <v>194</v>
      </c>
      <c r="M18" s="1" t="s">
        <v>202</v>
      </c>
      <c r="N18" s="35" t="str">
        <f>Table26[[#This Row],[sc_2]]&amp;": "&amp;Table26[[#This Row],[solution]]&amp;CHAR(10)</f>
        <v xml:space="preserve">54: 엔지니어링D
</v>
      </c>
    </row>
    <row r="19" spans="5:14" ht="34.799999999999997" x14ac:dyDescent="0.4">
      <c r="E19" s="44" t="s">
        <v>160</v>
      </c>
      <c r="K19">
        <v>55</v>
      </c>
      <c r="L19" s="44" t="s">
        <v>195</v>
      </c>
      <c r="M19" s="1" t="s">
        <v>202</v>
      </c>
      <c r="N19" s="35" t="str">
        <f>Table26[[#This Row],[sc_2]]&amp;": "&amp;Table26[[#This Row],[solution]]&amp;CHAR(10)</f>
        <v xml:space="preserve">55: 엔지니어링E
</v>
      </c>
    </row>
    <row r="20" spans="5:14" ht="34.799999999999997" x14ac:dyDescent="0.4">
      <c r="E20" s="44" t="s">
        <v>161</v>
      </c>
      <c r="K20">
        <v>71</v>
      </c>
      <c r="L20" s="44" t="s">
        <v>196</v>
      </c>
      <c r="M20" s="1" t="s">
        <v>203</v>
      </c>
      <c r="N20" s="49" t="str">
        <f>Table26[[#This Row],[sc_2]]&amp;": "&amp;Table26[[#This Row],[solution]]&amp;CHAR(10)</f>
        <v xml:space="preserve">71: 도구&amp;장비A
</v>
      </c>
    </row>
    <row r="21" spans="5:14" ht="34.799999999999997" x14ac:dyDescent="0.4">
      <c r="E21" s="44" t="s">
        <v>162</v>
      </c>
      <c r="K21">
        <v>72</v>
      </c>
      <c r="L21" s="44" t="s">
        <v>197</v>
      </c>
      <c r="M21" s="1" t="s">
        <v>203</v>
      </c>
      <c r="N21" s="49" t="str">
        <f>Table26[[#This Row],[sc_2]]&amp;": "&amp;Table26[[#This Row],[solution]]&amp;CHAR(10)</f>
        <v xml:space="preserve">72: 도구&amp;장비B
</v>
      </c>
    </row>
    <row r="22" spans="5:14" ht="34.799999999999997" x14ac:dyDescent="0.4">
      <c r="E22" s="44" t="s">
        <v>163</v>
      </c>
      <c r="K22">
        <v>73</v>
      </c>
      <c r="L22" s="44" t="s">
        <v>198</v>
      </c>
      <c r="M22" s="1" t="s">
        <v>203</v>
      </c>
      <c r="N22" s="49" t="str">
        <f>Table26[[#This Row],[sc_2]]&amp;": "&amp;Table26[[#This Row],[solution]]&amp;CHAR(10)</f>
        <v xml:space="preserve">73: 도구&amp;장비C
</v>
      </c>
    </row>
    <row r="23" spans="5:14" ht="34.799999999999997" x14ac:dyDescent="0.4">
      <c r="E23" s="44" t="s">
        <v>164</v>
      </c>
      <c r="K23">
        <v>74</v>
      </c>
      <c r="L23" s="44" t="s">
        <v>199</v>
      </c>
      <c r="M23" s="1" t="s">
        <v>203</v>
      </c>
      <c r="N23" s="49" t="str">
        <f>Table26[[#This Row],[sc_2]]&amp;": "&amp;Table26[[#This Row],[solution]]&amp;CHAR(10)</f>
        <v xml:space="preserve">74: 도구&amp;장비D
</v>
      </c>
    </row>
    <row r="24" spans="5:14" ht="34.799999999999997" x14ac:dyDescent="0.4">
      <c r="E24" s="44" t="s">
        <v>165</v>
      </c>
      <c r="K24">
        <v>75</v>
      </c>
      <c r="L24" s="44" t="s">
        <v>200</v>
      </c>
      <c r="M24" s="1" t="s">
        <v>203</v>
      </c>
      <c r="N24" s="49" t="str">
        <f>Table26[[#This Row],[sc_2]]&amp;": "&amp;Table26[[#This Row],[solution]]&amp;CHAR(10)</f>
        <v xml:space="preserve">75: 도구&amp;장비E
</v>
      </c>
    </row>
    <row r="25" spans="5:14" x14ac:dyDescent="0.4">
      <c r="E25" s="44" t="s">
        <v>166</v>
      </c>
      <c r="N25" s="49"/>
    </row>
    <row r="26" spans="5:14" x14ac:dyDescent="0.4">
      <c r="E26" s="44" t="s">
        <v>167</v>
      </c>
      <c r="N26" s="49"/>
    </row>
    <row r="27" spans="5:14" x14ac:dyDescent="0.4">
      <c r="E27" s="44" t="s">
        <v>168</v>
      </c>
      <c r="N27" s="49"/>
    </row>
    <row r="28" spans="5:14" x14ac:dyDescent="0.4">
      <c r="E28" s="44" t="s">
        <v>169</v>
      </c>
      <c r="N28" s="49"/>
    </row>
    <row r="29" spans="5:14" x14ac:dyDescent="0.4">
      <c r="E29" s="44" t="s">
        <v>170</v>
      </c>
      <c r="N29" s="49"/>
    </row>
    <row r="30" spans="5:14" x14ac:dyDescent="0.4">
      <c r="E30" s="44"/>
      <c r="K30" s="50"/>
      <c r="L30" s="50"/>
      <c r="M30" s="51"/>
      <c r="N30" s="49"/>
    </row>
    <row r="31" spans="5:14" x14ac:dyDescent="0.4">
      <c r="K31" s="50"/>
      <c r="L31" s="50"/>
      <c r="M31" s="51"/>
      <c r="N31" s="52"/>
    </row>
    <row r="32" spans="5:14" x14ac:dyDescent="0.4">
      <c r="K32" s="44"/>
      <c r="L32" s="44"/>
      <c r="N32" s="49"/>
    </row>
    <row r="33" spans="11:14" x14ac:dyDescent="0.4">
      <c r="K33" s="44"/>
      <c r="L33" s="44"/>
      <c r="N33" s="49"/>
    </row>
    <row r="34" spans="11:14" x14ac:dyDescent="0.4">
      <c r="K34" s="44"/>
      <c r="L34" s="44"/>
      <c r="N34" s="49"/>
    </row>
    <row r="35" spans="11:14" x14ac:dyDescent="0.4">
      <c r="K35" s="50"/>
      <c r="L35" s="50"/>
      <c r="M35" s="51"/>
      <c r="N35" s="49"/>
    </row>
    <row r="36" spans="11:14" x14ac:dyDescent="0.4">
      <c r="K36" s="50"/>
      <c r="L36" s="50"/>
      <c r="M36" s="51"/>
      <c r="N36" s="52"/>
    </row>
  </sheetData>
  <mergeCells count="6">
    <mergeCell ref="V2:W2"/>
    <mergeCell ref="A2:C2"/>
    <mergeCell ref="E2:F2"/>
    <mergeCell ref="H2:I2"/>
    <mergeCell ref="Q2:R2"/>
    <mergeCell ref="K2:M2"/>
  </mergeCells>
  <phoneticPr fontId="4" type="noConversion"/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D00E-0C5B-49BF-8BB9-5448FC99364D}">
  <sheetPr codeName="Sheet4"/>
  <dimension ref="A3:A140"/>
  <sheetViews>
    <sheetView tabSelected="1" topLeftCell="A148" zoomScale="85" zoomScaleNormal="85" workbookViewId="0">
      <selection activeCell="Q156" sqref="Q156"/>
    </sheetView>
  </sheetViews>
  <sheetFormatPr defaultRowHeight="17.399999999999999" x14ac:dyDescent="0.4"/>
  <sheetData>
    <row r="3" spans="1:1" ht="25.2" x14ac:dyDescent="0.4">
      <c r="A3" s="43" t="s">
        <v>121</v>
      </c>
    </row>
    <row r="35" spans="1:1" ht="25.2" x14ac:dyDescent="0.4">
      <c r="A35" s="43" t="s">
        <v>108</v>
      </c>
    </row>
    <row r="69" spans="1:1" ht="25.2" x14ac:dyDescent="0.4">
      <c r="A69" s="43" t="s">
        <v>109</v>
      </c>
    </row>
    <row r="105" spans="1:1" ht="25.2" x14ac:dyDescent="0.4">
      <c r="A105" s="43" t="s">
        <v>110</v>
      </c>
    </row>
    <row r="140" spans="1:1" ht="25.2" x14ac:dyDescent="0.4">
      <c r="A140" s="43" t="s">
        <v>111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560C-B0FC-4D6B-9D4C-37150A8BC91F}">
  <dimension ref="A1:G7"/>
  <sheetViews>
    <sheetView workbookViewId="0"/>
  </sheetViews>
  <sheetFormatPr defaultRowHeight="17.399999999999999" x14ac:dyDescent="0.4"/>
  <sheetData>
    <row r="1" spans="1:7" ht="104.4" x14ac:dyDescent="0.4">
      <c r="A1" s="1" t="s">
        <v>307</v>
      </c>
    </row>
    <row r="3" spans="1:7" x14ac:dyDescent="0.4">
      <c r="A3" t="s">
        <v>308</v>
      </c>
      <c r="B3" t="s">
        <v>44</v>
      </c>
      <c r="C3" t="s">
        <v>85</v>
      </c>
      <c r="D3" t="s">
        <v>89</v>
      </c>
      <c r="E3" t="s">
        <v>93</v>
      </c>
      <c r="F3" t="s">
        <v>87</v>
      </c>
      <c r="G3" t="s">
        <v>91</v>
      </c>
    </row>
    <row r="4" spans="1:7" x14ac:dyDescent="0.4">
      <c r="A4" t="s">
        <v>35</v>
      </c>
      <c r="B4">
        <v>3.5</v>
      </c>
      <c r="C4">
        <v>0</v>
      </c>
      <c r="D4">
        <v>0</v>
      </c>
      <c r="E4">
        <v>0</v>
      </c>
      <c r="F4">
        <v>18.75</v>
      </c>
      <c r="G4">
        <v>20</v>
      </c>
    </row>
    <row r="5" spans="1:7" x14ac:dyDescent="0.4">
      <c r="A5" t="s">
        <v>33</v>
      </c>
      <c r="B5">
        <v>2.9</v>
      </c>
      <c r="C5">
        <v>20</v>
      </c>
      <c r="D5">
        <v>189</v>
      </c>
      <c r="E5">
        <v>0</v>
      </c>
      <c r="F5">
        <v>64</v>
      </c>
      <c r="G5">
        <v>0</v>
      </c>
    </row>
    <row r="6" spans="1:7" x14ac:dyDescent="0.4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132</v>
      </c>
    </row>
    <row r="7" spans="1:7" x14ac:dyDescent="0.4">
      <c r="A7" t="s">
        <v>34</v>
      </c>
      <c r="B7">
        <v>0</v>
      </c>
      <c r="C7">
        <v>20</v>
      </c>
      <c r="D7">
        <v>315</v>
      </c>
      <c r="E7">
        <v>0</v>
      </c>
      <c r="F7">
        <v>75</v>
      </c>
      <c r="G7">
        <v>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8A05F-A745-47B2-9DBF-4F676A8CB9CA}">
  <sheetPr codeName="Sheet5"/>
  <dimension ref="A1:G26"/>
  <sheetViews>
    <sheetView workbookViewId="0">
      <selection activeCell="G16" sqref="G16"/>
    </sheetView>
  </sheetViews>
  <sheetFormatPr defaultRowHeight="17.399999999999999" x14ac:dyDescent="0.4"/>
  <cols>
    <col min="1" max="1" width="34.19921875" bestFit="1" customWidth="1"/>
    <col min="2" max="2" width="15.8984375" bestFit="1" customWidth="1"/>
    <col min="3" max="3" width="31.5" bestFit="1" customWidth="1"/>
    <col min="4" max="4" width="40.69921875" bestFit="1" customWidth="1"/>
    <col min="5" max="5" width="11.3984375" bestFit="1" customWidth="1"/>
    <col min="6" max="7" width="11.5" bestFit="1" customWidth="1"/>
  </cols>
  <sheetData>
    <row r="1" spans="1:7" x14ac:dyDescent="0.4">
      <c r="A1" t="s">
        <v>123</v>
      </c>
    </row>
    <row r="3" spans="1:7" x14ac:dyDescent="0.4">
      <c r="B3" t="s">
        <v>124</v>
      </c>
      <c r="C3" t="s">
        <v>125</v>
      </c>
      <c r="D3" t="s">
        <v>295</v>
      </c>
      <c r="E3" t="s">
        <v>126</v>
      </c>
    </row>
    <row r="4" spans="1:7" x14ac:dyDescent="0.4">
      <c r="A4">
        <v>4</v>
      </c>
      <c r="B4" t="s">
        <v>130</v>
      </c>
      <c r="C4" t="s">
        <v>281</v>
      </c>
      <c r="D4">
        <v>390</v>
      </c>
      <c r="E4">
        <v>1500</v>
      </c>
    </row>
    <row r="5" spans="1:7" x14ac:dyDescent="0.4">
      <c r="A5">
        <v>2</v>
      </c>
      <c r="B5" t="s">
        <v>282</v>
      </c>
      <c r="C5" t="s">
        <v>283</v>
      </c>
      <c r="D5">
        <v>189</v>
      </c>
      <c r="E5">
        <v>600</v>
      </c>
    </row>
    <row r="6" spans="1:7" x14ac:dyDescent="0.4">
      <c r="A6">
        <v>8</v>
      </c>
      <c r="B6" t="s">
        <v>131</v>
      </c>
      <c r="C6" t="s">
        <v>284</v>
      </c>
      <c r="D6">
        <v>50</v>
      </c>
      <c r="E6">
        <v>300</v>
      </c>
    </row>
    <row r="7" spans="1:7" x14ac:dyDescent="0.4">
      <c r="A7">
        <v>5</v>
      </c>
      <c r="B7" t="s">
        <v>128</v>
      </c>
      <c r="C7" t="s">
        <v>285</v>
      </c>
      <c r="D7">
        <v>20</v>
      </c>
      <c r="E7">
        <v>600</v>
      </c>
    </row>
    <row r="8" spans="1:7" x14ac:dyDescent="0.4">
      <c r="A8">
        <v>7</v>
      </c>
      <c r="B8" t="s">
        <v>127</v>
      </c>
      <c r="C8" t="s">
        <v>286</v>
      </c>
      <c r="D8">
        <v>20</v>
      </c>
      <c r="E8">
        <v>600</v>
      </c>
    </row>
    <row r="11" spans="1:7" x14ac:dyDescent="0.4">
      <c r="A11" t="s">
        <v>132</v>
      </c>
    </row>
    <row r="13" spans="1:7" x14ac:dyDescent="0.4">
      <c r="B13" t="s">
        <v>122</v>
      </c>
      <c r="C13" t="s">
        <v>124</v>
      </c>
      <c r="D13" t="s">
        <v>125</v>
      </c>
      <c r="E13" t="s">
        <v>99</v>
      </c>
      <c r="F13" t="s">
        <v>295</v>
      </c>
      <c r="G13" t="s">
        <v>126</v>
      </c>
    </row>
    <row r="14" spans="1:7" x14ac:dyDescent="0.4">
      <c r="A14">
        <v>0</v>
      </c>
      <c r="B14" t="s">
        <v>275</v>
      </c>
      <c r="C14" t="s">
        <v>287</v>
      </c>
      <c r="D14" t="s">
        <v>288</v>
      </c>
      <c r="E14" t="s">
        <v>86</v>
      </c>
      <c r="F14">
        <v>18.75</v>
      </c>
      <c r="G14">
        <v>75</v>
      </c>
    </row>
    <row r="15" spans="1:7" x14ac:dyDescent="0.4">
      <c r="A15">
        <v>1</v>
      </c>
      <c r="B15" t="s">
        <v>275</v>
      </c>
      <c r="C15" t="s">
        <v>129</v>
      </c>
      <c r="D15" t="s">
        <v>289</v>
      </c>
      <c r="E15" t="s">
        <v>43</v>
      </c>
      <c r="F15">
        <v>1</v>
      </c>
      <c r="G15">
        <v>300</v>
      </c>
    </row>
    <row r="16" spans="1:7" x14ac:dyDescent="0.4">
      <c r="A16">
        <v>2</v>
      </c>
      <c r="B16" t="s">
        <v>279</v>
      </c>
      <c r="C16" t="s">
        <v>128</v>
      </c>
      <c r="D16" t="s">
        <v>285</v>
      </c>
      <c r="E16" t="s">
        <v>84</v>
      </c>
      <c r="F16">
        <v>20</v>
      </c>
      <c r="G16">
        <v>600</v>
      </c>
    </row>
    <row r="17" spans="1:7" x14ac:dyDescent="0.4">
      <c r="A17">
        <v>3</v>
      </c>
      <c r="B17" t="s">
        <v>279</v>
      </c>
      <c r="C17" t="s">
        <v>290</v>
      </c>
      <c r="D17" t="s">
        <v>291</v>
      </c>
      <c r="E17" t="s">
        <v>86</v>
      </c>
      <c r="F17">
        <v>14</v>
      </c>
      <c r="G17">
        <v>80</v>
      </c>
    </row>
    <row r="18" spans="1:7" x14ac:dyDescent="0.4">
      <c r="A18">
        <v>4</v>
      </c>
      <c r="B18" t="s">
        <v>268</v>
      </c>
      <c r="C18" t="s">
        <v>292</v>
      </c>
      <c r="D18" t="s">
        <v>293</v>
      </c>
      <c r="E18" t="s">
        <v>43</v>
      </c>
      <c r="F18">
        <v>2</v>
      </c>
      <c r="G18">
        <v>600</v>
      </c>
    </row>
    <row r="19" spans="1:7" x14ac:dyDescent="0.4">
      <c r="A19">
        <v>5</v>
      </c>
      <c r="B19" t="s">
        <v>268</v>
      </c>
      <c r="C19" t="s">
        <v>129</v>
      </c>
      <c r="D19" t="s">
        <v>289</v>
      </c>
      <c r="E19" t="s">
        <v>43</v>
      </c>
      <c r="F19">
        <v>0.5</v>
      </c>
      <c r="G19">
        <v>150</v>
      </c>
    </row>
    <row r="20" spans="1:7" x14ac:dyDescent="0.4">
      <c r="A20">
        <v>6</v>
      </c>
      <c r="B20" t="s">
        <v>263</v>
      </c>
      <c r="C20" t="s">
        <v>131</v>
      </c>
      <c r="D20" t="s">
        <v>284</v>
      </c>
      <c r="E20" t="s">
        <v>86</v>
      </c>
      <c r="F20">
        <v>50</v>
      </c>
      <c r="G20">
        <v>300</v>
      </c>
    </row>
    <row r="21" spans="1:7" x14ac:dyDescent="0.4">
      <c r="A21">
        <v>7</v>
      </c>
      <c r="B21" t="s">
        <v>277</v>
      </c>
      <c r="C21" t="s">
        <v>282</v>
      </c>
      <c r="D21" t="s">
        <v>283</v>
      </c>
      <c r="E21" t="s">
        <v>88</v>
      </c>
      <c r="F21">
        <v>189</v>
      </c>
      <c r="G21">
        <v>600</v>
      </c>
    </row>
    <row r="22" spans="1:7" x14ac:dyDescent="0.4">
      <c r="A22">
        <v>8</v>
      </c>
      <c r="B22" t="s">
        <v>265</v>
      </c>
      <c r="C22" t="s">
        <v>130</v>
      </c>
      <c r="D22" t="s">
        <v>281</v>
      </c>
      <c r="E22" t="s">
        <v>86</v>
      </c>
      <c r="F22">
        <v>75</v>
      </c>
      <c r="G22">
        <v>450</v>
      </c>
    </row>
    <row r="23" spans="1:7" x14ac:dyDescent="0.4">
      <c r="A23">
        <v>9</v>
      </c>
      <c r="B23" t="s">
        <v>270</v>
      </c>
      <c r="C23" t="s">
        <v>130</v>
      </c>
      <c r="D23" t="s">
        <v>281</v>
      </c>
      <c r="E23" t="s">
        <v>88</v>
      </c>
      <c r="F23">
        <v>315</v>
      </c>
      <c r="G23">
        <v>1050</v>
      </c>
    </row>
    <row r="24" spans="1:7" x14ac:dyDescent="0.4">
      <c r="A24">
        <v>10</v>
      </c>
      <c r="B24" t="s">
        <v>261</v>
      </c>
      <c r="C24" t="s">
        <v>127</v>
      </c>
      <c r="D24" t="s">
        <v>286</v>
      </c>
      <c r="E24" t="s">
        <v>84</v>
      </c>
      <c r="F24">
        <v>20</v>
      </c>
      <c r="G24">
        <v>600</v>
      </c>
    </row>
    <row r="25" spans="1:7" x14ac:dyDescent="0.4">
      <c r="A25">
        <v>11</v>
      </c>
      <c r="B25" t="s">
        <v>261</v>
      </c>
      <c r="C25" t="s">
        <v>129</v>
      </c>
      <c r="D25" t="s">
        <v>289</v>
      </c>
      <c r="E25" t="s">
        <v>43</v>
      </c>
      <c r="F25">
        <v>2</v>
      </c>
      <c r="G25">
        <v>600</v>
      </c>
    </row>
    <row r="26" spans="1:7" x14ac:dyDescent="0.4">
      <c r="A26">
        <v>12</v>
      </c>
      <c r="B26" t="s">
        <v>272</v>
      </c>
      <c r="C26" t="s">
        <v>294</v>
      </c>
      <c r="D26" t="s">
        <v>293</v>
      </c>
      <c r="E26" t="s">
        <v>43</v>
      </c>
      <c r="F26">
        <v>0.89999999999999991</v>
      </c>
      <c r="G26">
        <v>300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D9318-C763-4163-AC1E-790F3AA5225A}">
  <sheetPr codeName="Sheet6"/>
  <dimension ref="A3:A140"/>
  <sheetViews>
    <sheetView zoomScale="85" zoomScaleNormal="85" workbookViewId="0">
      <selection activeCell="P148" sqref="P148"/>
    </sheetView>
  </sheetViews>
  <sheetFormatPr defaultRowHeight="17.399999999999999" x14ac:dyDescent="0.4"/>
  <sheetData>
    <row r="3" spans="1:1" ht="25.2" x14ac:dyDescent="0.4">
      <c r="A3" s="43" t="s">
        <v>121</v>
      </c>
    </row>
    <row r="35" spans="1:1" ht="25.2" x14ac:dyDescent="0.4">
      <c r="A35" s="43" t="s">
        <v>108</v>
      </c>
    </row>
    <row r="69" spans="1:1" ht="25.2" x14ac:dyDescent="0.4">
      <c r="A69" s="43" t="s">
        <v>109</v>
      </c>
    </row>
    <row r="105" spans="1:1" ht="25.2" x14ac:dyDescent="0.4">
      <c r="A105" s="43" t="s">
        <v>110</v>
      </c>
    </row>
    <row r="140" spans="1:1" ht="25.2" x14ac:dyDescent="0.4">
      <c r="A140" s="43" t="s">
        <v>111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188E-962E-49B1-959E-07D5D5E65C00}">
  <sheetPr codeName="Sheet7"/>
  <dimension ref="A1:E7"/>
  <sheetViews>
    <sheetView workbookViewId="0">
      <selection activeCell="C5" sqref="C5"/>
    </sheetView>
  </sheetViews>
  <sheetFormatPr defaultRowHeight="17.399999999999999" x14ac:dyDescent="0.4"/>
  <cols>
    <col min="1" max="1" width="4.19921875" customWidth="1"/>
    <col min="2" max="2" width="11.3984375" bestFit="1" customWidth="1"/>
    <col min="3" max="5" width="22.5" customWidth="1"/>
  </cols>
  <sheetData>
    <row r="1" spans="1:5" ht="52.2" x14ac:dyDescent="0.4">
      <c r="C1" s="37" t="s">
        <v>296</v>
      </c>
      <c r="D1" s="37" t="s">
        <v>297</v>
      </c>
      <c r="E1" s="37" t="s">
        <v>304</v>
      </c>
    </row>
    <row r="3" spans="1:5" x14ac:dyDescent="0.4">
      <c r="A3" s="4"/>
      <c r="B3" s="4" t="s">
        <v>99</v>
      </c>
      <c r="C3" s="37" t="s">
        <v>100</v>
      </c>
      <c r="D3" s="37" t="s">
        <v>101</v>
      </c>
      <c r="E3" s="37" t="s">
        <v>102</v>
      </c>
    </row>
    <row r="4" spans="1:5" x14ac:dyDescent="0.4">
      <c r="A4" s="4">
        <v>0</v>
      </c>
      <c r="B4" s="4" t="s">
        <v>90</v>
      </c>
      <c r="C4" s="41">
        <v>152</v>
      </c>
      <c r="D4" s="41">
        <v>2</v>
      </c>
      <c r="E4" s="41">
        <v>76</v>
      </c>
    </row>
    <row r="5" spans="1:5" x14ac:dyDescent="0.4">
      <c r="A5" s="4">
        <v>1</v>
      </c>
      <c r="B5" s="4" t="s">
        <v>88</v>
      </c>
      <c r="C5" s="41">
        <v>504</v>
      </c>
      <c r="D5" s="41">
        <v>1.5</v>
      </c>
      <c r="E5" s="41">
        <v>336</v>
      </c>
    </row>
    <row r="6" spans="1:5" x14ac:dyDescent="0.4">
      <c r="A6" s="4">
        <v>2</v>
      </c>
      <c r="B6" s="4" t="s">
        <v>86</v>
      </c>
      <c r="C6" s="42">
        <v>157.75</v>
      </c>
      <c r="D6" s="42">
        <v>3.5</v>
      </c>
      <c r="E6" s="42">
        <v>45.071428571428569</v>
      </c>
    </row>
    <row r="7" spans="1:5" x14ac:dyDescent="0.4">
      <c r="A7" s="4">
        <v>3</v>
      </c>
      <c r="B7" s="4" t="s">
        <v>84</v>
      </c>
      <c r="C7" s="41">
        <v>25</v>
      </c>
      <c r="D7" s="41">
        <v>2</v>
      </c>
      <c r="E7" s="41">
        <v>12.5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65974-1370-4337-BB21-223798D17A46}">
  <sheetPr codeName="Sheet8"/>
  <dimension ref="A1:E7"/>
  <sheetViews>
    <sheetView workbookViewId="0">
      <selection activeCell="D9" sqref="D9"/>
    </sheetView>
  </sheetViews>
  <sheetFormatPr defaultRowHeight="17.399999999999999" x14ac:dyDescent="0.4"/>
  <cols>
    <col min="1" max="1" width="4.19921875" style="44" customWidth="1"/>
    <col min="2" max="2" width="11.3984375" style="44" bestFit="1" customWidth="1"/>
    <col min="3" max="5" width="22.5" style="44" customWidth="1"/>
    <col min="6" max="16384" width="8.796875" style="44"/>
  </cols>
  <sheetData>
    <row r="1" spans="1:5" ht="52.2" x14ac:dyDescent="0.4">
      <c r="C1" s="37" t="s">
        <v>298</v>
      </c>
      <c r="D1" s="37" t="s">
        <v>299</v>
      </c>
      <c r="E1" s="37" t="s">
        <v>305</v>
      </c>
    </row>
    <row r="3" spans="1:5" x14ac:dyDescent="0.4">
      <c r="A3" s="4"/>
      <c r="B3" s="4" t="s">
        <v>99</v>
      </c>
      <c r="C3" s="37" t="s">
        <v>100</v>
      </c>
      <c r="D3" s="37" t="s">
        <v>101</v>
      </c>
      <c r="E3" s="37" t="s">
        <v>102</v>
      </c>
    </row>
    <row r="4" spans="1:5" x14ac:dyDescent="0.4">
      <c r="A4" s="4">
        <v>0</v>
      </c>
      <c r="B4" s="4" t="s">
        <v>90</v>
      </c>
      <c r="C4" s="41">
        <v>220</v>
      </c>
      <c r="D4" s="41">
        <v>1</v>
      </c>
      <c r="E4" s="41">
        <v>220</v>
      </c>
    </row>
    <row r="5" spans="1:5" x14ac:dyDescent="0.4">
      <c r="A5" s="4">
        <v>1</v>
      </c>
      <c r="B5" s="4" t="s">
        <v>88</v>
      </c>
      <c r="C5" s="41">
        <v>315</v>
      </c>
      <c r="D5" s="41">
        <v>0.5</v>
      </c>
      <c r="E5" s="41">
        <v>630</v>
      </c>
    </row>
    <row r="6" spans="1:5" x14ac:dyDescent="0.4">
      <c r="A6" s="4">
        <v>2</v>
      </c>
      <c r="B6" s="4" t="s">
        <v>86</v>
      </c>
      <c r="C6" s="42">
        <v>125</v>
      </c>
      <c r="D6" s="42">
        <v>1.5</v>
      </c>
      <c r="E6" s="42">
        <v>83.333333333333329</v>
      </c>
    </row>
    <row r="7" spans="1:5" x14ac:dyDescent="0.4">
      <c r="A7" s="4">
        <v>3</v>
      </c>
      <c r="B7" s="4" t="s">
        <v>84</v>
      </c>
      <c r="C7" s="41">
        <v>25</v>
      </c>
      <c r="D7" s="41">
        <v>2</v>
      </c>
      <c r="E7" s="41">
        <v>12.5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revision</vt:lpstr>
      <vt:lpstr>data</vt:lpstr>
      <vt:lpstr>_lookups</vt:lpstr>
      <vt:lpstr>dashboard</vt:lpstr>
      <vt:lpstr>cust_cat</vt:lpstr>
      <vt:lpstr>focus_ssos</vt:lpstr>
      <vt:lpstr>dashboard with lead</vt:lpstr>
      <vt:lpstr>kpi_sales</vt:lpstr>
      <vt:lpstr>kpi_booking</vt:lpstr>
      <vt:lpstr>fc_by_month</vt:lpstr>
      <vt:lpstr>fc_by_sf</vt:lpstr>
      <vt:lpstr>fc_by_solution</vt:lpstr>
      <vt:lpstr>fc_by_customer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Haeseung Lee</dc:creator>
  <cp:lastModifiedBy>Lee Haeseung</cp:lastModifiedBy>
  <dcterms:created xsi:type="dcterms:W3CDTF">2022-04-22T22:10:05Z</dcterms:created>
  <dcterms:modified xsi:type="dcterms:W3CDTF">2022-05-19T08:16:28Z</dcterms:modified>
</cp:coreProperties>
</file>