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sc/Library/CloudStorage/Dropbox/00_Hector/00_Experimental/00_Experimental/HS-F-/HS-F-28/"/>
    </mc:Choice>
  </mc:AlternateContent>
  <xr:revisionPtr revIDLastSave="0" documentId="13_ncr:1_{A9997756-5BF3-A04D-AA53-31BEACBDBBA6}" xr6:coauthVersionLast="47" xr6:coauthVersionMax="47" xr10:uidLastSave="{00000000-0000-0000-0000-000000000000}"/>
  <bookViews>
    <workbookView xWindow="0" yWindow="760" windowWidth="30240" windowHeight="18880" activeTab="1" xr2:uid="{91EC474E-6B57-5B4C-B187-3B16A8622F51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3" l="1"/>
  <c r="J41" i="3"/>
  <c r="H41" i="3"/>
  <c r="L41" i="3" s="1"/>
  <c r="G41" i="3"/>
  <c r="K41" i="3" s="1"/>
  <c r="P41" i="3" s="1"/>
  <c r="M40" i="3"/>
  <c r="L40" i="3"/>
  <c r="J40" i="3"/>
  <c r="H40" i="3"/>
  <c r="G40" i="3"/>
  <c r="K40" i="3" s="1"/>
  <c r="P40" i="3" s="1"/>
  <c r="M39" i="3"/>
  <c r="L39" i="3"/>
  <c r="K39" i="3"/>
  <c r="P39" i="3" s="1"/>
  <c r="J39" i="3"/>
  <c r="H39" i="3"/>
  <c r="G39" i="3"/>
  <c r="M38" i="3"/>
  <c r="K38" i="3"/>
  <c r="J38" i="3"/>
  <c r="H38" i="3"/>
  <c r="L38" i="3" s="1"/>
  <c r="G38" i="3"/>
  <c r="M37" i="3"/>
  <c r="J37" i="3"/>
  <c r="H37" i="3"/>
  <c r="L37" i="3" s="1"/>
  <c r="G37" i="3"/>
  <c r="K37" i="3" s="1"/>
  <c r="P37" i="3" s="1"/>
  <c r="M36" i="3"/>
  <c r="J36" i="3"/>
  <c r="H36" i="3"/>
  <c r="L36" i="3" s="1"/>
  <c r="G36" i="3"/>
  <c r="K36" i="3" s="1"/>
  <c r="P36" i="3" s="1"/>
  <c r="M35" i="3"/>
  <c r="J35" i="3"/>
  <c r="H35" i="3"/>
  <c r="L35" i="3" s="1"/>
  <c r="G35" i="3"/>
  <c r="K35" i="3" s="1"/>
  <c r="P35" i="3" s="1"/>
  <c r="M34" i="3"/>
  <c r="J34" i="3"/>
  <c r="H34" i="3"/>
  <c r="L34" i="3" s="1"/>
  <c r="G34" i="3"/>
  <c r="K34" i="3" s="1"/>
  <c r="P34" i="3" s="1"/>
  <c r="M33" i="3"/>
  <c r="L33" i="3"/>
  <c r="J33" i="3"/>
  <c r="H33" i="3"/>
  <c r="G33" i="3"/>
  <c r="K33" i="3" s="1"/>
  <c r="P33" i="3" s="1"/>
  <c r="M32" i="3"/>
  <c r="L32" i="3"/>
  <c r="K32" i="3"/>
  <c r="P32" i="3" s="1"/>
  <c r="J32" i="3"/>
  <c r="H32" i="3"/>
  <c r="G32" i="3"/>
  <c r="M31" i="3"/>
  <c r="L31" i="3"/>
  <c r="K31" i="3"/>
  <c r="P31" i="3" s="1"/>
  <c r="J31" i="3"/>
  <c r="H31" i="3"/>
  <c r="G31" i="3"/>
  <c r="M30" i="3"/>
  <c r="K30" i="3"/>
  <c r="P30" i="3" s="1"/>
  <c r="J30" i="3"/>
  <c r="H30" i="3"/>
  <c r="L30" i="3" s="1"/>
  <c r="G30" i="3"/>
  <c r="M29" i="3"/>
  <c r="J29" i="3"/>
  <c r="H29" i="3"/>
  <c r="L29" i="3" s="1"/>
  <c r="G29" i="3"/>
  <c r="K29" i="3" s="1"/>
  <c r="P29" i="3" s="1"/>
  <c r="M28" i="3"/>
  <c r="J28" i="3"/>
  <c r="H28" i="3"/>
  <c r="L28" i="3" s="1"/>
  <c r="G28" i="3"/>
  <c r="K28" i="3" s="1"/>
  <c r="P28" i="3" s="1"/>
  <c r="P27" i="3"/>
  <c r="H27" i="3"/>
  <c r="G27" i="3"/>
  <c r="P26" i="3"/>
  <c r="H26" i="3"/>
  <c r="G26" i="3"/>
  <c r="P38" i="3" l="1"/>
  <c r="K3" i="3" l="1"/>
  <c r="L3" i="3"/>
  <c r="P3" i="3" s="1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P18" i="3" s="1"/>
  <c r="L18" i="3"/>
  <c r="M18" i="3"/>
  <c r="K19" i="3"/>
  <c r="L19" i="3"/>
  <c r="M19" i="3"/>
  <c r="K20" i="3"/>
  <c r="P20" i="3" s="1"/>
  <c r="L20" i="3"/>
  <c r="M20" i="3"/>
  <c r="K21" i="3"/>
  <c r="P21" i="3" s="1"/>
  <c r="L21" i="3"/>
  <c r="M21" i="3"/>
  <c r="K22" i="3"/>
  <c r="P22" i="3" s="1"/>
  <c r="L22" i="3"/>
  <c r="M22" i="3"/>
  <c r="K23" i="3"/>
  <c r="L23" i="3"/>
  <c r="M23" i="3"/>
  <c r="P23" i="3" s="1"/>
  <c r="K24" i="3"/>
  <c r="P24" i="3" s="1"/>
  <c r="L24" i="3"/>
  <c r="M24" i="3"/>
  <c r="K25" i="3"/>
  <c r="L25" i="3"/>
  <c r="M25" i="3"/>
  <c r="M2" i="3"/>
  <c r="L2" i="3"/>
  <c r="K2" i="3"/>
  <c r="Q3" i="3"/>
  <c r="Q4" i="3"/>
  <c r="Q2" i="3"/>
  <c r="P19" i="3"/>
  <c r="P25" i="3"/>
  <c r="J5" i="3"/>
  <c r="Q5" i="3" s="1"/>
  <c r="J18" i="3"/>
  <c r="Q18" i="3" s="1"/>
  <c r="J19" i="3"/>
  <c r="Q19" i="3" s="1"/>
  <c r="J20" i="3"/>
  <c r="Q20" i="3" s="1"/>
  <c r="J21" i="3"/>
  <c r="Q21" i="3" s="1"/>
  <c r="J22" i="3"/>
  <c r="Q22" i="3" s="1"/>
  <c r="J23" i="3"/>
  <c r="Q23" i="3" s="1"/>
  <c r="J24" i="3"/>
  <c r="Q24" i="3" s="1"/>
  <c r="J25" i="3"/>
  <c r="Q25" i="3" s="1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J17" i="3"/>
  <c r="Q17" i="3" s="1"/>
  <c r="H17" i="3"/>
  <c r="G17" i="3"/>
  <c r="J16" i="3"/>
  <c r="Q16" i="3" s="1"/>
  <c r="H16" i="3"/>
  <c r="G16" i="3"/>
  <c r="J15" i="3"/>
  <c r="Q15" i="3" s="1"/>
  <c r="H15" i="3"/>
  <c r="G15" i="3"/>
  <c r="J14" i="3"/>
  <c r="Q14" i="3" s="1"/>
  <c r="H14" i="3"/>
  <c r="G14" i="3"/>
  <c r="J13" i="3"/>
  <c r="Q13" i="3" s="1"/>
  <c r="H13" i="3"/>
  <c r="G13" i="3"/>
  <c r="J12" i="3"/>
  <c r="Q12" i="3" s="1"/>
  <c r="H12" i="3"/>
  <c r="G12" i="3"/>
  <c r="J11" i="3"/>
  <c r="Q11" i="3" s="1"/>
  <c r="H11" i="3"/>
  <c r="G11" i="3"/>
  <c r="J10" i="3"/>
  <c r="Q10" i="3" s="1"/>
  <c r="H10" i="3"/>
  <c r="G10" i="3"/>
  <c r="J9" i="3"/>
  <c r="Q9" i="3" s="1"/>
  <c r="H9" i="3"/>
  <c r="G9" i="3"/>
  <c r="J8" i="3"/>
  <c r="Q8" i="3" s="1"/>
  <c r="H8" i="3"/>
  <c r="G8" i="3"/>
  <c r="J7" i="3"/>
  <c r="Q7" i="3" s="1"/>
  <c r="H7" i="3"/>
  <c r="G7" i="3"/>
  <c r="J6" i="3"/>
  <c r="Q6" i="3" s="1"/>
  <c r="H6" i="3"/>
  <c r="G6" i="3"/>
  <c r="H5" i="3"/>
  <c r="G5" i="3"/>
  <c r="H4" i="3"/>
  <c r="G4" i="3"/>
  <c r="H3" i="3"/>
  <c r="G3" i="3"/>
  <c r="P2" i="3"/>
  <c r="H2" i="3"/>
  <c r="G2" i="3"/>
  <c r="P4" i="3" l="1"/>
  <c r="P12" i="3"/>
  <c r="P8" i="3"/>
  <c r="P10" i="3"/>
  <c r="P16" i="3"/>
  <c r="P6" i="3"/>
  <c r="P11" i="3"/>
  <c r="P13" i="3"/>
  <c r="P15" i="3"/>
  <c r="P17" i="3"/>
  <c r="P5" i="3"/>
  <c r="P7" i="3"/>
  <c r="P9" i="3"/>
  <c r="P14" i="3"/>
  <c r="W8" i="1"/>
  <c r="X26" i="1" l="1"/>
  <c r="Q26" i="1" l="1"/>
  <c r="H26" i="1"/>
  <c r="G26" i="1"/>
  <c r="L26" i="1"/>
  <c r="P26" i="1"/>
  <c r="O26" i="1"/>
  <c r="C26" i="1" s="1"/>
  <c r="N26" i="1"/>
  <c r="T26" i="1"/>
  <c r="S26" i="1"/>
  <c r="K26" i="1"/>
  <c r="V26" i="1"/>
  <c r="M26" i="1"/>
  <c r="R26" i="1"/>
  <c r="J26" i="1"/>
  <c r="I26" i="1"/>
  <c r="X28" i="1" l="1"/>
  <c r="X35" i="1" l="1"/>
  <c r="X25" i="1" l="1"/>
  <c r="H25" i="1" s="1"/>
  <c r="T25" i="1" l="1"/>
  <c r="Q25" i="1"/>
  <c r="O25" i="1"/>
  <c r="C25" i="1" s="1"/>
  <c r="G25" i="1"/>
  <c r="S25" i="1"/>
  <c r="R25" i="1"/>
  <c r="M25" i="1"/>
  <c r="P25" i="1"/>
  <c r="I25" i="1"/>
  <c r="L25" i="1"/>
  <c r="N25" i="1"/>
  <c r="Y19" i="1" l="1"/>
  <c r="K25" i="1"/>
  <c r="J25" i="1"/>
  <c r="V25" i="1" l="1"/>
  <c r="E24" i="1" l="1"/>
  <c r="F24" i="1"/>
  <c r="H24" i="1"/>
  <c r="I24" i="1"/>
  <c r="J24" i="1"/>
  <c r="O24" i="1"/>
  <c r="P24" i="1"/>
  <c r="Q24" i="1"/>
  <c r="S24" i="1"/>
  <c r="T24" i="1"/>
  <c r="V24" i="1"/>
  <c r="X24" i="1"/>
  <c r="D24" i="1"/>
</calcChain>
</file>

<file path=xl/sharedStrings.xml><?xml version="1.0" encoding="utf-8"?>
<sst xmlns="http://schemas.openxmlformats.org/spreadsheetml/2006/main" count="157" uniqueCount="57">
  <si>
    <t>Alkyne</t>
  </si>
  <si>
    <t>Azide</t>
  </si>
  <si>
    <t>Cu</t>
  </si>
  <si>
    <t>Asc</t>
  </si>
  <si>
    <t>PSS</t>
  </si>
  <si>
    <t>EDC</t>
  </si>
  <si>
    <t>Buffer</t>
  </si>
  <si>
    <t>Vfinal</t>
  </si>
  <si>
    <t>Compound</t>
  </si>
  <si>
    <t>Stock</t>
  </si>
  <si>
    <t>units</t>
  </si>
  <si>
    <t>mM</t>
  </si>
  <si>
    <t>Alk</t>
  </si>
  <si>
    <t>Date</t>
  </si>
  <si>
    <t>RG2D</t>
  </si>
  <si>
    <t>Note</t>
  </si>
  <si>
    <t>µL_table</t>
  </si>
  <si>
    <t>mM_table</t>
  </si>
  <si>
    <t>RG2N</t>
  </si>
  <si>
    <t>Arg</t>
  </si>
  <si>
    <t>Cys</t>
  </si>
  <si>
    <t>Gly</t>
  </si>
  <si>
    <t>pSS2</t>
  </si>
  <si>
    <t>KR</t>
  </si>
  <si>
    <t>Ade</t>
  </si>
  <si>
    <t>Seed</t>
  </si>
  <si>
    <t>NaCl</t>
  </si>
  <si>
    <t>Entry</t>
  </si>
  <si>
    <t>Py</t>
  </si>
  <si>
    <t>pU</t>
  </si>
  <si>
    <t>Matraz aforado</t>
  </si>
  <si>
    <t>alk_eq</t>
  </si>
  <si>
    <t>E</t>
  </si>
  <si>
    <t>Click</t>
  </si>
  <si>
    <t>Kinetics</t>
  </si>
  <si>
    <t>TPA</t>
  </si>
  <si>
    <t>time</t>
  </si>
  <si>
    <t>area_Azide</t>
  </si>
  <si>
    <t>area_Tris</t>
  </si>
  <si>
    <t>Cal1</t>
  </si>
  <si>
    <t>B</t>
  </si>
  <si>
    <t>T</t>
  </si>
  <si>
    <t>Ref</t>
  </si>
  <si>
    <t>Cal2</t>
  </si>
  <si>
    <t>Area_Mono</t>
  </si>
  <si>
    <t>Area_Bis</t>
  </si>
  <si>
    <t>M</t>
  </si>
  <si>
    <t>Az</t>
  </si>
  <si>
    <t>Cal1_</t>
  </si>
  <si>
    <t>Sum</t>
  </si>
  <si>
    <t>Type</t>
  </si>
  <si>
    <t>Conversion</t>
  </si>
  <si>
    <t>Quench with HCl (10 mM)</t>
  </si>
  <si>
    <t>only click</t>
  </si>
  <si>
    <t>HS-F-28</t>
  </si>
  <si>
    <t>HS-F-05-01</t>
  </si>
  <si>
    <t>With RG2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</si>
</sst>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18">
    <font>
      <sz val="12"/>
      <color theme="1"/>
      <name val="Roboto-Regular"/>
      <family val="2"/>
    </font>
    <font>
      <sz val="8"/>
      <name val="Roboto-Regular"/>
      <family val="2"/>
    </font>
    <font>
      <b/>
      <sz val="20"/>
      <color theme="1"/>
      <name val="Roboto-Regular"/>
    </font>
    <font>
      <sz val="20"/>
      <color theme="1"/>
      <name val="Roboto-Regular"/>
      <family val="2"/>
    </font>
    <font>
      <b/>
      <sz val="20"/>
      <color rgb="FF000000"/>
      <name val="Roboto-Regular"/>
    </font>
    <font>
      <sz val="20"/>
      <color rgb="FF9B51A6"/>
      <name val="Roboto Black"/>
    </font>
    <font>
      <b/>
      <sz val="20"/>
      <color rgb="FF009E73"/>
      <name val="Roboto-Regular"/>
    </font>
    <font>
      <b/>
      <sz val="20"/>
      <color rgb="FF7030A0"/>
      <name val="Roboto-Regular"/>
    </font>
    <font>
      <b/>
      <sz val="20"/>
      <color rgb="FF9B51A6"/>
      <name val="Roboto-Regular"/>
    </font>
    <font>
      <sz val="20"/>
      <color theme="1"/>
      <name val="Roboto-Regular"/>
    </font>
    <font>
      <b/>
      <sz val="20"/>
      <color rgb="FFDEB1CE"/>
      <name val="Roboto Bold"/>
    </font>
    <font>
      <b/>
      <sz val="20"/>
      <color rgb="FF009E73"/>
      <name val="Roboto Bold"/>
    </font>
    <font>
      <b/>
      <sz val="20"/>
      <color rgb="FFE69F00"/>
      <name val="Roboto Bold"/>
    </font>
    <font>
      <sz val="20"/>
      <color rgb="FFCA1A3C"/>
      <name val="Roboto Black"/>
    </font>
    <font>
      <sz val="20"/>
      <color rgb="FFCA1A3C"/>
      <name val="Roboto-Regular"/>
      <family val="2"/>
    </font>
    <font>
      <b/>
      <sz val="20"/>
      <color rgb="FF69ACD2"/>
      <name val="Roboto Bold"/>
    </font>
    <font>
      <b/>
      <sz val="20"/>
      <color rgb="FFCA1A3C"/>
      <name val="Roboto-Regular"/>
    </font>
    <font>
      <sz val="20"/>
      <color rgb="FFCA1A3C"/>
      <name val="Roboto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20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5" fillId="2" borderId="4" xfId="0" applyNumberFormat="1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164" fontId="1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164" fontId="15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0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4" fontId="17" fillId="3" borderId="0" xfId="0" applyNumberFormat="1" applyFont="1" applyFill="1" applyAlignment="1">
      <alignment vertical="center"/>
    </xf>
    <xf numFmtId="164" fontId="13" fillId="3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" fillId="2" borderId="0" xfId="0" quotePrefix="1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/>
        <u val="none"/>
        <color theme="0"/>
      </font>
    </dxf>
    <dxf>
      <font>
        <color theme="0"/>
      </font>
    </dxf>
    <dxf>
      <font>
        <b val="0"/>
        <i val="0"/>
        <strike/>
        <u val="none"/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9ACD2"/>
      <color rgb="FFDEB1CE"/>
      <color rgb="FFCA1A3C"/>
      <color rgb="FF009E73"/>
      <color rgb="FF9B51A6"/>
      <color rgb="FFE69D00"/>
      <color rgb="FFE69F00"/>
      <color rgb="FF56B4E9"/>
      <color rgb="FF9D9D9D"/>
      <color rgb="FFA7D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FDCD-919E-BE43-80BB-85B56EDA0E1B}">
  <sheetPr codeName="Sheet1">
    <pageSetUpPr fitToPage="1"/>
  </sheetPr>
  <dimension ref="A1:AC53"/>
  <sheetViews>
    <sheetView zoomScale="66" zoomScaleNormal="81" workbookViewId="0">
      <selection activeCell="T9" sqref="T9"/>
    </sheetView>
  </sheetViews>
  <sheetFormatPr baseColWidth="10" defaultColWidth="7.7109375" defaultRowHeight="26"/>
  <cols>
    <col min="1" max="1" width="17.28515625" style="1" bestFit="1" customWidth="1"/>
    <col min="2" max="2" width="9.7109375" style="1" customWidth="1"/>
    <col min="3" max="3" width="38.5703125" style="1" bestFit="1" customWidth="1"/>
    <col min="4" max="4" width="18.140625" style="1" bestFit="1" customWidth="1"/>
    <col min="5" max="6" width="2.42578125" style="1" customWidth="1"/>
    <col min="7" max="7" width="11.28515625" style="1" bestFit="1" customWidth="1"/>
    <col min="8" max="8" width="7.85546875" style="1" customWidth="1"/>
    <col min="9" max="9" width="9" style="1" customWidth="1"/>
    <col min="10" max="14" width="9.140625" style="1" customWidth="1"/>
    <col min="15" max="15" width="7.28515625" style="1" customWidth="1"/>
    <col min="16" max="16" width="7.85546875" style="1" bestFit="1" customWidth="1"/>
    <col min="17" max="17" width="8.140625" style="1" customWidth="1"/>
    <col min="18" max="18" width="9.140625" style="1" customWidth="1"/>
    <col min="19" max="19" width="9.5703125" style="1" customWidth="1"/>
    <col min="20" max="21" width="10.42578125" style="1" customWidth="1"/>
    <col min="22" max="22" width="10.5703125" style="1" bestFit="1" customWidth="1"/>
    <col min="23" max="23" width="9.140625" style="1" bestFit="1" customWidth="1"/>
    <col min="24" max="24" width="9.28515625" style="1" customWidth="1"/>
    <col min="25" max="25" width="16.28515625" style="1" bestFit="1" customWidth="1"/>
    <col min="26" max="26" width="14.85546875" style="1" bestFit="1" customWidth="1"/>
    <col min="27" max="27" width="7.5703125" style="1" bestFit="1" customWidth="1"/>
    <col min="28" max="28" width="27" style="1" customWidth="1"/>
    <col min="29" max="29" width="40.28515625" style="1" customWidth="1"/>
    <col min="30" max="16384" width="7.7109375" style="1"/>
  </cols>
  <sheetData>
    <row r="1" spans="1:29" ht="35" customHeight="1" thickBot="1">
      <c r="A1" s="77" t="s">
        <v>34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9"/>
      <c r="Y1" s="68"/>
      <c r="Z1" s="69"/>
      <c r="AA1" s="70"/>
    </row>
    <row r="2" spans="1:29" ht="16" customHeight="1">
      <c r="A2" s="80" t="s">
        <v>52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2"/>
      <c r="Y2" s="71"/>
      <c r="Z2" s="72"/>
      <c r="AA2" s="73"/>
    </row>
    <row r="3" spans="1:29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5"/>
      <c r="Y3" s="71"/>
      <c r="Z3" s="72"/>
      <c r="AA3" s="73"/>
    </row>
    <row r="4" spans="1:29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5"/>
      <c r="Y4" s="71"/>
      <c r="Z4" s="72"/>
      <c r="AA4" s="73"/>
    </row>
    <row r="5" spans="1:29" ht="27" thickBot="1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8"/>
      <c r="Y5" s="71"/>
      <c r="Z5" s="72"/>
      <c r="AA5" s="73"/>
    </row>
    <row r="6" spans="1:29" ht="28" thickBot="1">
      <c r="A6" s="27" t="s">
        <v>13</v>
      </c>
      <c r="B6" s="28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 t="s">
        <v>35</v>
      </c>
      <c r="P6" s="30"/>
      <c r="Q6" s="30"/>
      <c r="R6" s="30"/>
      <c r="S6" s="30"/>
      <c r="T6" s="30"/>
      <c r="U6" s="30"/>
      <c r="V6" s="30"/>
      <c r="W6" s="30"/>
      <c r="X6" s="31"/>
      <c r="Y6" s="74"/>
      <c r="Z6" s="75"/>
      <c r="AA6" s="76"/>
    </row>
    <row r="7" spans="1:29" ht="27" thickBot="1">
      <c r="A7" s="26" t="s">
        <v>16</v>
      </c>
      <c r="B7" s="32" t="s">
        <v>27</v>
      </c>
      <c r="C7" s="32" t="s">
        <v>15</v>
      </c>
      <c r="D7" s="32" t="s">
        <v>15</v>
      </c>
      <c r="E7" s="33"/>
      <c r="F7" s="33"/>
      <c r="G7" s="9" t="s">
        <v>26</v>
      </c>
      <c r="H7" s="9" t="s">
        <v>25</v>
      </c>
      <c r="I7" s="9" t="s">
        <v>19</v>
      </c>
      <c r="J7" s="9" t="s">
        <v>21</v>
      </c>
      <c r="K7" s="9" t="s">
        <v>20</v>
      </c>
      <c r="L7" s="9" t="s">
        <v>23</v>
      </c>
      <c r="M7" s="9" t="s">
        <v>28</v>
      </c>
      <c r="N7" s="9" t="s">
        <v>32</v>
      </c>
      <c r="O7" s="9" t="s">
        <v>12</v>
      </c>
      <c r="P7" s="9" t="s">
        <v>2</v>
      </c>
      <c r="Q7" s="9" t="s">
        <v>3</v>
      </c>
      <c r="R7" s="9" t="s">
        <v>18</v>
      </c>
      <c r="S7" s="9" t="s">
        <v>14</v>
      </c>
      <c r="T7" s="9" t="s">
        <v>4</v>
      </c>
      <c r="U7" s="9" t="s">
        <v>29</v>
      </c>
      <c r="V7" s="9" t="s">
        <v>5</v>
      </c>
      <c r="W7" s="9" t="s">
        <v>6</v>
      </c>
      <c r="X7" s="34" t="s">
        <v>7</v>
      </c>
      <c r="Y7" s="3" t="s">
        <v>8</v>
      </c>
      <c r="Z7" s="4" t="s">
        <v>9</v>
      </c>
      <c r="AA7" s="5" t="s">
        <v>10</v>
      </c>
      <c r="AB7" s="60"/>
    </row>
    <row r="8" spans="1:29" ht="27" thickBot="1">
      <c r="A8" s="6"/>
      <c r="B8" s="19">
        <v>1</v>
      </c>
      <c r="C8" s="7" t="s">
        <v>33</v>
      </c>
      <c r="D8" s="7"/>
      <c r="E8" s="7"/>
      <c r="F8" s="7"/>
      <c r="G8" s="45"/>
      <c r="H8" s="6"/>
      <c r="I8" s="46"/>
      <c r="J8" s="47"/>
      <c r="K8" s="48">
        <v>4</v>
      </c>
      <c r="L8" s="49"/>
      <c r="M8" s="8"/>
      <c r="N8" s="50"/>
      <c r="O8" s="8">
        <v>4.2</v>
      </c>
      <c r="P8" s="8">
        <v>4</v>
      </c>
      <c r="Q8" s="8">
        <v>2</v>
      </c>
      <c r="R8" s="8"/>
      <c r="S8" s="51"/>
      <c r="T8" s="20"/>
      <c r="U8" s="8"/>
      <c r="V8" s="8"/>
      <c r="W8" s="44">
        <f>X8-SUM(G8:V8)</f>
        <v>35.799999999999997</v>
      </c>
      <c r="X8" s="35">
        <v>50</v>
      </c>
      <c r="Y8" s="9" t="s">
        <v>0</v>
      </c>
      <c r="Z8" s="9">
        <v>10</v>
      </c>
      <c r="AA8" s="10" t="s">
        <v>11</v>
      </c>
      <c r="AB8" s="61" t="s">
        <v>6</v>
      </c>
      <c r="AC8" s="1" t="s">
        <v>30</v>
      </c>
    </row>
    <row r="9" spans="1:29" ht="27" thickBot="1">
      <c r="A9" s="6"/>
      <c r="B9" s="19"/>
      <c r="C9" s="7"/>
      <c r="D9" s="7"/>
      <c r="E9" s="7"/>
      <c r="F9" s="7"/>
      <c r="G9" s="45"/>
      <c r="H9" s="6"/>
      <c r="I9" s="46"/>
      <c r="J9" s="47"/>
      <c r="K9" s="48"/>
      <c r="L9" s="49"/>
      <c r="M9" s="8"/>
      <c r="N9" s="50"/>
      <c r="O9" s="8"/>
      <c r="P9" s="8"/>
      <c r="Q9" s="8"/>
      <c r="R9" s="8"/>
      <c r="S9" s="51"/>
      <c r="T9" s="20"/>
      <c r="U9" s="8"/>
      <c r="V9" s="8"/>
      <c r="W9" s="44"/>
      <c r="X9" s="35"/>
      <c r="Y9" s="8" t="s">
        <v>1</v>
      </c>
      <c r="Z9" s="62">
        <v>40</v>
      </c>
      <c r="AA9" s="11" t="s">
        <v>11</v>
      </c>
      <c r="AB9" s="61"/>
    </row>
    <row r="10" spans="1:29">
      <c r="A10" s="6"/>
      <c r="B10" s="19"/>
      <c r="C10" s="7"/>
      <c r="D10" s="7"/>
      <c r="E10" s="7"/>
      <c r="F10" s="7"/>
      <c r="G10" s="45"/>
      <c r="H10" s="6"/>
      <c r="I10" s="46"/>
      <c r="J10" s="47"/>
      <c r="K10" s="48"/>
      <c r="L10" s="49"/>
      <c r="M10" s="8"/>
      <c r="N10" s="50"/>
      <c r="O10" s="8"/>
      <c r="P10" s="8"/>
      <c r="Q10" s="8"/>
      <c r="R10" s="8"/>
      <c r="S10" s="51"/>
      <c r="T10" s="20"/>
      <c r="U10" s="8"/>
      <c r="V10" s="8"/>
      <c r="W10" s="44"/>
      <c r="X10" s="35"/>
      <c r="Y10" s="8" t="s">
        <v>2</v>
      </c>
      <c r="Z10" s="8">
        <v>12.5</v>
      </c>
      <c r="AA10" s="11" t="s">
        <v>11</v>
      </c>
      <c r="AB10" s="60"/>
    </row>
    <row r="11" spans="1:29" ht="27" thickBot="1">
      <c r="A11" s="6"/>
      <c r="B11" s="19"/>
      <c r="C11" s="7"/>
      <c r="D11" s="7"/>
      <c r="E11" s="7"/>
      <c r="F11" s="7"/>
      <c r="G11" s="45"/>
      <c r="H11" s="6"/>
      <c r="I11" s="46"/>
      <c r="J11" s="47"/>
      <c r="K11" s="48"/>
      <c r="L11" s="49"/>
      <c r="M11" s="8"/>
      <c r="N11" s="50"/>
      <c r="O11" s="8"/>
      <c r="P11" s="8"/>
      <c r="Q11" s="8"/>
      <c r="R11" s="8"/>
      <c r="S11" s="51"/>
      <c r="T11" s="20"/>
      <c r="U11" s="8"/>
      <c r="V11" s="8"/>
      <c r="W11" s="20"/>
      <c r="X11" s="35"/>
      <c r="Y11" s="8" t="s">
        <v>3</v>
      </c>
      <c r="Z11" s="8">
        <v>50</v>
      </c>
      <c r="AA11" s="11" t="s">
        <v>11</v>
      </c>
      <c r="AB11" s="60"/>
    </row>
    <row r="12" spans="1:29">
      <c r="A12" s="6"/>
      <c r="B12" s="19"/>
      <c r="C12" s="7"/>
      <c r="D12" s="7"/>
      <c r="E12" s="7"/>
      <c r="F12" s="7"/>
      <c r="G12" s="45"/>
      <c r="H12" s="6"/>
      <c r="I12" s="40"/>
      <c r="J12" s="41"/>
      <c r="K12" s="42"/>
      <c r="L12" s="43"/>
      <c r="M12" s="8"/>
      <c r="N12" s="8"/>
      <c r="O12" s="8"/>
      <c r="P12" s="8"/>
      <c r="Q12" s="8"/>
      <c r="R12" s="8"/>
      <c r="S12" s="51"/>
      <c r="T12" s="20"/>
      <c r="U12" s="8"/>
      <c r="V12" s="8"/>
      <c r="W12" s="20"/>
      <c r="X12" s="35"/>
      <c r="Y12" s="8" t="s">
        <v>14</v>
      </c>
      <c r="Z12" s="8">
        <v>95</v>
      </c>
      <c r="AA12" s="11" t="s">
        <v>11</v>
      </c>
      <c r="AB12" s="60"/>
    </row>
    <row r="13" spans="1:29">
      <c r="A13" s="6"/>
      <c r="B13" s="19"/>
      <c r="C13" s="7"/>
      <c r="D13" s="7"/>
      <c r="E13" s="7"/>
      <c r="F13" s="7"/>
      <c r="G13" s="45"/>
      <c r="H13" s="6"/>
      <c r="I13" s="46"/>
      <c r="J13" s="47"/>
      <c r="K13" s="48"/>
      <c r="L13" s="49"/>
      <c r="M13" s="8"/>
      <c r="N13" s="8"/>
      <c r="O13" s="8"/>
      <c r="P13" s="8"/>
      <c r="Q13" s="8"/>
      <c r="R13" s="8"/>
      <c r="S13" s="51"/>
      <c r="T13" s="20"/>
      <c r="U13" s="8"/>
      <c r="V13" s="8"/>
      <c r="W13" s="20"/>
      <c r="X13" s="35"/>
      <c r="Y13" s="8" t="s">
        <v>22</v>
      </c>
      <c r="Z13" s="14">
        <v>500</v>
      </c>
      <c r="AA13" s="11"/>
    </row>
    <row r="14" spans="1:29" ht="27" thickBot="1">
      <c r="B14" s="19"/>
      <c r="C14" s="7"/>
      <c r="D14" s="7"/>
      <c r="E14" s="7"/>
      <c r="F14" s="7"/>
      <c r="G14" s="45"/>
      <c r="H14" s="6"/>
      <c r="I14" s="46"/>
      <c r="J14" s="47"/>
      <c r="K14" s="48"/>
      <c r="L14" s="49"/>
      <c r="M14" s="8"/>
      <c r="N14" s="50"/>
      <c r="O14" s="8"/>
      <c r="P14" s="8"/>
      <c r="Q14" s="8"/>
      <c r="R14" s="8"/>
      <c r="S14" s="51"/>
      <c r="T14" s="20"/>
      <c r="U14" s="8"/>
      <c r="V14" s="8"/>
      <c r="W14" s="20"/>
      <c r="X14" s="35"/>
      <c r="Y14" s="12" t="s">
        <v>5</v>
      </c>
      <c r="Z14" s="12">
        <v>1000</v>
      </c>
      <c r="AA14" s="13" t="s">
        <v>11</v>
      </c>
      <c r="AB14" s="60"/>
    </row>
    <row r="15" spans="1:29" ht="27" thickBot="1">
      <c r="B15" s="19"/>
      <c r="C15" s="7"/>
      <c r="D15" s="7"/>
      <c r="E15" s="7"/>
      <c r="F15" s="7"/>
      <c r="G15" s="52"/>
      <c r="H15" s="53"/>
      <c r="I15" s="46"/>
      <c r="J15" s="47"/>
      <c r="K15" s="48"/>
      <c r="L15" s="49"/>
      <c r="M15" s="8"/>
      <c r="N15" s="50"/>
      <c r="O15" s="8"/>
      <c r="P15" s="8"/>
      <c r="Q15" s="8"/>
      <c r="R15" s="8"/>
      <c r="S15" s="51"/>
      <c r="T15" s="20"/>
      <c r="U15" s="8"/>
      <c r="V15" s="8"/>
      <c r="W15" s="20"/>
      <c r="X15" s="35"/>
      <c r="Y15" s="8" t="s">
        <v>18</v>
      </c>
      <c r="Z15" s="8">
        <v>50</v>
      </c>
      <c r="AA15" s="10" t="s">
        <v>11</v>
      </c>
      <c r="AB15" s="60"/>
    </row>
    <row r="16" spans="1:29">
      <c r="B16" s="19"/>
      <c r="C16" s="7"/>
      <c r="D16" s="7"/>
      <c r="E16" s="7"/>
      <c r="F16" s="7"/>
      <c r="G16" s="52"/>
      <c r="H16" s="53"/>
      <c r="I16" s="40"/>
      <c r="J16" s="41"/>
      <c r="K16" s="42"/>
      <c r="L16" s="43"/>
      <c r="M16" s="53"/>
      <c r="N16" s="50"/>
      <c r="O16" s="8"/>
      <c r="P16" s="8"/>
      <c r="Q16" s="8"/>
      <c r="R16" s="8"/>
      <c r="S16" s="51"/>
      <c r="T16" s="20"/>
      <c r="U16" s="8"/>
      <c r="V16" s="8"/>
      <c r="W16" s="20"/>
      <c r="X16" s="35"/>
      <c r="Y16" s="8" t="s">
        <v>26</v>
      </c>
      <c r="Z16" s="8">
        <v>4000</v>
      </c>
      <c r="AA16" s="11" t="s">
        <v>11</v>
      </c>
      <c r="AB16" s="60"/>
    </row>
    <row r="17" spans="1:28">
      <c r="B17" s="19"/>
      <c r="C17" s="7"/>
      <c r="D17" s="7"/>
      <c r="E17" s="7"/>
      <c r="F17" s="7"/>
      <c r="G17" s="54"/>
      <c r="H17" s="6"/>
      <c r="I17" s="46"/>
      <c r="J17" s="47"/>
      <c r="K17" s="48"/>
      <c r="L17" s="49"/>
      <c r="M17" s="8"/>
      <c r="N17" s="8"/>
      <c r="O17" s="8"/>
      <c r="P17" s="8"/>
      <c r="Q17" s="8"/>
      <c r="R17" s="8"/>
      <c r="S17" s="51"/>
      <c r="T17" s="20"/>
      <c r="U17" s="8"/>
      <c r="V17" s="8"/>
      <c r="W17" s="20"/>
      <c r="X17" s="35"/>
      <c r="Y17" s="1" t="s">
        <v>25</v>
      </c>
      <c r="Z17" s="65">
        <v>5</v>
      </c>
      <c r="AA17" s="15" t="s">
        <v>11</v>
      </c>
      <c r="AB17" s="60"/>
    </row>
    <row r="18" spans="1:28" ht="27" thickBot="1">
      <c r="B18" s="19"/>
      <c r="C18" s="7"/>
      <c r="D18" s="7"/>
      <c r="E18" s="7"/>
      <c r="F18" s="7"/>
      <c r="G18" s="54"/>
      <c r="H18" s="55"/>
      <c r="I18" s="46"/>
      <c r="J18" s="47"/>
      <c r="K18" s="48"/>
      <c r="L18" s="49"/>
      <c r="M18" s="8"/>
      <c r="N18" s="8"/>
      <c r="O18" s="8"/>
      <c r="P18" s="8"/>
      <c r="Q18" s="8"/>
      <c r="R18" s="8"/>
      <c r="S18" s="51"/>
      <c r="T18" s="20"/>
      <c r="U18" s="8"/>
      <c r="V18" s="8"/>
      <c r="W18" s="20"/>
      <c r="X18" s="35"/>
      <c r="Y18" s="17"/>
      <c r="Z18" s="17"/>
      <c r="AA18" s="18"/>
      <c r="AB18" s="60"/>
    </row>
    <row r="19" spans="1:28">
      <c r="B19" s="19"/>
      <c r="C19" s="7"/>
      <c r="D19" s="7"/>
      <c r="E19" s="7"/>
      <c r="F19" s="7"/>
      <c r="G19" s="54"/>
      <c r="H19" s="55"/>
      <c r="I19" s="46"/>
      <c r="J19" s="47"/>
      <c r="K19" s="48"/>
      <c r="L19" s="49"/>
      <c r="M19" s="8"/>
      <c r="N19" s="8"/>
      <c r="O19" s="8"/>
      <c r="P19" s="8"/>
      <c r="Q19" s="8"/>
      <c r="R19" s="8"/>
      <c r="S19" s="51"/>
      <c r="T19" s="20"/>
      <c r="U19" s="8"/>
      <c r="V19" s="8"/>
      <c r="W19" s="20"/>
      <c r="X19" s="35"/>
      <c r="Y19" s="38">
        <f>SUM(D25:G25)</f>
        <v>320</v>
      </c>
      <c r="Z19" s="39" t="s">
        <v>11</v>
      </c>
      <c r="AA19" s="39" t="s">
        <v>26</v>
      </c>
    </row>
    <row r="20" spans="1:28">
      <c r="B20" s="19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21"/>
    </row>
    <row r="21" spans="1:28">
      <c r="B21" s="1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21"/>
    </row>
    <row r="22" spans="1:28">
      <c r="A22" s="6"/>
      <c r="B22" s="19"/>
      <c r="C22" s="6"/>
      <c r="D22" s="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36"/>
    </row>
    <row r="23" spans="1:28" ht="27" thickBot="1">
      <c r="A23" s="6"/>
      <c r="B23" s="16"/>
      <c r="C23" s="17"/>
      <c r="D23" s="23"/>
      <c r="E23" s="37"/>
      <c r="F23" s="37"/>
      <c r="G23" s="37"/>
      <c r="H23" s="17"/>
      <c r="I23" s="17"/>
      <c r="J23" s="17"/>
      <c r="K23" s="17"/>
      <c r="L23" s="17"/>
      <c r="M23" s="17"/>
      <c r="N23" s="17"/>
      <c r="O23" s="37"/>
      <c r="P23" s="17"/>
      <c r="Q23" s="17"/>
      <c r="R23" s="17"/>
      <c r="S23" s="17"/>
      <c r="T23" s="17"/>
      <c r="U23" s="17"/>
      <c r="V23" s="37"/>
      <c r="W23" s="17"/>
      <c r="X23" s="18"/>
    </row>
    <row r="24" spans="1:28" ht="27" thickBot="1">
      <c r="A24" s="59" t="s">
        <v>17</v>
      </c>
      <c r="C24" s="1" t="s">
        <v>31</v>
      </c>
      <c r="D24" s="22" t="str">
        <f t="shared" ref="D24:X24" si="0">_xlfn.VALUETOTEXT(D7)</f>
        <v>Note</v>
      </c>
      <c r="E24" s="23" t="str">
        <f t="shared" si="0"/>
        <v/>
      </c>
      <c r="F24" s="23" t="str">
        <f t="shared" si="0"/>
        <v/>
      </c>
      <c r="G24" s="23" t="s">
        <v>26</v>
      </c>
      <c r="H24" s="23" t="str">
        <f>_xlfn.VALUETOTEXT(H7)</f>
        <v>Seed</v>
      </c>
      <c r="I24" s="23" t="str">
        <f>_xlfn.VALUETOTEXT(I7)</f>
        <v>Arg</v>
      </c>
      <c r="J24" s="23" t="str">
        <f>_xlfn.VALUETOTEXT(J7)</f>
        <v>Gly</v>
      </c>
      <c r="K24" s="23" t="s">
        <v>20</v>
      </c>
      <c r="L24" s="23" t="s">
        <v>23</v>
      </c>
      <c r="M24" s="23"/>
      <c r="N24" s="23" t="s">
        <v>24</v>
      </c>
      <c r="O24" s="23" t="str">
        <f t="shared" si="0"/>
        <v>Alk</v>
      </c>
      <c r="P24" s="23" t="str">
        <f t="shared" si="0"/>
        <v>Cu</v>
      </c>
      <c r="Q24" s="23" t="str">
        <f t="shared" si="0"/>
        <v>Asc</v>
      </c>
      <c r="R24" s="23" t="s">
        <v>18</v>
      </c>
      <c r="S24" s="23" t="str">
        <f t="shared" si="0"/>
        <v>RG2D</v>
      </c>
      <c r="T24" s="23" t="str">
        <f t="shared" si="0"/>
        <v>PSS</v>
      </c>
      <c r="U24" s="23"/>
      <c r="V24" s="23" t="str">
        <f t="shared" si="0"/>
        <v>EDC</v>
      </c>
      <c r="W24" s="23"/>
      <c r="X24" s="25" t="str">
        <f t="shared" si="0"/>
        <v>Vfinal</v>
      </c>
      <c r="Y24" s="2"/>
      <c r="AB24" s="39"/>
    </row>
    <row r="25" spans="1:28">
      <c r="A25" s="19"/>
      <c r="B25" s="6">
        <v>0</v>
      </c>
      <c r="C25" s="6">
        <f>O25*3</f>
        <v>2.52</v>
      </c>
      <c r="D25" s="20"/>
      <c r="E25" s="6"/>
      <c r="F25" s="6"/>
      <c r="G25" s="20">
        <f>(P8+G8)*$Z$16/$X25</f>
        <v>320</v>
      </c>
      <c r="H25" s="20">
        <f>H8*$Z$17/X25</f>
        <v>0</v>
      </c>
      <c r="I25" s="20">
        <f t="shared" ref="I25:N26" si="1">I8*$Z$9/$X25</f>
        <v>0</v>
      </c>
      <c r="J25" s="20">
        <f t="shared" si="1"/>
        <v>0</v>
      </c>
      <c r="K25" s="20">
        <f t="shared" si="1"/>
        <v>3.2</v>
      </c>
      <c r="L25" s="20">
        <f t="shared" si="1"/>
        <v>0</v>
      </c>
      <c r="M25" s="20">
        <f t="shared" si="1"/>
        <v>0</v>
      </c>
      <c r="N25" s="20">
        <f t="shared" si="1"/>
        <v>0</v>
      </c>
      <c r="O25" s="20">
        <f>O8*$Z$8/$X25</f>
        <v>0.84</v>
      </c>
      <c r="P25" s="20">
        <f>P8*$Z$10/$X25</f>
        <v>1</v>
      </c>
      <c r="Q25" s="20">
        <f>Q8*$Z$11/$X25</f>
        <v>2</v>
      </c>
      <c r="R25" s="20">
        <f>R8*$Z$15/$X25</f>
        <v>0</v>
      </c>
      <c r="S25" s="20">
        <f>S8*$Z$12/$X25</f>
        <v>0</v>
      </c>
      <c r="T25" s="20">
        <f>T8*$Z$13/$X25</f>
        <v>0</v>
      </c>
      <c r="U25" s="20"/>
      <c r="V25" s="20">
        <f>V8*$Z$14/$X25</f>
        <v>0</v>
      </c>
      <c r="W25" s="6"/>
      <c r="X25" s="21">
        <f>X8*1</f>
        <v>50</v>
      </c>
    </row>
    <row r="26" spans="1:28">
      <c r="A26" s="19"/>
      <c r="B26" s="6">
        <v>1</v>
      </c>
      <c r="C26" s="6" t="e">
        <f>O26*3</f>
        <v>#DIV/0!</v>
      </c>
      <c r="D26" s="20"/>
      <c r="E26" s="6"/>
      <c r="F26" s="6"/>
      <c r="G26" s="20" t="e">
        <f>(P9+G9)*$Z$16/$X26</f>
        <v>#DIV/0!</v>
      </c>
      <c r="H26" s="20" t="e">
        <f>H9*$Z$17/X26</f>
        <v>#DIV/0!</v>
      </c>
      <c r="I26" s="20" t="e">
        <f t="shared" si="1"/>
        <v>#DIV/0!</v>
      </c>
      <c r="J26" s="20" t="e">
        <f t="shared" si="1"/>
        <v>#DIV/0!</v>
      </c>
      <c r="K26" s="20" t="e">
        <f t="shared" si="1"/>
        <v>#DIV/0!</v>
      </c>
      <c r="L26" s="20" t="e">
        <f t="shared" si="1"/>
        <v>#DIV/0!</v>
      </c>
      <c r="M26" s="20" t="e">
        <f t="shared" si="1"/>
        <v>#DIV/0!</v>
      </c>
      <c r="N26" s="20" t="e">
        <f t="shared" si="1"/>
        <v>#DIV/0!</v>
      </c>
      <c r="O26" s="20" t="e">
        <f>O9*$Z$8/$X26</f>
        <v>#DIV/0!</v>
      </c>
      <c r="P26" s="20" t="e">
        <f>P9*$Z$10/$X26</f>
        <v>#DIV/0!</v>
      </c>
      <c r="Q26" s="20" t="e">
        <f>Q9*$Z$11/$X26</f>
        <v>#DIV/0!</v>
      </c>
      <c r="R26" s="20" t="e">
        <f>R9*$Z$15/$X26</f>
        <v>#DIV/0!</v>
      </c>
      <c r="S26" s="20" t="e">
        <f>S9*$Z$12/$X26</f>
        <v>#DIV/0!</v>
      </c>
      <c r="T26" s="20" t="e">
        <f>T9*$Z$13/$X26</f>
        <v>#DIV/0!</v>
      </c>
      <c r="U26" s="20"/>
      <c r="V26" s="20" t="e">
        <f>V9*$Z$14/$X26</f>
        <v>#DIV/0!</v>
      </c>
      <c r="W26" s="6"/>
      <c r="X26" s="21">
        <f>X9*1</f>
        <v>0</v>
      </c>
    </row>
    <row r="27" spans="1:28">
      <c r="A27" s="19"/>
      <c r="B27" s="6"/>
      <c r="C27" s="6"/>
      <c r="D27" s="20"/>
      <c r="E27" s="6"/>
      <c r="F27" s="6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6"/>
      <c r="X27" s="21"/>
    </row>
    <row r="28" spans="1:28">
      <c r="A28" s="19"/>
      <c r="B28" s="6"/>
      <c r="C28" s="6"/>
      <c r="D28" s="20"/>
      <c r="E28" s="6"/>
      <c r="F28" s="6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6"/>
      <c r="X28" s="21">
        <f t="shared" ref="X28" si="2">X11*1</f>
        <v>0</v>
      </c>
    </row>
    <row r="29" spans="1:28" ht="27" customHeight="1">
      <c r="A29" s="19"/>
      <c r="B29" s="6"/>
      <c r="C29" s="6"/>
      <c r="D29" s="20"/>
      <c r="E29" s="6"/>
      <c r="F29" s="6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6"/>
      <c r="X29" s="21"/>
    </row>
    <row r="30" spans="1:28" ht="22" customHeight="1">
      <c r="A30" s="19"/>
      <c r="B30" s="6"/>
      <c r="C30" s="6"/>
      <c r="D30" s="20"/>
      <c r="E30" s="6"/>
      <c r="F30" s="6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6"/>
      <c r="X30" s="21"/>
    </row>
    <row r="31" spans="1:28">
      <c r="A31" s="19"/>
      <c r="B31" s="6"/>
      <c r="C31" s="6"/>
      <c r="D31" s="6"/>
      <c r="E31" s="6"/>
      <c r="F31" s="6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6"/>
      <c r="X31" s="21"/>
    </row>
    <row r="32" spans="1:28">
      <c r="A32" s="19"/>
      <c r="B32" s="6"/>
      <c r="C32" s="6"/>
      <c r="D32" s="6"/>
      <c r="E32" s="6"/>
      <c r="F32" s="6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6"/>
      <c r="X32" s="21"/>
    </row>
    <row r="33" spans="1:24">
      <c r="A33" s="19"/>
      <c r="B33" s="6"/>
      <c r="C33" s="7"/>
      <c r="D33" s="6"/>
      <c r="E33" s="7"/>
      <c r="F33" s="7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6"/>
      <c r="X33" s="21"/>
    </row>
    <row r="34" spans="1:24" ht="27" thickBot="1">
      <c r="A34" s="22"/>
      <c r="B34" s="23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3"/>
      <c r="X34" s="25"/>
    </row>
    <row r="35" spans="1:24">
      <c r="A35" s="6"/>
      <c r="B35" s="6"/>
      <c r="C35" s="6"/>
      <c r="D35" s="6"/>
      <c r="E35" s="6"/>
      <c r="F35" s="6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6"/>
      <c r="X35" s="6">
        <f t="shared" ref="X35" si="3">X18*1</f>
        <v>0</v>
      </c>
    </row>
    <row r="36" spans="1:24">
      <c r="A36" s="6"/>
      <c r="B36" s="6"/>
      <c r="C36" s="6"/>
      <c r="D36" s="20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5" spans="1:24">
      <c r="A45" s="6"/>
    </row>
    <row r="46" spans="1:24">
      <c r="A46" s="6"/>
    </row>
    <row r="47" spans="1:24">
      <c r="A47" s="6"/>
    </row>
    <row r="48" spans="1:2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</sheetData>
  <mergeCells count="3">
    <mergeCell ref="Y1:AA6"/>
    <mergeCell ref="A1:X1"/>
    <mergeCell ref="A2:X5"/>
  </mergeCells>
  <phoneticPr fontId="1" type="noConversion"/>
  <conditionalFormatting sqref="C8:G16 C17:C20">
    <cfRule type="cellIs" dxfId="8" priority="17" operator="equal">
      <formula>0</formula>
    </cfRule>
  </conditionalFormatting>
  <conditionalFormatting sqref="D25:D30">
    <cfRule type="cellIs" dxfId="7" priority="15" operator="equal">
      <formula>0</formula>
    </cfRule>
  </conditionalFormatting>
  <conditionalFormatting sqref="D17:G17 M17:N19 D18:H19">
    <cfRule type="cellIs" dxfId="6" priority="16" operator="equal">
      <formula>0</formula>
    </cfRule>
  </conditionalFormatting>
  <conditionalFormatting sqref="G25:X35">
    <cfRule type="cellIs" dxfId="5" priority="18" operator="equal">
      <formula>0</formula>
    </cfRule>
  </conditionalFormatting>
  <conditionalFormatting sqref="I12:L19">
    <cfRule type="cellIs" dxfId="4" priority="4" operator="equal">
      <formula>0</formula>
    </cfRule>
  </conditionalFormatting>
  <conditionalFormatting sqref="I8:X11 M12:X14">
    <cfRule type="cellIs" dxfId="3" priority="10" operator="equal">
      <formula>0</formula>
    </cfRule>
  </conditionalFormatting>
  <conditionalFormatting sqref="M15:N15">
    <cfRule type="cellIs" dxfId="2" priority="9" operator="equal">
      <formula>0</formula>
    </cfRule>
  </conditionalFormatting>
  <conditionalFormatting sqref="N16">
    <cfRule type="cellIs" dxfId="1" priority="8" operator="equal">
      <formula>0</formula>
    </cfRule>
  </conditionalFormatting>
  <conditionalFormatting sqref="O15:X19">
    <cfRule type="cellIs" dxfId="0" priority="1" operator="equal">
      <formula>0</formula>
    </cfRule>
  </conditionalFormatting>
  <pageMargins left="0.7" right="0.7" top="0.75" bottom="0.7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E168-0755-7E48-9E26-ABFB4C4A310F}">
  <sheetPr codeName="Sheet2"/>
  <dimension ref="A1:T50"/>
  <sheetViews>
    <sheetView tabSelected="1" zoomScale="92" workbookViewId="0">
      <selection activeCell="D18" sqref="D18"/>
    </sheetView>
  </sheetViews>
  <sheetFormatPr baseColWidth="10" defaultRowHeight="16"/>
  <cols>
    <col min="1" max="1" width="10.7109375" style="67"/>
    <col min="2" max="15" width="10.7109375" style="58"/>
    <col min="16" max="16" width="22.140625" style="58" bestFit="1" customWidth="1"/>
    <col min="17" max="16384" width="10.7109375" style="58"/>
  </cols>
  <sheetData>
    <row r="1" spans="1:17">
      <c r="A1" s="58" t="s">
        <v>36</v>
      </c>
      <c r="B1" s="58" t="s">
        <v>37</v>
      </c>
      <c r="C1" s="58" t="s">
        <v>44</v>
      </c>
      <c r="D1" s="58" t="s">
        <v>45</v>
      </c>
      <c r="E1" s="58" t="s">
        <v>38</v>
      </c>
      <c r="F1" s="58" t="s">
        <v>39</v>
      </c>
      <c r="G1" s="58" t="s">
        <v>48</v>
      </c>
      <c r="H1" s="58" t="s">
        <v>43</v>
      </c>
      <c r="I1" s="58" t="s">
        <v>43</v>
      </c>
      <c r="J1" s="58" t="s">
        <v>47</v>
      </c>
      <c r="K1" s="58" t="s">
        <v>46</v>
      </c>
      <c r="L1" s="58" t="s">
        <v>40</v>
      </c>
      <c r="M1" s="58" t="s">
        <v>41</v>
      </c>
      <c r="N1" s="58" t="s">
        <v>50</v>
      </c>
      <c r="O1" s="58" t="s">
        <v>42</v>
      </c>
      <c r="P1" s="58" t="s">
        <v>49</v>
      </c>
      <c r="Q1" s="58" t="s">
        <v>51</v>
      </c>
    </row>
    <row r="2" spans="1:17">
      <c r="A2" s="67">
        <v>0</v>
      </c>
      <c r="B2" s="58">
        <v>0</v>
      </c>
      <c r="C2" s="58">
        <v>0</v>
      </c>
      <c r="D2" s="58">
        <v>0</v>
      </c>
      <c r="E2" s="58">
        <v>0</v>
      </c>
      <c r="F2" s="58">
        <v>14.15</v>
      </c>
      <c r="G2" s="58">
        <f>I2/3</f>
        <v>4.54</v>
      </c>
      <c r="H2" s="58">
        <f>(I2/3)*2</f>
        <v>9.08</v>
      </c>
      <c r="I2" s="58">
        <v>13.62</v>
      </c>
      <c r="J2" s="66">
        <v>3.2</v>
      </c>
      <c r="K2" s="66">
        <f>C2/G2</f>
        <v>0</v>
      </c>
      <c r="L2" s="66">
        <f>D2/H2</f>
        <v>0</v>
      </c>
      <c r="M2" s="66">
        <f>E2/I2</f>
        <v>0</v>
      </c>
      <c r="N2" s="58" t="s">
        <v>53</v>
      </c>
      <c r="O2" s="58" t="s">
        <v>54</v>
      </c>
      <c r="P2" s="66">
        <f t="shared" ref="P2:P17" si="0">SUM(K2:M2)</f>
        <v>0</v>
      </c>
      <c r="Q2" s="58">
        <f>100*(($J$2-J2)/2.5)</f>
        <v>0</v>
      </c>
    </row>
    <row r="3" spans="1:17">
      <c r="A3" s="67">
        <v>0</v>
      </c>
      <c r="B3" s="58">
        <v>0</v>
      </c>
      <c r="C3" s="58">
        <v>0</v>
      </c>
      <c r="D3" s="58">
        <v>0</v>
      </c>
      <c r="E3" s="58">
        <v>0</v>
      </c>
      <c r="F3" s="58">
        <v>14.15</v>
      </c>
      <c r="G3" s="58">
        <f t="shared" ref="G3" si="1">I3/3</f>
        <v>4.54</v>
      </c>
      <c r="H3" s="58">
        <f t="shared" ref="H3" si="2">(I3/3)*2</f>
        <v>9.08</v>
      </c>
      <c r="I3" s="58">
        <v>13.62</v>
      </c>
      <c r="J3" s="66">
        <v>3.2</v>
      </c>
      <c r="K3" s="66">
        <f t="shared" ref="K3:K25" si="3">C3/G3</f>
        <v>0</v>
      </c>
      <c r="L3" s="66">
        <f t="shared" ref="L3:L25" si="4">D3/H3</f>
        <v>0</v>
      </c>
      <c r="M3" s="66">
        <f t="shared" ref="M3:M25" si="5">E3/I3</f>
        <v>0</v>
      </c>
      <c r="N3" s="58" t="s">
        <v>53</v>
      </c>
      <c r="O3" s="58" t="s">
        <v>54</v>
      </c>
      <c r="P3" s="66">
        <f t="shared" si="0"/>
        <v>0</v>
      </c>
      <c r="Q3" s="58">
        <f t="shared" ref="Q3:Q25" si="6">100*(($J$2-J3)/2.5)</f>
        <v>0</v>
      </c>
    </row>
    <row r="4" spans="1:17">
      <c r="A4" s="67">
        <v>0</v>
      </c>
      <c r="B4" s="58">
        <v>0</v>
      </c>
      <c r="C4" s="58">
        <v>0</v>
      </c>
      <c r="D4" s="58">
        <v>0</v>
      </c>
      <c r="E4" s="58">
        <v>0</v>
      </c>
      <c r="F4" s="58">
        <v>14.15</v>
      </c>
      <c r="G4" s="58">
        <f>I4/3</f>
        <v>4.54</v>
      </c>
      <c r="H4" s="58">
        <f>(I4/3)*2</f>
        <v>9.08</v>
      </c>
      <c r="I4" s="58">
        <v>13.62</v>
      </c>
      <c r="J4" s="66">
        <v>3.2</v>
      </c>
      <c r="K4" s="66">
        <f t="shared" si="3"/>
        <v>0</v>
      </c>
      <c r="L4" s="66">
        <f t="shared" si="4"/>
        <v>0</v>
      </c>
      <c r="M4" s="66">
        <f t="shared" si="5"/>
        <v>0</v>
      </c>
      <c r="N4" s="58" t="s">
        <v>53</v>
      </c>
      <c r="O4" s="58" t="s">
        <v>54</v>
      </c>
      <c r="P4" s="66">
        <f t="shared" si="0"/>
        <v>0</v>
      </c>
      <c r="Q4" s="58">
        <f t="shared" si="6"/>
        <v>0</v>
      </c>
    </row>
    <row r="5" spans="1:17">
      <c r="A5" s="67">
        <v>0.16</v>
      </c>
      <c r="B5" s="58">
        <v>33.2226</v>
      </c>
      <c r="C5" s="58">
        <v>0</v>
      </c>
      <c r="D5" s="58">
        <v>1.9709000000000001</v>
      </c>
      <c r="E5" s="58">
        <v>0</v>
      </c>
      <c r="F5" s="58">
        <v>14.15</v>
      </c>
      <c r="G5" s="58">
        <f t="shared" ref="G5:G17" si="7">I5/3</f>
        <v>4.54</v>
      </c>
      <c r="H5" s="58">
        <f t="shared" ref="H5:H17" si="8">(I5/3)*2</f>
        <v>9.08</v>
      </c>
      <c r="I5" s="58">
        <v>13.62</v>
      </c>
      <c r="J5" s="66">
        <f>B5/F5</f>
        <v>2.347886925795053</v>
      </c>
      <c r="K5" s="66">
        <f t="shared" si="3"/>
        <v>0</v>
      </c>
      <c r="L5" s="66">
        <f t="shared" si="4"/>
        <v>0.21705947136563877</v>
      </c>
      <c r="M5" s="66">
        <f t="shared" si="5"/>
        <v>0</v>
      </c>
      <c r="N5" s="58" t="s">
        <v>53</v>
      </c>
      <c r="O5" s="58" t="s">
        <v>54</v>
      </c>
      <c r="P5" s="66">
        <f t="shared" si="0"/>
        <v>0.21705947136563877</v>
      </c>
      <c r="Q5" s="58">
        <f t="shared" si="6"/>
        <v>34.084522968197888</v>
      </c>
    </row>
    <row r="6" spans="1:17">
      <c r="A6" s="67">
        <v>0.16</v>
      </c>
      <c r="B6" s="58">
        <v>30.507999999999999</v>
      </c>
      <c r="C6" s="58">
        <v>1.3544</v>
      </c>
      <c r="D6" s="58">
        <v>2.0394999999999999</v>
      </c>
      <c r="E6" s="58">
        <v>0</v>
      </c>
      <c r="F6" s="58">
        <v>14.15</v>
      </c>
      <c r="G6" s="58">
        <f t="shared" si="7"/>
        <v>4.54</v>
      </c>
      <c r="H6" s="58">
        <f t="shared" si="8"/>
        <v>9.08</v>
      </c>
      <c r="I6" s="58">
        <v>13.62</v>
      </c>
      <c r="J6" s="66">
        <f t="shared" ref="J6:J17" si="9">B5/F6</f>
        <v>2.347886925795053</v>
      </c>
      <c r="K6" s="66">
        <f t="shared" si="3"/>
        <v>0.29832599118942732</v>
      </c>
      <c r="L6" s="66">
        <f t="shared" si="4"/>
        <v>0.2246145374449339</v>
      </c>
      <c r="M6" s="66">
        <f t="shared" si="5"/>
        <v>0</v>
      </c>
      <c r="N6" s="58" t="s">
        <v>53</v>
      </c>
      <c r="O6" s="58" t="s">
        <v>54</v>
      </c>
      <c r="P6" s="66">
        <f t="shared" si="0"/>
        <v>0.52294052863436125</v>
      </c>
      <c r="Q6" s="58">
        <f t="shared" si="6"/>
        <v>34.084522968197888</v>
      </c>
    </row>
    <row r="7" spans="1:17">
      <c r="A7" s="67">
        <v>0.16</v>
      </c>
      <c r="B7" s="58">
        <v>23.578499999999998</v>
      </c>
      <c r="C7" s="58">
        <v>0.82689999999999997</v>
      </c>
      <c r="D7" s="58">
        <v>1.3994</v>
      </c>
      <c r="E7" s="58">
        <v>0</v>
      </c>
      <c r="F7" s="58">
        <v>14.15</v>
      </c>
      <c r="G7" s="58">
        <f t="shared" si="7"/>
        <v>4.54</v>
      </c>
      <c r="H7" s="58">
        <f t="shared" si="8"/>
        <v>9.08</v>
      </c>
      <c r="I7" s="58">
        <v>13.62</v>
      </c>
      <c r="J7" s="66">
        <f t="shared" si="9"/>
        <v>2.1560424028268552</v>
      </c>
      <c r="K7" s="66">
        <f t="shared" si="3"/>
        <v>0.18213656387665197</v>
      </c>
      <c r="L7" s="66">
        <f t="shared" si="4"/>
        <v>0.15411894273127752</v>
      </c>
      <c r="M7" s="66">
        <f t="shared" si="5"/>
        <v>0</v>
      </c>
      <c r="N7" s="58" t="s">
        <v>53</v>
      </c>
      <c r="O7" s="58" t="s">
        <v>54</v>
      </c>
      <c r="P7" s="66">
        <f t="shared" si="0"/>
        <v>0.33625550660792947</v>
      </c>
      <c r="Q7" s="58">
        <f t="shared" si="6"/>
        <v>41.758303886925795</v>
      </c>
    </row>
    <row r="8" spans="1:17">
      <c r="A8" s="67">
        <v>0.5</v>
      </c>
      <c r="B8" s="58">
        <v>25.523900000000001</v>
      </c>
      <c r="C8" s="58">
        <v>1.3023</v>
      </c>
      <c r="D8" s="58">
        <v>3.3673000000000002</v>
      </c>
      <c r="E8" s="58">
        <v>0.86280000000000001</v>
      </c>
      <c r="F8" s="58">
        <v>14.15</v>
      </c>
      <c r="G8" s="58">
        <f t="shared" si="7"/>
        <v>4.54</v>
      </c>
      <c r="H8" s="58">
        <f t="shared" si="8"/>
        <v>9.08</v>
      </c>
      <c r="I8" s="58">
        <v>13.62</v>
      </c>
      <c r="J8" s="66">
        <f t="shared" si="9"/>
        <v>1.6663250883392224</v>
      </c>
      <c r="K8" s="66">
        <f t="shared" si="3"/>
        <v>0.28685022026431717</v>
      </c>
      <c r="L8" s="66">
        <f t="shared" si="4"/>
        <v>0.37084801762114539</v>
      </c>
      <c r="M8" s="66">
        <f t="shared" si="5"/>
        <v>6.3348017621145378E-2</v>
      </c>
      <c r="N8" s="58" t="s">
        <v>53</v>
      </c>
      <c r="O8" s="58" t="s">
        <v>54</v>
      </c>
      <c r="P8" s="66">
        <f t="shared" si="0"/>
        <v>0.72104625550660795</v>
      </c>
      <c r="Q8" s="58">
        <f t="shared" si="6"/>
        <v>61.346996466431115</v>
      </c>
    </row>
    <row r="9" spans="1:17">
      <c r="A9" s="67">
        <v>0.5</v>
      </c>
      <c r="B9" s="58">
        <v>26.311699999999998</v>
      </c>
      <c r="C9" s="58">
        <v>1.6547000000000001</v>
      </c>
      <c r="D9" s="58">
        <v>3.5586000000000002</v>
      </c>
      <c r="E9" s="58">
        <v>1.0918000000000001</v>
      </c>
      <c r="F9" s="58">
        <v>14.15</v>
      </c>
      <c r="G9" s="58">
        <f t="shared" si="7"/>
        <v>4.54</v>
      </c>
      <c r="H9" s="58">
        <f t="shared" si="8"/>
        <v>9.08</v>
      </c>
      <c r="I9" s="58">
        <v>13.62</v>
      </c>
      <c r="J9" s="66">
        <f t="shared" si="9"/>
        <v>1.803809187279152</v>
      </c>
      <c r="K9" s="66">
        <f t="shared" si="3"/>
        <v>0.36447136563876653</v>
      </c>
      <c r="L9" s="66">
        <f t="shared" si="4"/>
        <v>0.39191629955947138</v>
      </c>
      <c r="M9" s="66">
        <f t="shared" si="5"/>
        <v>8.0161527165932459E-2</v>
      </c>
      <c r="N9" s="58" t="s">
        <v>53</v>
      </c>
      <c r="O9" s="58" t="s">
        <v>54</v>
      </c>
      <c r="P9" s="66">
        <f t="shared" si="0"/>
        <v>0.83654919236417047</v>
      </c>
      <c r="Q9" s="58">
        <f t="shared" si="6"/>
        <v>55.847632508833932</v>
      </c>
    </row>
    <row r="10" spans="1:17">
      <c r="A10" s="67">
        <v>0.5</v>
      </c>
      <c r="B10" s="58">
        <v>24.967500000000001</v>
      </c>
      <c r="C10" s="58">
        <v>1.4098999999999999</v>
      </c>
      <c r="D10" s="58">
        <v>3.3109000000000002</v>
      </c>
      <c r="E10" s="58">
        <v>0.86170000000000002</v>
      </c>
      <c r="F10" s="58">
        <v>14.15</v>
      </c>
      <c r="G10" s="58">
        <f t="shared" si="7"/>
        <v>4.54</v>
      </c>
      <c r="H10" s="58">
        <f t="shared" si="8"/>
        <v>9.08</v>
      </c>
      <c r="I10" s="58">
        <v>13.62</v>
      </c>
      <c r="J10" s="66">
        <f t="shared" si="9"/>
        <v>1.8594840989399291</v>
      </c>
      <c r="K10" s="66">
        <f t="shared" si="3"/>
        <v>0.31055066079295152</v>
      </c>
      <c r="L10" s="66">
        <f t="shared" si="4"/>
        <v>0.364636563876652</v>
      </c>
      <c r="M10" s="66">
        <f t="shared" si="5"/>
        <v>6.3267254038179149E-2</v>
      </c>
      <c r="N10" s="58" t="s">
        <v>53</v>
      </c>
      <c r="O10" s="58" t="s">
        <v>54</v>
      </c>
      <c r="P10" s="66">
        <f t="shared" si="0"/>
        <v>0.73845447870778269</v>
      </c>
      <c r="Q10" s="58">
        <f t="shared" si="6"/>
        <v>53.62063604240285</v>
      </c>
    </row>
    <row r="11" spans="1:17">
      <c r="A11" s="67">
        <v>1</v>
      </c>
      <c r="B11" s="58">
        <v>19.7942</v>
      </c>
      <c r="C11" s="58">
        <v>0.95340000000000003</v>
      </c>
      <c r="D11" s="58">
        <v>3.5457000000000001</v>
      </c>
      <c r="E11" s="58">
        <v>3.0589</v>
      </c>
      <c r="F11" s="58">
        <v>14.15</v>
      </c>
      <c r="G11" s="58">
        <f t="shared" si="7"/>
        <v>4.54</v>
      </c>
      <c r="H11" s="58">
        <f t="shared" si="8"/>
        <v>9.08</v>
      </c>
      <c r="I11" s="58">
        <v>13.62</v>
      </c>
      <c r="J11" s="66">
        <f t="shared" si="9"/>
        <v>1.7644876325088339</v>
      </c>
      <c r="K11" s="66">
        <f t="shared" si="3"/>
        <v>0.21</v>
      </c>
      <c r="L11" s="66">
        <f t="shared" si="4"/>
        <v>0.39049559471365641</v>
      </c>
      <c r="M11" s="66">
        <f t="shared" si="5"/>
        <v>0.22458883994126286</v>
      </c>
      <c r="N11" s="58" t="s">
        <v>53</v>
      </c>
      <c r="O11" s="58" t="s">
        <v>54</v>
      </c>
      <c r="P11" s="66">
        <f t="shared" si="0"/>
        <v>0.82508443465491932</v>
      </c>
      <c r="Q11" s="58">
        <f t="shared" si="6"/>
        <v>57.420494699646653</v>
      </c>
    </row>
    <row r="12" spans="1:17">
      <c r="A12" s="67">
        <v>1</v>
      </c>
      <c r="B12" s="58">
        <v>17.873899999999999</v>
      </c>
      <c r="C12" s="58">
        <v>0.90290000000000004</v>
      </c>
      <c r="D12" s="58">
        <v>3.8605999999999998</v>
      </c>
      <c r="E12" s="58">
        <v>3.4037000000000002</v>
      </c>
      <c r="F12" s="58">
        <v>14.15</v>
      </c>
      <c r="G12" s="58">
        <f t="shared" si="7"/>
        <v>4.54</v>
      </c>
      <c r="H12" s="58">
        <f t="shared" si="8"/>
        <v>9.08</v>
      </c>
      <c r="I12" s="58">
        <v>13.62</v>
      </c>
      <c r="J12" s="66">
        <f t="shared" si="9"/>
        <v>1.3988833922261483</v>
      </c>
      <c r="K12" s="66">
        <f t="shared" si="3"/>
        <v>0.19887665198237886</v>
      </c>
      <c r="L12" s="66">
        <f t="shared" si="4"/>
        <v>0.42517621145374446</v>
      </c>
      <c r="M12" s="66">
        <f t="shared" si="5"/>
        <v>0.24990455212922175</v>
      </c>
      <c r="N12" s="58" t="s">
        <v>53</v>
      </c>
      <c r="O12" s="58" t="s">
        <v>54</v>
      </c>
      <c r="P12" s="66">
        <f t="shared" si="0"/>
        <v>0.87395741556534512</v>
      </c>
      <c r="Q12" s="58">
        <f t="shared" si="6"/>
        <v>72.044664310954076</v>
      </c>
    </row>
    <row r="13" spans="1:17">
      <c r="A13" s="67">
        <v>1</v>
      </c>
      <c r="B13" s="58">
        <v>18.625699999999998</v>
      </c>
      <c r="C13" s="58">
        <v>1.0307999999999999</v>
      </c>
      <c r="D13" s="58">
        <v>3.6482999999999999</v>
      </c>
      <c r="E13" s="58">
        <v>2.4765999999999999</v>
      </c>
      <c r="F13" s="58">
        <v>14.15</v>
      </c>
      <c r="G13" s="58">
        <f t="shared" si="7"/>
        <v>4.54</v>
      </c>
      <c r="H13" s="58">
        <f t="shared" si="8"/>
        <v>9.08</v>
      </c>
      <c r="I13" s="58">
        <v>13.62</v>
      </c>
      <c r="J13" s="66">
        <f t="shared" si="9"/>
        <v>1.263173144876325</v>
      </c>
      <c r="K13" s="66">
        <f t="shared" si="3"/>
        <v>0.22704845814977972</v>
      </c>
      <c r="L13" s="66">
        <f t="shared" si="4"/>
        <v>0.40179515418502199</v>
      </c>
      <c r="M13" s="66">
        <f t="shared" si="5"/>
        <v>0.18183553597650515</v>
      </c>
      <c r="N13" s="58" t="s">
        <v>53</v>
      </c>
      <c r="O13" s="58" t="s">
        <v>54</v>
      </c>
      <c r="P13" s="66">
        <f t="shared" si="0"/>
        <v>0.81067914831130683</v>
      </c>
      <c r="Q13" s="58">
        <f t="shared" si="6"/>
        <v>77.473074204946997</v>
      </c>
    </row>
    <row r="14" spans="1:17">
      <c r="A14" s="67">
        <v>2</v>
      </c>
      <c r="B14" s="58">
        <v>14.757300000000001</v>
      </c>
      <c r="C14" s="58">
        <v>0.45689999999999997</v>
      </c>
      <c r="D14" s="58">
        <v>1.4389000000000001</v>
      </c>
      <c r="E14" s="58">
        <v>9.1328999999999994</v>
      </c>
      <c r="F14" s="58">
        <v>14.15</v>
      </c>
      <c r="G14" s="58">
        <f t="shared" si="7"/>
        <v>4.54</v>
      </c>
      <c r="H14" s="58">
        <f t="shared" si="8"/>
        <v>9.08</v>
      </c>
      <c r="I14" s="58">
        <v>13.62</v>
      </c>
      <c r="J14" s="66">
        <f t="shared" si="9"/>
        <v>1.3163038869257948</v>
      </c>
      <c r="K14" s="66">
        <f t="shared" si="3"/>
        <v>0.10063876651982379</v>
      </c>
      <c r="L14" s="66">
        <f t="shared" si="4"/>
        <v>0.15846916299559471</v>
      </c>
      <c r="M14" s="66">
        <f t="shared" si="5"/>
        <v>0.67055066079295156</v>
      </c>
      <c r="N14" s="58" t="s">
        <v>53</v>
      </c>
      <c r="O14" s="58" t="s">
        <v>54</v>
      </c>
      <c r="P14" s="66">
        <f t="shared" si="0"/>
        <v>0.92965859030837006</v>
      </c>
      <c r="Q14" s="58">
        <f t="shared" si="6"/>
        <v>75.347844522968217</v>
      </c>
    </row>
    <row r="15" spans="1:17">
      <c r="A15" s="67">
        <v>2</v>
      </c>
      <c r="B15" s="58">
        <v>13.0778</v>
      </c>
      <c r="C15" s="58">
        <v>0.37940000000000002</v>
      </c>
      <c r="D15" s="58">
        <v>1.4917</v>
      </c>
      <c r="E15" s="58">
        <v>9.0812000000000008</v>
      </c>
      <c r="F15" s="58">
        <v>14.15</v>
      </c>
      <c r="G15" s="58">
        <f t="shared" si="7"/>
        <v>4.54</v>
      </c>
      <c r="H15" s="58">
        <f t="shared" si="8"/>
        <v>9.08</v>
      </c>
      <c r="I15" s="58">
        <v>13.62</v>
      </c>
      <c r="J15" s="66">
        <f t="shared" si="9"/>
        <v>1.0429187279151944</v>
      </c>
      <c r="K15" s="66">
        <f t="shared" si="3"/>
        <v>8.3568281938325994E-2</v>
      </c>
      <c r="L15" s="66">
        <f t="shared" si="4"/>
        <v>0.164284140969163</v>
      </c>
      <c r="M15" s="66">
        <f t="shared" si="5"/>
        <v>0.66675477239353897</v>
      </c>
      <c r="N15" s="58" t="s">
        <v>53</v>
      </c>
      <c r="O15" s="58" t="s">
        <v>54</v>
      </c>
      <c r="P15" s="66">
        <f t="shared" si="0"/>
        <v>0.91460719530102796</v>
      </c>
      <c r="Q15" s="58">
        <f t="shared" si="6"/>
        <v>86.283250883392242</v>
      </c>
    </row>
    <row r="16" spans="1:17">
      <c r="A16" s="67">
        <v>2</v>
      </c>
      <c r="B16" s="58">
        <v>13.610799999999999</v>
      </c>
      <c r="C16" s="58">
        <v>0.45979999999999999</v>
      </c>
      <c r="D16" s="58">
        <v>0.69679999999999997</v>
      </c>
      <c r="E16" s="58">
        <v>7.7926000000000002</v>
      </c>
      <c r="F16" s="58">
        <v>14.15</v>
      </c>
      <c r="G16" s="58">
        <f t="shared" si="7"/>
        <v>4.54</v>
      </c>
      <c r="H16" s="58">
        <f t="shared" si="8"/>
        <v>9.08</v>
      </c>
      <c r="I16" s="58">
        <v>13.62</v>
      </c>
      <c r="J16" s="66">
        <f t="shared" si="9"/>
        <v>0.92422614840989392</v>
      </c>
      <c r="K16" s="66">
        <f t="shared" si="3"/>
        <v>0.10127753303964758</v>
      </c>
      <c r="L16" s="66">
        <f t="shared" si="4"/>
        <v>7.674008810572687E-2</v>
      </c>
      <c r="M16" s="66">
        <f t="shared" si="5"/>
        <v>0.57214390602055809</v>
      </c>
      <c r="N16" s="58" t="s">
        <v>53</v>
      </c>
      <c r="O16" s="58" t="s">
        <v>54</v>
      </c>
      <c r="P16" s="66">
        <f t="shared" si="0"/>
        <v>0.75016152716593254</v>
      </c>
      <c r="Q16" s="58">
        <f t="shared" si="6"/>
        <v>91.030954063604241</v>
      </c>
    </row>
    <row r="17" spans="1:20">
      <c r="A17" s="67">
        <v>4</v>
      </c>
      <c r="B17" s="58">
        <v>13.9329</v>
      </c>
      <c r="C17" s="58">
        <v>0.40060000000000001</v>
      </c>
      <c r="D17" s="58">
        <v>0.53949999999999998</v>
      </c>
      <c r="E17" s="58">
        <v>10.5548</v>
      </c>
      <c r="F17" s="58">
        <v>14.15</v>
      </c>
      <c r="G17" s="58">
        <f t="shared" si="7"/>
        <v>4.54</v>
      </c>
      <c r="H17" s="58">
        <f t="shared" si="8"/>
        <v>9.08</v>
      </c>
      <c r="I17" s="58">
        <v>13.62</v>
      </c>
      <c r="J17" s="66">
        <f t="shared" si="9"/>
        <v>0.96189399293286215</v>
      </c>
      <c r="K17" s="66">
        <f t="shared" si="3"/>
        <v>8.8237885462555066E-2</v>
      </c>
      <c r="L17" s="66">
        <f t="shared" si="4"/>
        <v>5.9416299559471364E-2</v>
      </c>
      <c r="M17" s="66">
        <f t="shared" si="5"/>
        <v>0.77494860499265794</v>
      </c>
      <c r="N17" s="58" t="s">
        <v>53</v>
      </c>
      <c r="O17" s="58" t="s">
        <v>54</v>
      </c>
      <c r="P17" s="66">
        <f t="shared" si="0"/>
        <v>0.92260279001468437</v>
      </c>
      <c r="Q17" s="58">
        <f t="shared" si="6"/>
        <v>89.524240282685525</v>
      </c>
      <c r="S17" s="64"/>
      <c r="T17" s="64"/>
    </row>
    <row r="18" spans="1:20">
      <c r="A18" s="67">
        <v>4</v>
      </c>
      <c r="B18" s="58">
        <v>12.6974</v>
      </c>
      <c r="C18" s="58">
        <v>0.41849999999999998</v>
      </c>
      <c r="D18" s="58">
        <v>0.318</v>
      </c>
      <c r="E18" s="58">
        <v>11.2234</v>
      </c>
      <c r="F18" s="58">
        <v>14.15</v>
      </c>
      <c r="G18" s="58">
        <f t="shared" ref="G18:G25" si="10">I18/3</f>
        <v>4.54</v>
      </c>
      <c r="H18" s="58">
        <f t="shared" ref="H18:H25" si="11">(I18/3)*2</f>
        <v>9.08</v>
      </c>
      <c r="I18" s="58">
        <v>13.62</v>
      </c>
      <c r="J18" s="66">
        <f t="shared" ref="J18:J25" si="12">B17/F18</f>
        <v>0.98465724381625441</v>
      </c>
      <c r="K18" s="66">
        <f t="shared" si="3"/>
        <v>9.2180616740088095E-2</v>
      </c>
      <c r="L18" s="66">
        <f t="shared" si="4"/>
        <v>3.5022026431718062E-2</v>
      </c>
      <c r="M18" s="66">
        <f t="shared" si="5"/>
        <v>0.82403817914831134</v>
      </c>
      <c r="N18" s="58" t="s">
        <v>53</v>
      </c>
      <c r="O18" s="58" t="s">
        <v>54</v>
      </c>
      <c r="P18" s="66">
        <f t="shared" ref="P18:P25" si="13">SUM(K18:M18)</f>
        <v>0.95124082232011753</v>
      </c>
      <c r="Q18" s="58">
        <f t="shared" si="6"/>
        <v>88.613710247349815</v>
      </c>
      <c r="S18" s="64"/>
      <c r="T18" s="64"/>
    </row>
    <row r="19" spans="1:20">
      <c r="A19" s="67">
        <v>4</v>
      </c>
      <c r="B19" s="58">
        <v>12.585100000000001</v>
      </c>
      <c r="C19" s="58">
        <v>0.37330000000000002</v>
      </c>
      <c r="D19" s="58">
        <v>0.43540000000000001</v>
      </c>
      <c r="E19" s="58">
        <v>8.8786000000000005</v>
      </c>
      <c r="F19" s="58">
        <v>14.15</v>
      </c>
      <c r="G19" s="58">
        <f t="shared" si="10"/>
        <v>4.54</v>
      </c>
      <c r="H19" s="58">
        <f t="shared" si="11"/>
        <v>9.08</v>
      </c>
      <c r="I19" s="58">
        <v>13.62</v>
      </c>
      <c r="J19" s="66">
        <f t="shared" si="12"/>
        <v>0.89734275618374559</v>
      </c>
      <c r="K19" s="66">
        <f t="shared" si="3"/>
        <v>8.2224669603524231E-2</v>
      </c>
      <c r="L19" s="66">
        <f t="shared" si="4"/>
        <v>4.7951541850220263E-2</v>
      </c>
      <c r="M19" s="66">
        <f t="shared" si="5"/>
        <v>0.65187958883994135</v>
      </c>
      <c r="N19" s="58" t="s">
        <v>53</v>
      </c>
      <c r="O19" s="58" t="s">
        <v>54</v>
      </c>
      <c r="P19" s="66">
        <f t="shared" si="13"/>
        <v>0.78205580029368582</v>
      </c>
      <c r="Q19" s="58">
        <f t="shared" si="6"/>
        <v>92.106289752650184</v>
      </c>
      <c r="R19" s="63"/>
      <c r="S19" s="64"/>
      <c r="T19" s="64"/>
    </row>
    <row r="20" spans="1:20">
      <c r="A20" s="67">
        <v>8</v>
      </c>
      <c r="B20" s="58">
        <v>14.328799999999999</v>
      </c>
      <c r="C20" s="58">
        <v>0.3755</v>
      </c>
      <c r="D20" s="58">
        <v>0.40600000000000003</v>
      </c>
      <c r="E20" s="58">
        <v>11.014799999999999</v>
      </c>
      <c r="F20" s="58">
        <v>14.15</v>
      </c>
      <c r="G20" s="58">
        <f t="shared" si="10"/>
        <v>4.54</v>
      </c>
      <c r="H20" s="58">
        <f t="shared" si="11"/>
        <v>9.08</v>
      </c>
      <c r="I20" s="58">
        <v>13.62</v>
      </c>
      <c r="J20" s="66">
        <f t="shared" si="12"/>
        <v>0.88940636042402832</v>
      </c>
      <c r="K20" s="66">
        <f t="shared" si="3"/>
        <v>8.2709251101321588E-2</v>
      </c>
      <c r="L20" s="66">
        <f t="shared" si="4"/>
        <v>4.4713656387665203E-2</v>
      </c>
      <c r="M20" s="66">
        <f t="shared" si="5"/>
        <v>0.80872246696035244</v>
      </c>
      <c r="N20" s="58" t="s">
        <v>53</v>
      </c>
      <c r="O20" s="58" t="s">
        <v>54</v>
      </c>
      <c r="P20" s="66">
        <f t="shared" si="13"/>
        <v>0.93614537444933921</v>
      </c>
      <c r="Q20" s="58">
        <f t="shared" si="6"/>
        <v>92.423745583038865</v>
      </c>
      <c r="R20" s="63"/>
      <c r="S20" s="64"/>
      <c r="T20" s="64"/>
    </row>
    <row r="21" spans="1:20">
      <c r="A21" s="67">
        <v>8</v>
      </c>
      <c r="B21" s="58">
        <v>12.714499999999999</v>
      </c>
      <c r="C21" s="58">
        <v>0.44829999999999998</v>
      </c>
      <c r="D21" s="58">
        <v>0.30099999999999999</v>
      </c>
      <c r="E21" s="58">
        <v>11.4018</v>
      </c>
      <c r="F21" s="58">
        <v>14.15</v>
      </c>
      <c r="G21" s="58">
        <f t="shared" si="10"/>
        <v>4.54</v>
      </c>
      <c r="H21" s="58">
        <f t="shared" si="11"/>
        <v>9.08</v>
      </c>
      <c r="I21" s="58">
        <v>13.62</v>
      </c>
      <c r="J21" s="66">
        <f t="shared" si="12"/>
        <v>1.0126360424028267</v>
      </c>
      <c r="K21" s="66">
        <f t="shared" si="3"/>
        <v>9.8744493392070476E-2</v>
      </c>
      <c r="L21" s="66">
        <f t="shared" si="4"/>
        <v>3.3149779735682817E-2</v>
      </c>
      <c r="M21" s="66">
        <f t="shared" si="5"/>
        <v>0.83713656387665203</v>
      </c>
      <c r="N21" s="58" t="s">
        <v>53</v>
      </c>
      <c r="O21" s="58" t="s">
        <v>54</v>
      </c>
      <c r="P21" s="66">
        <f t="shared" si="13"/>
        <v>0.96903083700440529</v>
      </c>
      <c r="Q21" s="58">
        <f t="shared" si="6"/>
        <v>87.494558303886933</v>
      </c>
      <c r="R21" s="63"/>
      <c r="S21" s="64"/>
      <c r="T21" s="64"/>
    </row>
    <row r="22" spans="1:20">
      <c r="A22" s="67">
        <v>8</v>
      </c>
      <c r="B22" s="58">
        <v>13.3612</v>
      </c>
      <c r="C22" s="58">
        <v>0.28149999999999997</v>
      </c>
      <c r="D22" s="58">
        <v>6.54E-2</v>
      </c>
      <c r="E22" s="58">
        <v>8.2439</v>
      </c>
      <c r="F22" s="58">
        <v>14.15</v>
      </c>
      <c r="G22" s="58">
        <f t="shared" si="10"/>
        <v>4.54</v>
      </c>
      <c r="H22" s="58">
        <f t="shared" si="11"/>
        <v>9.08</v>
      </c>
      <c r="I22" s="58">
        <v>13.62</v>
      </c>
      <c r="J22" s="66">
        <f t="shared" si="12"/>
        <v>0.89855123674911652</v>
      </c>
      <c r="K22" s="66">
        <f t="shared" si="3"/>
        <v>6.2004405286343607E-2</v>
      </c>
      <c r="L22" s="66">
        <f t="shared" si="4"/>
        <v>7.2026431718061673E-3</v>
      </c>
      <c r="M22" s="66">
        <f t="shared" si="5"/>
        <v>0.60527900146842883</v>
      </c>
      <c r="N22" s="58" t="s">
        <v>53</v>
      </c>
      <c r="O22" s="58" t="s">
        <v>54</v>
      </c>
      <c r="P22" s="66">
        <f t="shared" si="13"/>
        <v>0.67448604992657857</v>
      </c>
      <c r="Q22" s="58">
        <f t="shared" si="6"/>
        <v>92.057950530035342</v>
      </c>
      <c r="R22" s="63"/>
      <c r="S22" s="64"/>
      <c r="T22" s="64"/>
    </row>
    <row r="23" spans="1:20">
      <c r="A23" s="67">
        <v>16</v>
      </c>
      <c r="B23" s="58">
        <v>14.7524</v>
      </c>
      <c r="C23" s="58">
        <v>0.32</v>
      </c>
      <c r="D23" s="58">
        <v>0.26079999999999998</v>
      </c>
      <c r="E23" s="58">
        <v>11.4232</v>
      </c>
      <c r="F23" s="58">
        <v>14.15</v>
      </c>
      <c r="G23" s="58">
        <f t="shared" si="10"/>
        <v>4.54</v>
      </c>
      <c r="H23" s="58">
        <f t="shared" si="11"/>
        <v>9.08</v>
      </c>
      <c r="I23" s="58">
        <v>13.62</v>
      </c>
      <c r="J23" s="66">
        <f t="shared" si="12"/>
        <v>0.94425441696113077</v>
      </c>
      <c r="K23" s="66">
        <f t="shared" si="3"/>
        <v>7.0484581497797363E-2</v>
      </c>
      <c r="L23" s="66">
        <f t="shared" si="4"/>
        <v>2.8722466960352421E-2</v>
      </c>
      <c r="M23" s="66">
        <f t="shared" si="5"/>
        <v>0.83870778267254043</v>
      </c>
      <c r="N23" s="58" t="s">
        <v>53</v>
      </c>
      <c r="O23" s="58" t="s">
        <v>54</v>
      </c>
      <c r="P23" s="66">
        <f t="shared" si="13"/>
        <v>0.93791483113069019</v>
      </c>
      <c r="Q23" s="58">
        <f t="shared" si="6"/>
        <v>90.229823321554775</v>
      </c>
      <c r="R23" s="63"/>
      <c r="S23" s="64"/>
      <c r="T23" s="64"/>
    </row>
    <row r="24" spans="1:20">
      <c r="A24" s="67">
        <v>16</v>
      </c>
      <c r="B24" s="58">
        <v>13.283300000000001</v>
      </c>
      <c r="C24" s="58">
        <v>0.27350000000000002</v>
      </c>
      <c r="D24" s="58">
        <v>0.35580000000000001</v>
      </c>
      <c r="E24" s="58">
        <v>12.2797</v>
      </c>
      <c r="F24" s="58">
        <v>14.15</v>
      </c>
      <c r="G24" s="58">
        <f t="shared" si="10"/>
        <v>4.54</v>
      </c>
      <c r="H24" s="58">
        <f t="shared" si="11"/>
        <v>9.08</v>
      </c>
      <c r="I24" s="58">
        <v>13.62</v>
      </c>
      <c r="J24" s="66">
        <f t="shared" si="12"/>
        <v>1.0425724381625441</v>
      </c>
      <c r="K24" s="66">
        <f t="shared" si="3"/>
        <v>6.0242290748898683E-2</v>
      </c>
      <c r="L24" s="66">
        <f t="shared" si="4"/>
        <v>3.9185022026431718E-2</v>
      </c>
      <c r="M24" s="66">
        <f t="shared" si="5"/>
        <v>0.90159324522760653</v>
      </c>
      <c r="N24" s="58" t="s">
        <v>53</v>
      </c>
      <c r="O24" s="58" t="s">
        <v>54</v>
      </c>
      <c r="P24" s="66">
        <f t="shared" si="13"/>
        <v>1.001020558002937</v>
      </c>
      <c r="Q24" s="58">
        <f t="shared" si="6"/>
        <v>86.297102473498228</v>
      </c>
      <c r="R24" s="63"/>
      <c r="S24" s="64"/>
      <c r="T24" s="64"/>
    </row>
    <row r="25" spans="1:20">
      <c r="A25" s="67">
        <v>16</v>
      </c>
      <c r="B25" s="58">
        <v>14.896000000000001</v>
      </c>
      <c r="C25" s="58">
        <v>0.62129999999999996</v>
      </c>
      <c r="D25" s="58">
        <v>0.37540000000000001</v>
      </c>
      <c r="E25" s="58">
        <v>11.1182</v>
      </c>
      <c r="F25" s="58">
        <v>14.15</v>
      </c>
      <c r="G25" s="58">
        <f t="shared" si="10"/>
        <v>4.54</v>
      </c>
      <c r="H25" s="58">
        <f t="shared" si="11"/>
        <v>9.08</v>
      </c>
      <c r="I25" s="58">
        <v>13.62</v>
      </c>
      <c r="J25" s="66">
        <f t="shared" si="12"/>
        <v>0.93874911660777383</v>
      </c>
      <c r="K25" s="66">
        <f t="shared" si="3"/>
        <v>0.13685022026431717</v>
      </c>
      <c r="L25" s="66">
        <f t="shared" si="4"/>
        <v>4.1343612334801765E-2</v>
      </c>
      <c r="M25" s="66">
        <f t="shared" si="5"/>
        <v>0.81631424375917772</v>
      </c>
      <c r="N25" s="58" t="s">
        <v>53</v>
      </c>
      <c r="O25" s="58" t="s">
        <v>54</v>
      </c>
      <c r="P25" s="66">
        <f t="shared" si="13"/>
        <v>0.99450807635829663</v>
      </c>
      <c r="Q25" s="58">
        <f t="shared" si="6"/>
        <v>90.450035335689066</v>
      </c>
      <c r="R25" s="63"/>
      <c r="S25" s="64"/>
      <c r="T25" s="64"/>
    </row>
    <row r="26" spans="1:20">
      <c r="A26" s="67">
        <v>0</v>
      </c>
      <c r="F26" s="58">
        <v>13.62</v>
      </c>
      <c r="G26" s="58">
        <f>I26/3</f>
        <v>4.54</v>
      </c>
      <c r="H26" s="58">
        <f>(I26/3)*2</f>
        <v>9.08</v>
      </c>
      <c r="I26" s="58">
        <v>13.62</v>
      </c>
      <c r="J26" s="66">
        <v>3.2</v>
      </c>
      <c r="K26" s="66">
        <v>0</v>
      </c>
      <c r="L26" s="66">
        <v>0</v>
      </c>
      <c r="M26" s="66">
        <v>0</v>
      </c>
      <c r="N26" s="58" t="s">
        <v>56</v>
      </c>
      <c r="O26" s="58" t="s">
        <v>55</v>
      </c>
      <c r="P26" s="66">
        <f t="shared" ref="P26:P41" si="14">SUM(K26:M26)</f>
        <v>0</v>
      </c>
      <c r="R26" s="63"/>
      <c r="S26" s="64"/>
      <c r="T26" s="64"/>
    </row>
    <row r="27" spans="1:20">
      <c r="A27" s="67">
        <v>0</v>
      </c>
      <c r="F27" s="58">
        <v>13.62</v>
      </c>
      <c r="G27" s="58">
        <f t="shared" ref="G27" si="15">I27/3</f>
        <v>4.54</v>
      </c>
      <c r="H27" s="58">
        <f t="shared" ref="H27" si="16">(I27/3)*2</f>
        <v>9.08</v>
      </c>
      <c r="I27" s="58">
        <v>13.62</v>
      </c>
      <c r="J27" s="66">
        <v>3.2</v>
      </c>
      <c r="K27" s="66">
        <v>0</v>
      </c>
      <c r="L27" s="66">
        <v>0</v>
      </c>
      <c r="M27" s="66">
        <v>0</v>
      </c>
      <c r="N27" s="58" t="s">
        <v>56</v>
      </c>
      <c r="O27" s="58" t="s">
        <v>55</v>
      </c>
      <c r="P27" s="66">
        <f t="shared" si="14"/>
        <v>0</v>
      </c>
      <c r="R27" s="63"/>
      <c r="S27" s="64"/>
      <c r="T27" s="64"/>
    </row>
    <row r="28" spans="1:20">
      <c r="A28" s="67">
        <v>0.16</v>
      </c>
      <c r="B28" s="58">
        <v>38.527299999999997</v>
      </c>
      <c r="C28" s="58">
        <v>0.63780000000000003</v>
      </c>
      <c r="D28" s="58">
        <v>0.28970000000000001</v>
      </c>
      <c r="E28" s="58">
        <v>0.18820000000000001</v>
      </c>
      <c r="F28" s="58">
        <v>13.62</v>
      </c>
      <c r="G28" s="58">
        <f>I28/3</f>
        <v>4.54</v>
      </c>
      <c r="H28" s="58">
        <f>(I28/3)*2</f>
        <v>9.08</v>
      </c>
      <c r="I28" s="58">
        <v>13.62</v>
      </c>
      <c r="J28" s="66">
        <f>B28/F28</f>
        <v>2.8287298091042583</v>
      </c>
      <c r="K28" s="66">
        <f>C28/G28</f>
        <v>0.14048458149779736</v>
      </c>
      <c r="L28" s="66">
        <f>D28/H28</f>
        <v>3.1905286343612338E-2</v>
      </c>
      <c r="M28" s="66">
        <f>E28/I28</f>
        <v>1.3817914831130691E-2</v>
      </c>
      <c r="N28" s="58" t="s">
        <v>56</v>
      </c>
      <c r="O28" s="58" t="s">
        <v>55</v>
      </c>
      <c r="P28" s="66">
        <f t="shared" si="14"/>
        <v>0.18620778267254037</v>
      </c>
      <c r="R28" s="63"/>
      <c r="S28" s="63"/>
    </row>
    <row r="29" spans="1:20">
      <c r="A29" s="67">
        <v>0.16</v>
      </c>
      <c r="B29" s="58">
        <v>37.027200000000001</v>
      </c>
      <c r="C29" s="58">
        <v>0.16189999999999999</v>
      </c>
      <c r="D29" s="58">
        <v>7.0000000000000001E-3</v>
      </c>
      <c r="E29" s="58">
        <v>5.1999999999999998E-2</v>
      </c>
      <c r="F29" s="58">
        <v>13.62</v>
      </c>
      <c r="G29" s="58">
        <f t="shared" ref="G29:G41" si="17">I29/3</f>
        <v>4.54</v>
      </c>
      <c r="H29" s="58">
        <f t="shared" ref="H29:H41" si="18">(I29/3)*2</f>
        <v>9.08</v>
      </c>
      <c r="I29" s="58">
        <v>13.62</v>
      </c>
      <c r="J29" s="66">
        <f t="shared" ref="J29:M41" si="19">B29/F29</f>
        <v>2.7185903083700445</v>
      </c>
      <c r="K29" s="66">
        <f t="shared" si="19"/>
        <v>3.5660792951541849E-2</v>
      </c>
      <c r="L29" s="66">
        <f t="shared" si="19"/>
        <v>7.709251101321586E-4</v>
      </c>
      <c r="M29" s="66">
        <f t="shared" si="19"/>
        <v>3.8179148311306903E-3</v>
      </c>
      <c r="N29" s="58" t="s">
        <v>56</v>
      </c>
      <c r="O29" s="58" t="s">
        <v>55</v>
      </c>
      <c r="P29" s="66">
        <f t="shared" si="14"/>
        <v>4.0249632892804699E-2</v>
      </c>
      <c r="R29" s="63"/>
      <c r="S29" s="63"/>
    </row>
    <row r="30" spans="1:20">
      <c r="A30" s="67">
        <v>0.5</v>
      </c>
      <c r="B30" s="58">
        <v>36.145400000000002</v>
      </c>
      <c r="C30" s="58">
        <v>0.87419999999999998</v>
      </c>
      <c r="D30" s="58">
        <v>0.81930000000000003</v>
      </c>
      <c r="E30" s="58">
        <v>0.69989999999999997</v>
      </c>
      <c r="F30" s="58">
        <v>13.62</v>
      </c>
      <c r="G30" s="58">
        <f t="shared" si="17"/>
        <v>4.54</v>
      </c>
      <c r="H30" s="58">
        <f t="shared" si="18"/>
        <v>9.08</v>
      </c>
      <c r="I30" s="58">
        <v>13.62</v>
      </c>
      <c r="J30" s="66">
        <f t="shared" si="19"/>
        <v>2.6538472834067552</v>
      </c>
      <c r="K30" s="66">
        <f t="shared" si="19"/>
        <v>0.19255506607929515</v>
      </c>
      <c r="L30" s="66">
        <f t="shared" si="19"/>
        <v>9.0231277533039653E-2</v>
      </c>
      <c r="M30" s="66">
        <f t="shared" si="19"/>
        <v>5.1387665198237883E-2</v>
      </c>
      <c r="N30" s="58" t="s">
        <v>56</v>
      </c>
      <c r="O30" s="58" t="s">
        <v>55</v>
      </c>
      <c r="P30" s="66">
        <f t="shared" si="14"/>
        <v>0.33417400881057269</v>
      </c>
    </row>
    <row r="31" spans="1:20">
      <c r="A31" s="67">
        <v>0.5</v>
      </c>
      <c r="B31" s="58">
        <v>35.933199999999999</v>
      </c>
      <c r="C31" s="58">
        <v>0.98760000000000003</v>
      </c>
      <c r="D31" s="58">
        <v>0.86919999999999997</v>
      </c>
      <c r="E31" s="58">
        <v>0.64149999999999996</v>
      </c>
      <c r="F31" s="58">
        <v>13.62</v>
      </c>
      <c r="G31" s="58">
        <f t="shared" si="17"/>
        <v>4.54</v>
      </c>
      <c r="H31" s="58">
        <f t="shared" si="18"/>
        <v>9.08</v>
      </c>
      <c r="I31" s="58">
        <v>13.62</v>
      </c>
      <c r="J31" s="66">
        <f t="shared" si="19"/>
        <v>2.6382672540381793</v>
      </c>
      <c r="K31" s="66">
        <f t="shared" si="19"/>
        <v>0.21753303964757709</v>
      </c>
      <c r="L31" s="66">
        <f t="shared" si="19"/>
        <v>9.5726872246696029E-2</v>
      </c>
      <c r="M31" s="66">
        <f t="shared" si="19"/>
        <v>4.7099853157121882E-2</v>
      </c>
      <c r="N31" s="58" t="s">
        <v>56</v>
      </c>
      <c r="O31" s="58" t="s">
        <v>55</v>
      </c>
      <c r="P31" s="66">
        <f t="shared" si="14"/>
        <v>0.360359765051395</v>
      </c>
    </row>
    <row r="32" spans="1:20">
      <c r="A32" s="67">
        <v>1</v>
      </c>
      <c r="B32" s="58">
        <v>27.156099999999999</v>
      </c>
      <c r="C32" s="58">
        <v>1.0506</v>
      </c>
      <c r="D32" s="58">
        <v>2.1532</v>
      </c>
      <c r="E32" s="58">
        <v>2.5573000000000001</v>
      </c>
      <c r="F32" s="58">
        <v>13.62</v>
      </c>
      <c r="G32" s="58">
        <f t="shared" si="17"/>
        <v>4.54</v>
      </c>
      <c r="H32" s="58">
        <f t="shared" si="18"/>
        <v>9.08</v>
      </c>
      <c r="I32" s="58">
        <v>13.62</v>
      </c>
      <c r="J32" s="66">
        <f t="shared" si="19"/>
        <v>1.9938399412628487</v>
      </c>
      <c r="K32" s="66">
        <f t="shared" si="19"/>
        <v>0.23140969162995595</v>
      </c>
      <c r="L32" s="66">
        <f t="shared" si="19"/>
        <v>0.23713656387665197</v>
      </c>
      <c r="M32" s="66">
        <f t="shared" si="19"/>
        <v>0.18776064610866375</v>
      </c>
      <c r="N32" s="58" t="s">
        <v>56</v>
      </c>
      <c r="O32" s="58" t="s">
        <v>55</v>
      </c>
      <c r="P32" s="66">
        <f t="shared" si="14"/>
        <v>0.65630690161527161</v>
      </c>
    </row>
    <row r="33" spans="1:16">
      <c r="A33" s="67">
        <v>1</v>
      </c>
      <c r="B33" s="58">
        <v>32.395899999999997</v>
      </c>
      <c r="C33" s="58">
        <v>0.89359999999999995</v>
      </c>
      <c r="D33" s="58">
        <v>1.4782999999999999</v>
      </c>
      <c r="E33" s="58">
        <v>1.4061999999999999</v>
      </c>
      <c r="F33" s="58">
        <v>13.62</v>
      </c>
      <c r="G33" s="58">
        <f t="shared" si="17"/>
        <v>4.54</v>
      </c>
      <c r="H33" s="58">
        <f t="shared" si="18"/>
        <v>9.08</v>
      </c>
      <c r="I33" s="58">
        <v>13.62</v>
      </c>
      <c r="J33" s="66">
        <f t="shared" si="19"/>
        <v>2.3785535976505141</v>
      </c>
      <c r="K33" s="66">
        <f t="shared" si="19"/>
        <v>0.19682819383259911</v>
      </c>
      <c r="L33" s="66">
        <f t="shared" si="19"/>
        <v>0.16280837004405285</v>
      </c>
      <c r="M33" s="66">
        <f t="shared" si="19"/>
        <v>0.10324522760646108</v>
      </c>
      <c r="N33" s="58" t="s">
        <v>56</v>
      </c>
      <c r="O33" s="58" t="s">
        <v>55</v>
      </c>
      <c r="P33" s="66">
        <f t="shared" si="14"/>
        <v>0.46288179148311309</v>
      </c>
    </row>
    <row r="34" spans="1:16">
      <c r="A34" s="67">
        <v>2</v>
      </c>
      <c r="B34" s="58">
        <v>20.952100000000002</v>
      </c>
      <c r="C34" s="58">
        <v>0.6673</v>
      </c>
      <c r="D34" s="58">
        <v>2.9270999999999998</v>
      </c>
      <c r="E34" s="58">
        <v>6.4362000000000004</v>
      </c>
      <c r="F34" s="58">
        <v>13.62</v>
      </c>
      <c r="G34" s="58">
        <f t="shared" si="17"/>
        <v>4.54</v>
      </c>
      <c r="H34" s="58">
        <f t="shared" si="18"/>
        <v>9.08</v>
      </c>
      <c r="I34" s="58">
        <v>13.62</v>
      </c>
      <c r="J34" s="66">
        <f t="shared" si="19"/>
        <v>1.5383333333333336</v>
      </c>
      <c r="K34" s="66">
        <f t="shared" si="19"/>
        <v>0.14698237885462556</v>
      </c>
      <c r="L34" s="66">
        <f t="shared" si="19"/>
        <v>0.3223678414096916</v>
      </c>
      <c r="M34" s="66">
        <f t="shared" si="19"/>
        <v>0.47255506607929521</v>
      </c>
      <c r="N34" s="58" t="s">
        <v>56</v>
      </c>
      <c r="O34" s="58" t="s">
        <v>55</v>
      </c>
      <c r="P34" s="66">
        <f t="shared" si="14"/>
        <v>0.94190528634361237</v>
      </c>
    </row>
    <row r="35" spans="1:16">
      <c r="A35" s="67">
        <v>2</v>
      </c>
      <c r="B35" s="58">
        <v>24.152699999999999</v>
      </c>
      <c r="C35" s="58">
        <v>1.1345000000000001</v>
      </c>
      <c r="D35" s="58">
        <v>1.7481</v>
      </c>
      <c r="E35" s="58">
        <v>5.3948999999999998</v>
      </c>
      <c r="F35" s="58">
        <v>13.62</v>
      </c>
      <c r="G35" s="58">
        <f t="shared" si="17"/>
        <v>4.54</v>
      </c>
      <c r="H35" s="58">
        <f t="shared" si="18"/>
        <v>9.08</v>
      </c>
      <c r="I35" s="58">
        <v>13.62</v>
      </c>
      <c r="J35" s="66">
        <f t="shared" si="19"/>
        <v>1.7733259911894275</v>
      </c>
      <c r="K35" s="66">
        <f t="shared" si="19"/>
        <v>0.24988986784140971</v>
      </c>
      <c r="L35" s="66">
        <f t="shared" si="19"/>
        <v>0.19252202643171806</v>
      </c>
      <c r="M35" s="66">
        <f t="shared" si="19"/>
        <v>0.39610132158590311</v>
      </c>
      <c r="N35" s="58" t="s">
        <v>56</v>
      </c>
      <c r="O35" s="58" t="s">
        <v>55</v>
      </c>
      <c r="P35" s="66">
        <f t="shared" si="14"/>
        <v>0.83851321585903094</v>
      </c>
    </row>
    <row r="36" spans="1:16">
      <c r="A36" s="67">
        <v>4</v>
      </c>
      <c r="B36" s="58">
        <v>12.2875</v>
      </c>
      <c r="C36" s="58">
        <v>6.2700000000000006E-2</v>
      </c>
      <c r="D36" s="58">
        <v>0.40160000000000001</v>
      </c>
      <c r="E36" s="58">
        <v>9.2225999999999999</v>
      </c>
      <c r="F36" s="58">
        <v>13.62</v>
      </c>
      <c r="G36" s="58">
        <f t="shared" si="17"/>
        <v>4.54</v>
      </c>
      <c r="H36" s="58">
        <f t="shared" si="18"/>
        <v>9.08</v>
      </c>
      <c r="I36" s="58">
        <v>13.62</v>
      </c>
      <c r="J36" s="66">
        <f t="shared" si="19"/>
        <v>0.90216593245227605</v>
      </c>
      <c r="K36" s="66">
        <f t="shared" si="19"/>
        <v>1.3810572687224671E-2</v>
      </c>
      <c r="L36" s="66">
        <f t="shared" si="19"/>
        <v>4.4229074889867839E-2</v>
      </c>
      <c r="M36" s="66">
        <f t="shared" si="19"/>
        <v>0.677136563876652</v>
      </c>
      <c r="N36" s="58" t="s">
        <v>56</v>
      </c>
      <c r="O36" s="58" t="s">
        <v>55</v>
      </c>
      <c r="P36" s="66">
        <f t="shared" si="14"/>
        <v>0.73517621145374457</v>
      </c>
    </row>
    <row r="37" spans="1:16">
      <c r="A37" s="67">
        <v>4</v>
      </c>
      <c r="B37" s="58">
        <v>16.869299999999999</v>
      </c>
      <c r="C37" s="58">
        <v>0.22090000000000001</v>
      </c>
      <c r="D37" s="58">
        <v>2.4868999999999999</v>
      </c>
      <c r="E37" s="58">
        <v>6.7473000000000001</v>
      </c>
      <c r="F37" s="58">
        <v>13.62</v>
      </c>
      <c r="G37" s="58">
        <f t="shared" si="17"/>
        <v>4.54</v>
      </c>
      <c r="H37" s="58">
        <f t="shared" si="18"/>
        <v>9.08</v>
      </c>
      <c r="I37" s="58">
        <v>13.62</v>
      </c>
      <c r="J37" s="66">
        <f t="shared" si="19"/>
        <v>1.2385682819383259</v>
      </c>
      <c r="K37" s="66">
        <f t="shared" si="19"/>
        <v>4.8656387665198239E-2</v>
      </c>
      <c r="L37" s="66">
        <f t="shared" si="19"/>
        <v>0.27388766519823787</v>
      </c>
      <c r="M37" s="66">
        <f t="shared" si="19"/>
        <v>0.49539647577092516</v>
      </c>
      <c r="N37" s="58" t="s">
        <v>56</v>
      </c>
      <c r="O37" s="58" t="s">
        <v>55</v>
      </c>
      <c r="P37" s="66">
        <f t="shared" si="14"/>
        <v>0.81794052863436129</v>
      </c>
    </row>
    <row r="38" spans="1:16">
      <c r="A38" s="67">
        <v>8</v>
      </c>
      <c r="B38" s="58">
        <v>12.610099999999999</v>
      </c>
      <c r="C38" s="58">
        <v>9.1000000000000004E-3</v>
      </c>
      <c r="D38" s="58">
        <v>2.3699999999999999E-2</v>
      </c>
      <c r="E38" s="58">
        <v>11.3714</v>
      </c>
      <c r="F38" s="58">
        <v>13.62</v>
      </c>
      <c r="G38" s="58">
        <f t="shared" si="17"/>
        <v>4.54</v>
      </c>
      <c r="H38" s="58">
        <f t="shared" si="18"/>
        <v>9.08</v>
      </c>
      <c r="I38" s="58">
        <v>13.62</v>
      </c>
      <c r="J38" s="66">
        <f t="shared" si="19"/>
        <v>0.92585168869309842</v>
      </c>
      <c r="K38" s="66">
        <f t="shared" si="19"/>
        <v>2.0044052863436124E-3</v>
      </c>
      <c r="L38" s="66">
        <f t="shared" si="19"/>
        <v>2.6101321585903082E-3</v>
      </c>
      <c r="M38" s="66">
        <f t="shared" si="19"/>
        <v>0.83490455212922177</v>
      </c>
      <c r="N38" s="58" t="s">
        <v>56</v>
      </c>
      <c r="O38" s="58" t="s">
        <v>55</v>
      </c>
      <c r="P38" s="66">
        <f t="shared" si="14"/>
        <v>0.83951908957415566</v>
      </c>
    </row>
    <row r="39" spans="1:16">
      <c r="A39" s="67">
        <v>8</v>
      </c>
      <c r="B39" s="58">
        <v>11.156700000000001</v>
      </c>
      <c r="C39" s="58">
        <v>0</v>
      </c>
      <c r="D39" s="58">
        <v>4.9700000000000001E-2</v>
      </c>
      <c r="E39" s="58">
        <v>10.858499999999999</v>
      </c>
      <c r="F39" s="58">
        <v>13.62</v>
      </c>
      <c r="G39" s="58">
        <f t="shared" si="17"/>
        <v>4.54</v>
      </c>
      <c r="H39" s="58">
        <f t="shared" si="18"/>
        <v>9.08</v>
      </c>
      <c r="I39" s="58">
        <v>13.62</v>
      </c>
      <c r="J39" s="66">
        <f t="shared" si="19"/>
        <v>0.81914096916299572</v>
      </c>
      <c r="K39" s="66">
        <f t="shared" si="19"/>
        <v>0</v>
      </c>
      <c r="L39" s="66">
        <f t="shared" si="19"/>
        <v>5.4735682819383258E-3</v>
      </c>
      <c r="M39" s="66">
        <f t="shared" si="19"/>
        <v>0.79724669603524234</v>
      </c>
      <c r="N39" s="58" t="s">
        <v>56</v>
      </c>
      <c r="O39" s="58" t="s">
        <v>55</v>
      </c>
      <c r="P39" s="66">
        <f t="shared" si="14"/>
        <v>0.80272026431718069</v>
      </c>
    </row>
    <row r="40" spans="1:16">
      <c r="A40" s="67">
        <v>16</v>
      </c>
      <c r="B40" s="58">
        <v>10.7182</v>
      </c>
      <c r="C40" s="58">
        <v>0.1043</v>
      </c>
      <c r="D40" s="58">
        <v>0.1028</v>
      </c>
      <c r="E40" s="58">
        <v>8.3013999999999992</v>
      </c>
      <c r="F40" s="58">
        <v>13.62</v>
      </c>
      <c r="G40" s="58">
        <f t="shared" si="17"/>
        <v>4.54</v>
      </c>
      <c r="H40" s="58">
        <f t="shared" si="18"/>
        <v>9.08</v>
      </c>
      <c r="I40" s="58">
        <v>13.62</v>
      </c>
      <c r="J40" s="66">
        <f t="shared" si="19"/>
        <v>0.78694566813509548</v>
      </c>
      <c r="K40" s="66">
        <f t="shared" si="19"/>
        <v>2.2973568281938327E-2</v>
      </c>
      <c r="L40" s="66">
        <f t="shared" si="19"/>
        <v>1.13215859030837E-2</v>
      </c>
      <c r="M40" s="66">
        <f t="shared" si="19"/>
        <v>0.60950073421439055</v>
      </c>
      <c r="N40" s="58" t="s">
        <v>56</v>
      </c>
      <c r="O40" s="58" t="s">
        <v>55</v>
      </c>
      <c r="P40" s="66">
        <f t="shared" si="14"/>
        <v>0.6437958883994126</v>
      </c>
    </row>
    <row r="41" spans="1:16">
      <c r="A41" s="67">
        <v>16</v>
      </c>
      <c r="B41" s="58">
        <v>11.632400000000001</v>
      </c>
      <c r="C41" s="58">
        <v>0.1893</v>
      </c>
      <c r="D41" s="58">
        <v>6.2300000000000001E-2</v>
      </c>
      <c r="E41" s="58">
        <v>9.8923000000000005</v>
      </c>
      <c r="F41" s="58">
        <v>13.62</v>
      </c>
      <c r="G41" s="58">
        <f t="shared" si="17"/>
        <v>4.54</v>
      </c>
      <c r="H41" s="58">
        <f t="shared" si="18"/>
        <v>9.08</v>
      </c>
      <c r="I41" s="58">
        <v>13.62</v>
      </c>
      <c r="J41" s="66">
        <f t="shared" si="19"/>
        <v>0.85406754772393545</v>
      </c>
      <c r="K41" s="66">
        <f t="shared" si="19"/>
        <v>4.1696035242290749E-2</v>
      </c>
      <c r="L41" s="66">
        <f t="shared" si="19"/>
        <v>6.8612334801762117E-3</v>
      </c>
      <c r="M41" s="66">
        <f t="shared" si="19"/>
        <v>0.72630690161527178</v>
      </c>
      <c r="N41" s="58" t="s">
        <v>56</v>
      </c>
      <c r="O41" s="58" t="s">
        <v>55</v>
      </c>
      <c r="P41" s="66">
        <f t="shared" si="14"/>
        <v>0.7748641703377388</v>
      </c>
    </row>
    <row r="42" spans="1:16">
      <c r="J42" s="66"/>
      <c r="K42" s="66"/>
      <c r="L42" s="66"/>
      <c r="M42" s="66"/>
      <c r="P42" s="66"/>
    </row>
    <row r="43" spans="1:16">
      <c r="J43" s="66"/>
      <c r="K43" s="66"/>
      <c r="L43" s="66"/>
      <c r="M43" s="66"/>
      <c r="P43" s="66"/>
    </row>
    <row r="44" spans="1:16">
      <c r="J44" s="66"/>
      <c r="K44" s="66"/>
      <c r="L44" s="66"/>
      <c r="M44" s="66"/>
      <c r="P44" s="66"/>
    </row>
    <row r="45" spans="1:16">
      <c r="J45" s="66"/>
      <c r="K45" s="66"/>
      <c r="L45" s="66"/>
      <c r="M45" s="66"/>
      <c r="P45" s="66"/>
    </row>
    <row r="46" spans="1:16">
      <c r="J46" s="66"/>
      <c r="K46" s="66"/>
      <c r="L46" s="66"/>
      <c r="M46" s="66"/>
      <c r="P46" s="66"/>
    </row>
    <row r="47" spans="1:16">
      <c r="J47" s="66"/>
      <c r="K47" s="66"/>
      <c r="L47" s="66"/>
      <c r="M47" s="66"/>
      <c r="P47" s="66"/>
    </row>
    <row r="48" spans="1:16">
      <c r="J48" s="66"/>
      <c r="K48" s="66"/>
      <c r="L48" s="66"/>
      <c r="M48" s="66"/>
      <c r="P48" s="66"/>
    </row>
    <row r="49" spans="10:16">
      <c r="J49" s="66"/>
      <c r="K49" s="66"/>
      <c r="L49" s="66"/>
      <c r="M49" s="66"/>
      <c r="P49" s="66"/>
    </row>
    <row r="50" spans="10:16">
      <c r="P50" s="66"/>
    </row>
  </sheetData>
  <sortState xmlns:xlrd2="http://schemas.microsoft.com/office/spreadsheetml/2017/richdata2" ref="D30:D33">
    <sortCondition descending="1" ref="D30:D3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Soria Carrera</dc:creator>
  <cp:lastModifiedBy>Héctor Soria Carrera</cp:lastModifiedBy>
  <cp:lastPrinted>2024-02-29T12:53:50Z</cp:lastPrinted>
  <dcterms:created xsi:type="dcterms:W3CDTF">2023-08-21T06:46:45Z</dcterms:created>
  <dcterms:modified xsi:type="dcterms:W3CDTF">2025-06-13T13:07:20Z</dcterms:modified>
</cp:coreProperties>
</file>