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sc/Library/CloudStorage/Dropbox/00_Hector/00_Experimental/00_Experimental/HS-F-/HS-F-56_Replication Bis/"/>
    </mc:Choice>
  </mc:AlternateContent>
  <xr:revisionPtr revIDLastSave="0" documentId="13_ncr:1_{DDB15DE5-926B-8842-97AC-3931D2B37506}" xr6:coauthVersionLast="47" xr6:coauthVersionMax="47" xr10:uidLastSave="{00000000-0000-0000-0000-000000000000}"/>
  <bookViews>
    <workbookView xWindow="0" yWindow="760" windowWidth="30240" windowHeight="18880" activeTab="1" xr2:uid="{91EC474E-6B57-5B4C-B187-3B16A8622F51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3" l="1"/>
  <c r="F34" i="3"/>
  <c r="F35" i="3"/>
  <c r="F36" i="3"/>
  <c r="F37" i="3"/>
  <c r="F38" i="3"/>
  <c r="F39" i="3"/>
  <c r="F40" i="3"/>
  <c r="F41" i="3"/>
  <c r="F42" i="3"/>
  <c r="F43" i="3"/>
  <c r="F32" i="3"/>
  <c r="G33" i="3"/>
  <c r="G34" i="3"/>
  <c r="G35" i="3"/>
  <c r="G36" i="3"/>
  <c r="G37" i="3"/>
  <c r="G38" i="3"/>
  <c r="G39" i="3"/>
  <c r="G40" i="3"/>
  <c r="G41" i="3"/>
  <c r="G42" i="3"/>
  <c r="G43" i="3"/>
  <c r="G32" i="3"/>
  <c r="W9" i="1"/>
  <c r="L25" i="1"/>
  <c r="F5" i="3"/>
  <c r="F6" i="3"/>
  <c r="F7" i="3"/>
  <c r="F8" i="3"/>
  <c r="F9" i="3"/>
  <c r="F10" i="3"/>
  <c r="F11" i="3"/>
  <c r="F12" i="3"/>
  <c r="F13" i="3"/>
  <c r="F14" i="3"/>
  <c r="F15" i="3"/>
  <c r="F4" i="3"/>
  <c r="G19" i="3"/>
  <c r="G20" i="3"/>
  <c r="G21" i="3"/>
  <c r="G22" i="3"/>
  <c r="G23" i="3"/>
  <c r="G24" i="3"/>
  <c r="G25" i="3"/>
  <c r="G26" i="3"/>
  <c r="G27" i="3"/>
  <c r="G28" i="3"/>
  <c r="G29" i="3"/>
  <c r="G18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2" i="3"/>
  <c r="L33" i="3"/>
  <c r="L34" i="3"/>
  <c r="L35" i="3"/>
  <c r="L36" i="3"/>
  <c r="L37" i="3"/>
  <c r="L38" i="3"/>
  <c r="L39" i="3"/>
  <c r="L40" i="3"/>
  <c r="L41" i="3"/>
  <c r="L42" i="3"/>
  <c r="L43" i="3"/>
  <c r="W10" i="1"/>
  <c r="K32" i="3"/>
  <c r="K33" i="3"/>
  <c r="K34" i="3"/>
  <c r="K35" i="3"/>
  <c r="K36" i="3"/>
  <c r="K37" i="3"/>
  <c r="K38" i="3"/>
  <c r="K39" i="3"/>
  <c r="K40" i="3"/>
  <c r="K41" i="3"/>
  <c r="K42" i="3"/>
  <c r="K43" i="3"/>
  <c r="K3" i="3" l="1"/>
  <c r="K2" i="3"/>
  <c r="K15" i="3" l="1"/>
  <c r="K14" i="3"/>
  <c r="K13" i="3"/>
  <c r="K12" i="3"/>
  <c r="K11" i="3"/>
  <c r="K10" i="3"/>
  <c r="K9" i="3"/>
  <c r="K8" i="3"/>
  <c r="K7" i="3"/>
  <c r="K6" i="3"/>
  <c r="K5" i="3"/>
  <c r="K4" i="3"/>
  <c r="W8" i="1" l="1"/>
  <c r="X26" i="1" l="1"/>
  <c r="Q26" i="1" l="1"/>
  <c r="H26" i="1"/>
  <c r="G26" i="1"/>
  <c r="L26" i="1"/>
  <c r="P26" i="1"/>
  <c r="O26" i="1"/>
  <c r="C26" i="1" s="1"/>
  <c r="N26" i="1"/>
  <c r="T26" i="1"/>
  <c r="S26" i="1"/>
  <c r="K26" i="1"/>
  <c r="V26" i="1"/>
  <c r="M26" i="1"/>
  <c r="R26" i="1"/>
  <c r="J26" i="1"/>
  <c r="I26" i="1"/>
  <c r="X28" i="1" l="1"/>
  <c r="X35" i="1" l="1"/>
  <c r="X25" i="1" l="1"/>
  <c r="H25" i="1" s="1"/>
  <c r="T25" i="1" l="1"/>
  <c r="Q25" i="1"/>
  <c r="O25" i="1"/>
  <c r="C25" i="1" s="1"/>
  <c r="G25" i="1"/>
  <c r="S25" i="1"/>
  <c r="R25" i="1"/>
  <c r="M25" i="1"/>
  <c r="P25" i="1"/>
  <c r="I25" i="1"/>
  <c r="N25" i="1"/>
  <c r="Y19" i="1" l="1"/>
  <c r="K25" i="1"/>
  <c r="J25" i="1"/>
  <c r="V25" i="1" l="1"/>
  <c r="E24" i="1" l="1"/>
  <c r="F24" i="1"/>
  <c r="H24" i="1"/>
  <c r="I24" i="1"/>
  <c r="J24" i="1"/>
  <c r="O24" i="1"/>
  <c r="P24" i="1"/>
  <c r="Q24" i="1"/>
  <c r="S24" i="1"/>
  <c r="T24" i="1"/>
  <c r="V24" i="1"/>
  <c r="X24" i="1"/>
  <c r="D24" i="1"/>
</calcChain>
</file>

<file path=xl/sharedStrings.xml><?xml version="1.0" encoding="utf-8"?>
<sst xmlns="http://schemas.openxmlformats.org/spreadsheetml/2006/main" count="198" uniqueCount="52">
  <si>
    <t>Alkyne</t>
  </si>
  <si>
    <t>Azide</t>
  </si>
  <si>
    <t>Cu</t>
  </si>
  <si>
    <t>Asc</t>
  </si>
  <si>
    <t>PSS</t>
  </si>
  <si>
    <t>EDC</t>
  </si>
  <si>
    <t>Buffer</t>
  </si>
  <si>
    <t>Vfinal</t>
  </si>
  <si>
    <t>Compound</t>
  </si>
  <si>
    <t>Stock</t>
  </si>
  <si>
    <t>units</t>
  </si>
  <si>
    <t>mM</t>
  </si>
  <si>
    <t>Alk</t>
  </si>
  <si>
    <t>Date</t>
  </si>
  <si>
    <t>RG2D</t>
  </si>
  <si>
    <t>Note</t>
  </si>
  <si>
    <t>µL_table</t>
  </si>
  <si>
    <t>mM_table</t>
  </si>
  <si>
    <t>RG2N</t>
  </si>
  <si>
    <t>Arg</t>
  </si>
  <si>
    <t>Cys</t>
  </si>
  <si>
    <t>Gly</t>
  </si>
  <si>
    <t>pSS2</t>
  </si>
  <si>
    <t>KR</t>
  </si>
  <si>
    <t>Ade</t>
  </si>
  <si>
    <t>Seed</t>
  </si>
  <si>
    <t>NaCl</t>
  </si>
  <si>
    <t>Entry</t>
  </si>
  <si>
    <t>Py</t>
  </si>
  <si>
    <t>pU</t>
  </si>
  <si>
    <t>Matraz aforado</t>
  </si>
  <si>
    <t>alk_eq</t>
  </si>
  <si>
    <t>E</t>
  </si>
  <si>
    <t>Click</t>
  </si>
  <si>
    <t>Kinetics</t>
  </si>
  <si>
    <t>TPA</t>
  </si>
  <si>
    <t>time</t>
  </si>
  <si>
    <t>Cal1</t>
  </si>
  <si>
    <t>Ref</t>
  </si>
  <si>
    <t>C</t>
  </si>
  <si>
    <t>Az_1</t>
  </si>
  <si>
    <t>Az_2</t>
  </si>
  <si>
    <t>Area1</t>
  </si>
  <si>
    <t>Area2</t>
  </si>
  <si>
    <t>Cal2</t>
  </si>
  <si>
    <t>mM_1</t>
  </si>
  <si>
    <t>mM_2</t>
  </si>
  <si>
    <t>HS-F-56-00</t>
  </si>
  <si>
    <t>HS-F-56-01</t>
  </si>
  <si>
    <t>HS-F-56-02</t>
  </si>
  <si>
    <t>Conversion_1</t>
  </si>
  <si>
    <t>Conversion_2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</si>
</sst>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#,##0.0000"/>
  </numFmts>
  <fonts count="18">
    <font>
      <sz val="12"/>
      <color theme="1"/>
      <name val="Roboto-Regular"/>
      <family val="2"/>
    </font>
    <font>
      <sz val="8"/>
      <name val="Roboto-Regular"/>
      <family val="2"/>
    </font>
    <font>
      <b/>
      <sz val="20"/>
      <color theme="1"/>
      <name val="Roboto-Regular"/>
    </font>
    <font>
      <sz val="20"/>
      <color theme="1"/>
      <name val="Roboto-Regular"/>
      <family val="2"/>
    </font>
    <font>
      <b/>
      <sz val="20"/>
      <color rgb="FF000000"/>
      <name val="Roboto-Regular"/>
    </font>
    <font>
      <sz val="20"/>
      <color rgb="FF9B51A6"/>
      <name val="Roboto Black"/>
    </font>
    <font>
      <b/>
      <sz val="20"/>
      <color rgb="FF009E73"/>
      <name val="Roboto-Regular"/>
    </font>
    <font>
      <b/>
      <sz val="20"/>
      <color rgb="FF7030A0"/>
      <name val="Roboto-Regular"/>
    </font>
    <font>
      <b/>
      <sz val="20"/>
      <color rgb="FF9B51A6"/>
      <name val="Roboto-Regular"/>
    </font>
    <font>
      <sz val="20"/>
      <color theme="1"/>
      <name val="Roboto-Regular"/>
    </font>
    <font>
      <b/>
      <sz val="20"/>
      <color rgb="FFDEB1CE"/>
      <name val="Roboto Bold"/>
    </font>
    <font>
      <b/>
      <sz val="20"/>
      <color rgb="FF009E73"/>
      <name val="Roboto Bold"/>
    </font>
    <font>
      <b/>
      <sz val="20"/>
      <color rgb="FFE69F00"/>
      <name val="Roboto Bold"/>
    </font>
    <font>
      <sz val="20"/>
      <color rgb="FFCA1A3C"/>
      <name val="Roboto Black"/>
    </font>
    <font>
      <sz val="20"/>
      <color rgb="FFCA1A3C"/>
      <name val="Roboto-Regular"/>
      <family val="2"/>
    </font>
    <font>
      <b/>
      <sz val="20"/>
      <color rgb="FF69ACD2"/>
      <name val="Roboto Bold"/>
    </font>
    <font>
      <b/>
      <sz val="20"/>
      <color rgb="FFCA1A3C"/>
      <name val="Roboto-Regular"/>
    </font>
    <font>
      <sz val="20"/>
      <color rgb="FFCA1A3C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20" fontId="3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5" fillId="2" borderId="4" xfId="0" applyNumberFormat="1" applyFont="1" applyFill="1" applyBorder="1" applyAlignment="1">
      <alignment horizontal="center" vertical="center"/>
    </xf>
    <xf numFmtId="164" fontId="11" fillId="2" borderId="4" xfId="0" applyNumberFormat="1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164" fontId="12" fillId="2" borderId="4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164" fontId="13" fillId="3" borderId="0" xfId="0" applyNumberFormat="1" applyFont="1" applyFill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164" fontId="17" fillId="3" borderId="0" xfId="0" applyNumberFormat="1" applyFont="1" applyFill="1" applyAlignment="1">
      <alignment vertical="center"/>
    </xf>
    <xf numFmtId="164" fontId="13" fillId="3" borderId="0" xfId="0" applyNumberFormat="1" applyFont="1" applyFill="1" applyAlignment="1">
      <alignment vertical="center"/>
    </xf>
    <xf numFmtId="164" fontId="5" fillId="3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2" fillId="2" borderId="0" xfId="0" quotePrefix="1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167" fontId="0" fillId="2" borderId="0" xfId="0" applyNumberForma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 val="0"/>
        <strike/>
        <u val="none"/>
        <color theme="0"/>
      </font>
    </dxf>
    <dxf>
      <font>
        <color theme="0"/>
      </font>
    </dxf>
    <dxf>
      <font>
        <b val="0"/>
        <i val="0"/>
        <strike/>
        <u val="none"/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69ACD2"/>
      <color rgb="FFDEB1CE"/>
      <color rgb="FFCA1A3C"/>
      <color rgb="FF009E73"/>
      <color rgb="FF9B51A6"/>
      <color rgb="FFE69D00"/>
      <color rgb="FFE69F00"/>
      <color rgb="FF56B4E9"/>
      <color rgb="FF9D9D9D"/>
      <color rgb="FFA7D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FDCD-919E-BE43-80BB-85B56EDA0E1B}">
  <sheetPr codeName="Sheet1">
    <pageSetUpPr fitToPage="1"/>
  </sheetPr>
  <dimension ref="A1:AC53"/>
  <sheetViews>
    <sheetView zoomScale="65" zoomScaleNormal="81" workbookViewId="0">
      <selection activeCell="D29" sqref="D29"/>
    </sheetView>
  </sheetViews>
  <sheetFormatPr baseColWidth="10" defaultColWidth="7.7109375" defaultRowHeight="26"/>
  <cols>
    <col min="1" max="1" width="17.28515625" style="1" bestFit="1" customWidth="1"/>
    <col min="2" max="2" width="9.7109375" style="1" customWidth="1"/>
    <col min="3" max="3" width="38.7109375" style="1" bestFit="1" customWidth="1"/>
    <col min="4" max="4" width="18.140625" style="1" bestFit="1" customWidth="1"/>
    <col min="5" max="6" width="2.42578125" style="1" customWidth="1"/>
    <col min="7" max="7" width="15" style="1" customWidth="1"/>
    <col min="8" max="8" width="7.85546875" style="1" customWidth="1"/>
    <col min="9" max="9" width="9" style="1" customWidth="1"/>
    <col min="10" max="14" width="9.140625" style="1" customWidth="1"/>
    <col min="15" max="15" width="7.28515625" style="1" customWidth="1"/>
    <col min="16" max="16" width="11.28515625" style="1" bestFit="1" customWidth="1"/>
    <col min="17" max="17" width="8.140625" style="1" customWidth="1"/>
    <col min="18" max="18" width="9.140625" style="1" customWidth="1"/>
    <col min="19" max="19" width="9.5703125" style="1" customWidth="1"/>
    <col min="20" max="21" width="10.42578125" style="1" customWidth="1"/>
    <col min="22" max="22" width="11.28515625" style="1" bestFit="1" customWidth="1"/>
    <col min="23" max="23" width="9.28515625" style="1" bestFit="1" customWidth="1"/>
    <col min="24" max="24" width="9.28515625" style="1" customWidth="1"/>
    <col min="25" max="25" width="16.42578125" style="1" bestFit="1" customWidth="1"/>
    <col min="26" max="26" width="15" style="1" bestFit="1" customWidth="1"/>
    <col min="27" max="27" width="7.5703125" style="1" bestFit="1" customWidth="1"/>
    <col min="28" max="28" width="27" style="1" customWidth="1"/>
    <col min="29" max="29" width="40.28515625" style="1" customWidth="1"/>
    <col min="30" max="16384" width="7.7109375" style="1"/>
  </cols>
  <sheetData>
    <row r="1" spans="1:29" ht="35" customHeight="1" thickBot="1">
      <c r="A1" s="79" t="s">
        <v>34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1"/>
      <c r="Y1" s="70"/>
      <c r="Z1" s="71"/>
      <c r="AA1" s="72"/>
    </row>
    <row r="2" spans="1:29" ht="16" customHeigh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4"/>
      <c r="Y2" s="73"/>
      <c r="Z2" s="74"/>
      <c r="AA2" s="75"/>
    </row>
    <row r="3" spans="1:29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7"/>
      <c r="Y3" s="73"/>
      <c r="Z3" s="74"/>
      <c r="AA3" s="75"/>
    </row>
    <row r="4" spans="1:29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7"/>
      <c r="Y4" s="73"/>
      <c r="Z4" s="74"/>
      <c r="AA4" s="75"/>
    </row>
    <row r="5" spans="1:29" ht="27" thickBot="1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90"/>
      <c r="Y5" s="73"/>
      <c r="Z5" s="74"/>
      <c r="AA5" s="75"/>
    </row>
    <row r="6" spans="1:29" ht="28" thickBot="1">
      <c r="A6" s="27" t="s">
        <v>13</v>
      </c>
      <c r="B6" s="28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 t="s">
        <v>35</v>
      </c>
      <c r="P6" s="30"/>
      <c r="Q6" s="30"/>
      <c r="R6" s="30"/>
      <c r="S6" s="30"/>
      <c r="T6" s="30"/>
      <c r="U6" s="30"/>
      <c r="V6" s="30"/>
      <c r="W6" s="30"/>
      <c r="X6" s="31"/>
      <c r="Y6" s="76"/>
      <c r="Z6" s="77"/>
      <c r="AA6" s="78"/>
    </row>
    <row r="7" spans="1:29" ht="27" thickBot="1">
      <c r="A7" s="26" t="s">
        <v>16</v>
      </c>
      <c r="B7" s="32" t="s">
        <v>27</v>
      </c>
      <c r="C7" s="32" t="s">
        <v>15</v>
      </c>
      <c r="D7" s="32" t="s">
        <v>15</v>
      </c>
      <c r="E7" s="33"/>
      <c r="F7" s="33"/>
      <c r="G7" s="9" t="s">
        <v>26</v>
      </c>
      <c r="H7" s="9" t="s">
        <v>25</v>
      </c>
      <c r="I7" s="9" t="s">
        <v>19</v>
      </c>
      <c r="J7" s="9" t="s">
        <v>21</v>
      </c>
      <c r="K7" s="9" t="s">
        <v>20</v>
      </c>
      <c r="L7" s="9" t="s">
        <v>23</v>
      </c>
      <c r="M7" s="9" t="s">
        <v>28</v>
      </c>
      <c r="N7" s="9" t="s">
        <v>32</v>
      </c>
      <c r="O7" s="9" t="s">
        <v>12</v>
      </c>
      <c r="P7" s="9" t="s">
        <v>2</v>
      </c>
      <c r="Q7" s="9" t="s">
        <v>3</v>
      </c>
      <c r="R7" s="9" t="s">
        <v>18</v>
      </c>
      <c r="S7" s="9" t="s">
        <v>14</v>
      </c>
      <c r="T7" s="9" t="s">
        <v>4</v>
      </c>
      <c r="U7" s="9" t="s">
        <v>29</v>
      </c>
      <c r="V7" s="9" t="s">
        <v>5</v>
      </c>
      <c r="W7" s="9" t="s">
        <v>6</v>
      </c>
      <c r="X7" s="34" t="s">
        <v>7</v>
      </c>
      <c r="Y7" s="3" t="s">
        <v>8</v>
      </c>
      <c r="Z7" s="4" t="s">
        <v>9</v>
      </c>
      <c r="AA7" s="5" t="s">
        <v>10</v>
      </c>
      <c r="AB7" s="60"/>
    </row>
    <row r="8" spans="1:29" ht="27" thickBot="1">
      <c r="A8" s="6"/>
      <c r="B8" s="19">
        <v>0</v>
      </c>
      <c r="C8" s="7" t="s">
        <v>33</v>
      </c>
      <c r="D8" s="7"/>
      <c r="E8" s="7"/>
      <c r="F8" s="7"/>
      <c r="G8" s="45">
        <v>16</v>
      </c>
      <c r="H8" s="6"/>
      <c r="I8" s="46"/>
      <c r="J8" s="47"/>
      <c r="K8" s="48"/>
      <c r="L8" s="49">
        <v>3.81</v>
      </c>
      <c r="M8" s="8"/>
      <c r="N8" s="50"/>
      <c r="O8" s="8">
        <v>4.3</v>
      </c>
      <c r="P8" s="8">
        <v>4</v>
      </c>
      <c r="Q8" s="8">
        <v>2</v>
      </c>
      <c r="R8" s="8"/>
      <c r="S8" s="51">
        <v>8</v>
      </c>
      <c r="T8" s="20">
        <v>5</v>
      </c>
      <c r="U8" s="8"/>
      <c r="V8" s="8">
        <v>2.5</v>
      </c>
      <c r="W8" s="44">
        <f>X8-SUM(G8:V8)</f>
        <v>4.3900000000000006</v>
      </c>
      <c r="X8" s="35">
        <v>50</v>
      </c>
      <c r="Y8" s="9" t="s">
        <v>0</v>
      </c>
      <c r="Z8" s="9">
        <v>10</v>
      </c>
      <c r="AA8" s="10" t="s">
        <v>11</v>
      </c>
      <c r="AB8" s="61" t="s">
        <v>6</v>
      </c>
      <c r="AC8" s="1" t="s">
        <v>30</v>
      </c>
    </row>
    <row r="9" spans="1:29" ht="27" thickBot="1">
      <c r="A9" s="6"/>
      <c r="B9" s="19">
        <v>1</v>
      </c>
      <c r="C9" s="7"/>
      <c r="D9" s="7"/>
      <c r="E9" s="7"/>
      <c r="F9" s="7"/>
      <c r="G9" s="45">
        <v>16</v>
      </c>
      <c r="H9" s="6"/>
      <c r="I9" s="46"/>
      <c r="J9" s="47"/>
      <c r="K9" s="48">
        <v>4</v>
      </c>
      <c r="L9" s="49">
        <v>0</v>
      </c>
      <c r="M9" s="8"/>
      <c r="N9" s="50"/>
      <c r="O9" s="8">
        <v>4.3</v>
      </c>
      <c r="P9" s="8">
        <v>4</v>
      </c>
      <c r="Q9" s="8">
        <v>2</v>
      </c>
      <c r="R9" s="8"/>
      <c r="S9" s="51">
        <v>8</v>
      </c>
      <c r="T9" s="20">
        <v>5</v>
      </c>
      <c r="U9" s="8"/>
      <c r="V9" s="8">
        <v>2.5</v>
      </c>
      <c r="W9" s="44">
        <f>X9-SUM(G9:V9)</f>
        <v>4.2000000000000028</v>
      </c>
      <c r="X9" s="35">
        <v>50</v>
      </c>
      <c r="Y9" s="8" t="s">
        <v>1</v>
      </c>
      <c r="Z9" s="62">
        <v>40</v>
      </c>
      <c r="AA9" s="11" t="s">
        <v>11</v>
      </c>
      <c r="AB9" s="61"/>
    </row>
    <row r="10" spans="1:29" ht="27" thickBot="1">
      <c r="A10" s="6"/>
      <c r="B10" s="19">
        <v>2</v>
      </c>
      <c r="C10" s="7"/>
      <c r="D10" s="7"/>
      <c r="E10" s="7"/>
      <c r="F10" s="7"/>
      <c r="G10" s="45">
        <v>16</v>
      </c>
      <c r="H10" s="6"/>
      <c r="I10" s="46"/>
      <c r="J10" s="47"/>
      <c r="K10" s="48">
        <v>4</v>
      </c>
      <c r="L10" s="49">
        <v>3.8</v>
      </c>
      <c r="M10" s="8"/>
      <c r="N10" s="50"/>
      <c r="O10" s="8">
        <v>4.3</v>
      </c>
      <c r="P10" s="8">
        <v>4</v>
      </c>
      <c r="Q10" s="8">
        <v>2</v>
      </c>
      <c r="R10" s="8"/>
      <c r="S10" s="51">
        <v>8</v>
      </c>
      <c r="T10" s="20">
        <v>5</v>
      </c>
      <c r="U10" s="8"/>
      <c r="V10" s="8">
        <v>2.5</v>
      </c>
      <c r="W10" s="44">
        <f>X10-SUM(G10:V10)</f>
        <v>0.39999999999999858</v>
      </c>
      <c r="X10" s="35">
        <v>50</v>
      </c>
      <c r="Y10" s="8" t="s">
        <v>2</v>
      </c>
      <c r="Z10" s="8">
        <v>12.5</v>
      </c>
      <c r="AA10" s="11" t="s">
        <v>11</v>
      </c>
      <c r="AB10" s="60"/>
    </row>
    <row r="11" spans="1:29" ht="27" thickBot="1">
      <c r="A11" s="6"/>
      <c r="B11" s="19"/>
      <c r="C11" s="7"/>
      <c r="D11" s="7"/>
      <c r="E11" s="7"/>
      <c r="F11" s="7"/>
      <c r="G11" s="45"/>
      <c r="H11" s="6"/>
      <c r="I11" s="46"/>
      <c r="J11" s="47"/>
      <c r="K11" s="48"/>
      <c r="L11" s="49"/>
      <c r="M11" s="8"/>
      <c r="N11" s="50"/>
      <c r="O11" s="8"/>
      <c r="P11" s="8"/>
      <c r="Q11" s="8"/>
      <c r="R11" s="8"/>
      <c r="S11" s="51"/>
      <c r="T11" s="20"/>
      <c r="U11" s="8"/>
      <c r="V11" s="8"/>
      <c r="W11" s="44"/>
      <c r="X11" s="35"/>
      <c r="Y11" s="8" t="s">
        <v>3</v>
      </c>
      <c r="Z11" s="8">
        <v>50</v>
      </c>
      <c r="AA11" s="11" t="s">
        <v>11</v>
      </c>
      <c r="AB11" s="60"/>
    </row>
    <row r="12" spans="1:29">
      <c r="A12" s="6"/>
      <c r="B12" s="19"/>
      <c r="C12" s="7"/>
      <c r="D12" s="7"/>
      <c r="E12" s="7"/>
      <c r="F12" s="7"/>
      <c r="G12" s="45"/>
      <c r="H12" s="6"/>
      <c r="I12" s="40"/>
      <c r="J12" s="41"/>
      <c r="K12" s="42"/>
      <c r="L12" s="43"/>
      <c r="M12" s="8"/>
      <c r="N12" s="8"/>
      <c r="O12" s="8"/>
      <c r="P12" s="8"/>
      <c r="Q12" s="8"/>
      <c r="R12" s="8"/>
      <c r="S12" s="51"/>
      <c r="T12" s="20"/>
      <c r="U12" s="8"/>
      <c r="V12" s="8"/>
      <c r="W12" s="20"/>
      <c r="X12" s="35"/>
      <c r="Y12" s="8" t="s">
        <v>14</v>
      </c>
      <c r="Z12" s="8">
        <v>100</v>
      </c>
      <c r="AA12" s="11" t="s">
        <v>11</v>
      </c>
      <c r="AB12" s="60"/>
    </row>
    <row r="13" spans="1:29">
      <c r="A13" s="6"/>
      <c r="B13" s="19"/>
      <c r="C13" s="7"/>
      <c r="D13" s="7"/>
      <c r="E13" s="7"/>
      <c r="F13" s="7"/>
      <c r="G13" s="45"/>
      <c r="H13" s="6"/>
      <c r="I13" s="46"/>
      <c r="J13" s="47"/>
      <c r="K13" s="48"/>
      <c r="L13" s="49"/>
      <c r="M13" s="8"/>
      <c r="N13" s="8"/>
      <c r="O13" s="8"/>
      <c r="P13" s="8"/>
      <c r="Q13" s="8"/>
      <c r="R13" s="8"/>
      <c r="S13" s="51"/>
      <c r="T13" s="20"/>
      <c r="U13" s="8"/>
      <c r="V13" s="8"/>
      <c r="W13" s="20"/>
      <c r="X13" s="35"/>
      <c r="Y13" s="8" t="s">
        <v>22</v>
      </c>
      <c r="Z13" s="14">
        <v>500</v>
      </c>
      <c r="AA13" s="11"/>
    </row>
    <row r="14" spans="1:29" ht="27" thickBot="1">
      <c r="B14" s="19"/>
      <c r="C14" s="7"/>
      <c r="D14" s="7"/>
      <c r="E14" s="7"/>
      <c r="F14" s="7"/>
      <c r="G14" s="45"/>
      <c r="H14" s="6"/>
      <c r="I14" s="46"/>
      <c r="J14" s="47"/>
      <c r="K14" s="48"/>
      <c r="L14" s="49"/>
      <c r="M14" s="8"/>
      <c r="N14" s="50"/>
      <c r="O14" s="8"/>
      <c r="P14" s="8"/>
      <c r="Q14" s="8"/>
      <c r="R14" s="8"/>
      <c r="S14" s="51"/>
      <c r="T14" s="20"/>
      <c r="U14" s="8"/>
      <c r="V14" s="8"/>
      <c r="W14" s="20"/>
      <c r="X14" s="35"/>
      <c r="Y14" s="12" t="s">
        <v>5</v>
      </c>
      <c r="Z14" s="12">
        <v>1000</v>
      </c>
      <c r="AA14" s="13" t="s">
        <v>11</v>
      </c>
      <c r="AB14" s="60"/>
    </row>
    <row r="15" spans="1:29" ht="27" thickBot="1">
      <c r="B15" s="19"/>
      <c r="C15" s="7"/>
      <c r="D15" s="7"/>
      <c r="E15" s="7"/>
      <c r="F15" s="7"/>
      <c r="G15" s="52"/>
      <c r="H15" s="53"/>
      <c r="I15" s="46"/>
      <c r="J15" s="47"/>
      <c r="K15" s="48"/>
      <c r="L15" s="49"/>
      <c r="M15" s="8"/>
      <c r="N15" s="50"/>
      <c r="O15" s="8"/>
      <c r="P15" s="8"/>
      <c r="Q15" s="8"/>
      <c r="R15" s="8"/>
      <c r="S15" s="51"/>
      <c r="T15" s="20"/>
      <c r="U15" s="8"/>
      <c r="V15" s="8"/>
      <c r="W15" s="20"/>
      <c r="X15" s="35"/>
      <c r="Y15" s="8" t="s">
        <v>18</v>
      </c>
      <c r="Z15" s="8">
        <v>50</v>
      </c>
      <c r="AA15" s="10" t="s">
        <v>11</v>
      </c>
      <c r="AB15" s="60"/>
    </row>
    <row r="16" spans="1:29">
      <c r="B16" s="19"/>
      <c r="C16" s="7"/>
      <c r="D16" s="7"/>
      <c r="E16" s="7"/>
      <c r="F16" s="7"/>
      <c r="G16" s="52"/>
      <c r="H16" s="53"/>
      <c r="I16" s="40"/>
      <c r="J16" s="41"/>
      <c r="K16" s="42"/>
      <c r="L16" s="43"/>
      <c r="M16" s="53"/>
      <c r="N16" s="50"/>
      <c r="O16" s="8"/>
      <c r="P16" s="8"/>
      <c r="Q16" s="8"/>
      <c r="R16" s="8"/>
      <c r="S16" s="51"/>
      <c r="T16" s="20"/>
      <c r="U16" s="8"/>
      <c r="V16" s="8"/>
      <c r="W16" s="20"/>
      <c r="X16" s="35"/>
      <c r="Y16" s="8" t="s">
        <v>26</v>
      </c>
      <c r="Z16" s="8">
        <v>4000</v>
      </c>
      <c r="AA16" s="11" t="s">
        <v>11</v>
      </c>
      <c r="AB16" s="60"/>
    </row>
    <row r="17" spans="1:28">
      <c r="B17" s="19"/>
      <c r="C17" s="7"/>
      <c r="D17" s="7"/>
      <c r="E17" s="7"/>
      <c r="F17" s="7"/>
      <c r="G17" s="54"/>
      <c r="H17" s="6"/>
      <c r="I17" s="46"/>
      <c r="J17" s="47"/>
      <c r="K17" s="48"/>
      <c r="L17" s="49"/>
      <c r="M17" s="8"/>
      <c r="N17" s="8"/>
      <c r="O17" s="8"/>
      <c r="P17" s="8"/>
      <c r="Q17" s="8"/>
      <c r="R17" s="8"/>
      <c r="S17" s="51"/>
      <c r="T17" s="20"/>
      <c r="U17" s="8"/>
      <c r="V17" s="8"/>
      <c r="W17" s="20"/>
      <c r="X17" s="35"/>
      <c r="Y17" s="1" t="s">
        <v>25</v>
      </c>
      <c r="Z17" s="65">
        <v>5</v>
      </c>
      <c r="AA17" s="15" t="s">
        <v>11</v>
      </c>
      <c r="AB17" s="60"/>
    </row>
    <row r="18" spans="1:28" ht="27" thickBot="1">
      <c r="B18" s="19"/>
      <c r="C18" s="7"/>
      <c r="D18" s="7"/>
      <c r="E18" s="7"/>
      <c r="F18" s="7"/>
      <c r="G18" s="54"/>
      <c r="H18" s="55"/>
      <c r="I18" s="46"/>
      <c r="J18" s="47"/>
      <c r="K18" s="48"/>
      <c r="L18" s="49"/>
      <c r="M18" s="8"/>
      <c r="N18" s="8"/>
      <c r="O18" s="8"/>
      <c r="P18" s="8"/>
      <c r="Q18" s="8"/>
      <c r="R18" s="8"/>
      <c r="S18" s="51"/>
      <c r="T18" s="20"/>
      <c r="U18" s="8"/>
      <c r="V18" s="8"/>
      <c r="W18" s="20"/>
      <c r="X18" s="35"/>
      <c r="Y18" s="17"/>
      <c r="Z18" s="17"/>
      <c r="AA18" s="18"/>
      <c r="AB18" s="60"/>
    </row>
    <row r="19" spans="1:28">
      <c r="B19" s="19"/>
      <c r="C19" s="7"/>
      <c r="D19" s="7"/>
      <c r="E19" s="7"/>
      <c r="F19" s="7"/>
      <c r="G19" s="54"/>
      <c r="H19" s="55"/>
      <c r="I19" s="46"/>
      <c r="J19" s="47"/>
      <c r="K19" s="48"/>
      <c r="L19" s="49"/>
      <c r="M19" s="8"/>
      <c r="N19" s="8"/>
      <c r="O19" s="8"/>
      <c r="P19" s="8"/>
      <c r="Q19" s="8"/>
      <c r="R19" s="8"/>
      <c r="S19" s="51"/>
      <c r="T19" s="20"/>
      <c r="U19" s="8"/>
      <c r="V19" s="8"/>
      <c r="W19" s="20"/>
      <c r="X19" s="35"/>
      <c r="Y19" s="38">
        <f>SUM(D25:G25)</f>
        <v>1600</v>
      </c>
      <c r="Z19" s="39" t="s">
        <v>11</v>
      </c>
      <c r="AA19" s="39" t="s">
        <v>26</v>
      </c>
    </row>
    <row r="20" spans="1:28">
      <c r="B20" s="19"/>
      <c r="C20" s="7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21"/>
      <c r="Y20" s="1" t="s">
        <v>23</v>
      </c>
      <c r="Z20" s="1">
        <v>42</v>
      </c>
    </row>
    <row r="21" spans="1:28">
      <c r="B21" s="19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21"/>
    </row>
    <row r="22" spans="1:28">
      <c r="A22" s="6"/>
      <c r="B22" s="19"/>
      <c r="C22" s="6"/>
      <c r="D22" s="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36"/>
    </row>
    <row r="23" spans="1:28" ht="27" thickBot="1">
      <c r="A23" s="6"/>
      <c r="B23" s="16"/>
      <c r="C23" s="17"/>
      <c r="D23" s="23"/>
      <c r="E23" s="37"/>
      <c r="F23" s="37"/>
      <c r="G23" s="37"/>
      <c r="H23" s="17"/>
      <c r="I23" s="17"/>
      <c r="J23" s="17"/>
      <c r="K23" s="17"/>
      <c r="L23" s="17"/>
      <c r="M23" s="17"/>
      <c r="N23" s="17"/>
      <c r="O23" s="37"/>
      <c r="P23" s="17"/>
      <c r="Q23" s="17"/>
      <c r="R23" s="17"/>
      <c r="S23" s="17"/>
      <c r="T23" s="17"/>
      <c r="U23" s="17"/>
      <c r="V23" s="37"/>
      <c r="W23" s="17"/>
      <c r="X23" s="18"/>
    </row>
    <row r="24" spans="1:28" ht="27" thickBot="1">
      <c r="A24" s="59" t="s">
        <v>17</v>
      </c>
      <c r="C24" s="1" t="s">
        <v>31</v>
      </c>
      <c r="D24" s="22" t="str">
        <f t="shared" ref="D24:X24" si="0">_xlfn.VALUETOTEXT(D7)</f>
        <v>Note</v>
      </c>
      <c r="E24" s="23" t="str">
        <f t="shared" si="0"/>
        <v/>
      </c>
      <c r="F24" s="23" t="str">
        <f t="shared" si="0"/>
        <v/>
      </c>
      <c r="G24" s="23" t="s">
        <v>26</v>
      </c>
      <c r="H24" s="23" t="str">
        <f>_xlfn.VALUETOTEXT(H7)</f>
        <v>Seed</v>
      </c>
      <c r="I24" s="23" t="str">
        <f>_xlfn.VALUETOTEXT(I7)</f>
        <v>Arg</v>
      </c>
      <c r="J24" s="23" t="str">
        <f>_xlfn.VALUETOTEXT(J7)</f>
        <v>Gly</v>
      </c>
      <c r="K24" s="23" t="s">
        <v>20</v>
      </c>
      <c r="L24" s="23" t="s">
        <v>23</v>
      </c>
      <c r="M24" s="23"/>
      <c r="N24" s="23" t="s">
        <v>24</v>
      </c>
      <c r="O24" s="23" t="str">
        <f t="shared" si="0"/>
        <v>Alk</v>
      </c>
      <c r="P24" s="23" t="str">
        <f t="shared" si="0"/>
        <v>Cu</v>
      </c>
      <c r="Q24" s="23" t="str">
        <f t="shared" si="0"/>
        <v>Asc</v>
      </c>
      <c r="R24" s="23" t="s">
        <v>18</v>
      </c>
      <c r="S24" s="23" t="str">
        <f t="shared" si="0"/>
        <v>RG2D</v>
      </c>
      <c r="T24" s="23" t="str">
        <f t="shared" si="0"/>
        <v>PSS</v>
      </c>
      <c r="U24" s="23"/>
      <c r="V24" s="23" t="str">
        <f t="shared" si="0"/>
        <v>EDC</v>
      </c>
      <c r="W24" s="23"/>
      <c r="X24" s="25" t="str">
        <f t="shared" si="0"/>
        <v>Vfinal</v>
      </c>
      <c r="Y24" s="2"/>
      <c r="AB24" s="39"/>
    </row>
    <row r="25" spans="1:28">
      <c r="A25" s="19"/>
      <c r="B25" s="6">
        <v>0</v>
      </c>
      <c r="C25" s="6">
        <f>O25*3</f>
        <v>2.58</v>
      </c>
      <c r="D25" s="20"/>
      <c r="E25" s="6"/>
      <c r="F25" s="6"/>
      <c r="G25" s="20">
        <f>(P8+G8)*$Z$16/$X25</f>
        <v>1600</v>
      </c>
      <c r="H25" s="20">
        <f>H8*$Z$17/X25</f>
        <v>0</v>
      </c>
      <c r="I25" s="20">
        <f t="shared" ref="I25:N26" si="1">I8*$Z$9/$X25</f>
        <v>0</v>
      </c>
      <c r="J25" s="20">
        <f t="shared" si="1"/>
        <v>0</v>
      </c>
      <c r="K25" s="20">
        <f t="shared" si="1"/>
        <v>0</v>
      </c>
      <c r="L25" s="20">
        <f>L8*$Z$20/$X25</f>
        <v>3.2004000000000001</v>
      </c>
      <c r="M25" s="20">
        <f t="shared" si="1"/>
        <v>0</v>
      </c>
      <c r="N25" s="20">
        <f t="shared" si="1"/>
        <v>0</v>
      </c>
      <c r="O25" s="20">
        <f>O8*$Z$8/$X25</f>
        <v>0.86</v>
      </c>
      <c r="P25" s="20">
        <f>P8*$Z$10/$X25</f>
        <v>1</v>
      </c>
      <c r="Q25" s="20">
        <f>Q8*$Z$11/$X25</f>
        <v>2</v>
      </c>
      <c r="R25" s="20">
        <f>R8*$Z$15/$X25</f>
        <v>0</v>
      </c>
      <c r="S25" s="20">
        <f>S8*$Z$12/$X25</f>
        <v>16</v>
      </c>
      <c r="T25" s="20">
        <f>T8*$Z$13/$X25</f>
        <v>50</v>
      </c>
      <c r="U25" s="20"/>
      <c r="V25" s="20">
        <f>V8*$Z$14/$X25</f>
        <v>50</v>
      </c>
      <c r="W25" s="6"/>
      <c r="X25" s="21">
        <f>X8*1</f>
        <v>50</v>
      </c>
    </row>
    <row r="26" spans="1:28">
      <c r="A26" s="19"/>
      <c r="B26" s="6">
        <v>1</v>
      </c>
      <c r="C26" s="6">
        <f>O26*3</f>
        <v>2.58</v>
      </c>
      <c r="D26" s="20"/>
      <c r="E26" s="6"/>
      <c r="F26" s="6"/>
      <c r="G26" s="20">
        <f>(P9+G9)*$Z$16/$X26</f>
        <v>1600</v>
      </c>
      <c r="H26" s="20">
        <f>H9*$Z$17/X26</f>
        <v>0</v>
      </c>
      <c r="I26" s="20">
        <f t="shared" si="1"/>
        <v>0</v>
      </c>
      <c r="J26" s="20">
        <f t="shared" si="1"/>
        <v>0</v>
      </c>
      <c r="K26" s="20">
        <f t="shared" si="1"/>
        <v>3.2</v>
      </c>
      <c r="L26" s="20">
        <f t="shared" si="1"/>
        <v>0</v>
      </c>
      <c r="M26" s="20">
        <f t="shared" si="1"/>
        <v>0</v>
      </c>
      <c r="N26" s="20">
        <f t="shared" si="1"/>
        <v>0</v>
      </c>
      <c r="O26" s="20">
        <f>O9*$Z$8/$X26</f>
        <v>0.86</v>
      </c>
      <c r="P26" s="20">
        <f>P9*$Z$10/$X26</f>
        <v>1</v>
      </c>
      <c r="Q26" s="20">
        <f>Q9*$Z$11/$X26</f>
        <v>2</v>
      </c>
      <c r="R26" s="20">
        <f>R9*$Z$15/$X26</f>
        <v>0</v>
      </c>
      <c r="S26" s="20">
        <f>S9*$Z$12/$X26</f>
        <v>16</v>
      </c>
      <c r="T26" s="20">
        <f>T9*$Z$13/$X26</f>
        <v>50</v>
      </c>
      <c r="U26" s="20"/>
      <c r="V26" s="20">
        <f>V9*$Z$14/$X26</f>
        <v>50</v>
      </c>
      <c r="W26" s="6"/>
      <c r="X26" s="21">
        <f>X9*1</f>
        <v>50</v>
      </c>
    </row>
    <row r="27" spans="1:28">
      <c r="A27" s="19"/>
      <c r="B27" s="6"/>
      <c r="C27" s="6"/>
      <c r="D27" s="20"/>
      <c r="E27" s="6"/>
      <c r="F27" s="6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6"/>
      <c r="X27" s="21"/>
    </row>
    <row r="28" spans="1:28">
      <c r="A28" s="19"/>
      <c r="B28" s="6"/>
      <c r="C28" s="6"/>
      <c r="D28" s="20"/>
      <c r="E28" s="6"/>
      <c r="F28" s="6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6"/>
      <c r="X28" s="21">
        <f t="shared" ref="X28" si="2">X11*1</f>
        <v>0</v>
      </c>
    </row>
    <row r="29" spans="1:28" ht="27" customHeight="1">
      <c r="A29" s="19"/>
      <c r="B29" s="6"/>
      <c r="C29" s="6"/>
      <c r="D29" s="20"/>
      <c r="E29" s="6"/>
      <c r="F29" s="6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6"/>
      <c r="X29" s="21"/>
    </row>
    <row r="30" spans="1:28" ht="22" customHeight="1">
      <c r="A30" s="19"/>
      <c r="B30" s="6"/>
      <c r="C30" s="6"/>
      <c r="D30" s="20"/>
      <c r="E30" s="6"/>
      <c r="F30" s="6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6"/>
      <c r="X30" s="21"/>
    </row>
    <row r="31" spans="1:28">
      <c r="A31" s="19"/>
      <c r="B31" s="6"/>
      <c r="C31" s="6"/>
      <c r="D31" s="6"/>
      <c r="E31" s="6"/>
      <c r="F31" s="6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6"/>
      <c r="X31" s="21"/>
    </row>
    <row r="32" spans="1:28">
      <c r="A32" s="19"/>
      <c r="B32" s="6"/>
      <c r="C32" s="6"/>
      <c r="D32" s="6"/>
      <c r="E32" s="6"/>
      <c r="F32" s="6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6"/>
      <c r="X32" s="21"/>
    </row>
    <row r="33" spans="1:24">
      <c r="A33" s="19"/>
      <c r="B33" s="6"/>
      <c r="C33" s="7"/>
      <c r="D33" s="6"/>
      <c r="E33" s="7"/>
      <c r="F33" s="7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6"/>
      <c r="X33" s="21"/>
    </row>
    <row r="34" spans="1:24" ht="27" thickBot="1">
      <c r="A34" s="22"/>
      <c r="B34" s="23"/>
      <c r="C34" s="23"/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3"/>
      <c r="X34" s="25"/>
    </row>
    <row r="35" spans="1:24">
      <c r="A35" s="6"/>
      <c r="B35" s="6"/>
      <c r="C35" s="6"/>
      <c r="D35" s="6"/>
      <c r="E35" s="6"/>
      <c r="F35" s="6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6"/>
      <c r="X35" s="6">
        <f t="shared" ref="X35" si="3">X18*1</f>
        <v>0</v>
      </c>
    </row>
    <row r="36" spans="1:24">
      <c r="A36" s="6"/>
      <c r="B36" s="6"/>
      <c r="C36" s="6"/>
      <c r="D36" s="20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5" spans="1:24">
      <c r="A45" s="6"/>
    </row>
    <row r="46" spans="1:24">
      <c r="A46" s="6"/>
    </row>
    <row r="47" spans="1:24">
      <c r="A47" s="6"/>
    </row>
    <row r="48" spans="1:24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</sheetData>
  <mergeCells count="3">
    <mergeCell ref="Y1:AA6"/>
    <mergeCell ref="A1:X1"/>
    <mergeCell ref="A2:X5"/>
  </mergeCells>
  <phoneticPr fontId="1" type="noConversion"/>
  <conditionalFormatting sqref="C8:G16 C17:C20">
    <cfRule type="cellIs" dxfId="8" priority="17" operator="equal">
      <formula>0</formula>
    </cfRule>
  </conditionalFormatting>
  <conditionalFormatting sqref="D25:D30">
    <cfRule type="cellIs" dxfId="7" priority="15" operator="equal">
      <formula>0</formula>
    </cfRule>
  </conditionalFormatting>
  <conditionalFormatting sqref="D17:G17 M17:N19 D18:H19">
    <cfRule type="cellIs" dxfId="6" priority="16" operator="equal">
      <formula>0</formula>
    </cfRule>
  </conditionalFormatting>
  <conditionalFormatting sqref="G25:X35">
    <cfRule type="cellIs" dxfId="5" priority="18" operator="equal">
      <formula>0</formula>
    </cfRule>
  </conditionalFormatting>
  <conditionalFormatting sqref="I12:L19">
    <cfRule type="cellIs" dxfId="4" priority="4" operator="equal">
      <formula>0</formula>
    </cfRule>
  </conditionalFormatting>
  <conditionalFormatting sqref="I8:X11 M12:X14">
    <cfRule type="cellIs" dxfId="3" priority="10" operator="equal">
      <formula>0</formula>
    </cfRule>
  </conditionalFormatting>
  <conditionalFormatting sqref="M15:N15">
    <cfRule type="cellIs" dxfId="2" priority="9" operator="equal">
      <formula>0</formula>
    </cfRule>
  </conditionalFormatting>
  <conditionalFormatting sqref="N16">
    <cfRule type="cellIs" dxfId="1" priority="8" operator="equal">
      <formula>0</formula>
    </cfRule>
  </conditionalFormatting>
  <conditionalFormatting sqref="O15:X19">
    <cfRule type="cellIs" dxfId="0" priority="1" operator="equal">
      <formula>0</formula>
    </cfRule>
  </conditionalFormatting>
  <pageMargins left="0.7" right="0.7" top="0.75" bottom="0.75" header="0.3" footer="0.3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E168-0755-7E48-9E26-ABFB4C4A310F}">
  <sheetPr codeName="Sheet2"/>
  <dimension ref="A1:O44"/>
  <sheetViews>
    <sheetView tabSelected="1" zoomScale="92" workbookViewId="0">
      <selection activeCell="H13" sqref="H13"/>
    </sheetView>
  </sheetViews>
  <sheetFormatPr baseColWidth="10" defaultRowHeight="16"/>
  <cols>
    <col min="1" max="1" width="10.7109375" style="67"/>
    <col min="2" max="10" width="10.7109375" style="58"/>
    <col min="11" max="11" width="22.140625" style="58" bestFit="1" customWidth="1"/>
    <col min="12" max="16384" width="10.7109375" style="58"/>
  </cols>
  <sheetData>
    <row r="1" spans="1:12">
      <c r="A1" s="58" t="s">
        <v>36</v>
      </c>
      <c r="B1" s="58" t="s">
        <v>42</v>
      </c>
      <c r="C1" s="58" t="s">
        <v>43</v>
      </c>
      <c r="D1" s="58" t="s">
        <v>37</v>
      </c>
      <c r="E1" s="58" t="s">
        <v>44</v>
      </c>
      <c r="F1" s="58" t="s">
        <v>45</v>
      </c>
      <c r="G1" s="58" t="s">
        <v>46</v>
      </c>
      <c r="H1" s="58" t="s">
        <v>40</v>
      </c>
      <c r="I1" s="58" t="s">
        <v>41</v>
      </c>
      <c r="J1" s="58" t="s">
        <v>38</v>
      </c>
      <c r="K1" s="58" t="s">
        <v>50</v>
      </c>
      <c r="L1" s="58" t="s">
        <v>51</v>
      </c>
    </row>
    <row r="2" spans="1:12">
      <c r="A2" s="67">
        <v>0</v>
      </c>
      <c r="D2" s="68">
        <v>3.39</v>
      </c>
      <c r="E2" s="68">
        <v>6.72</v>
      </c>
      <c r="F2" s="66">
        <v>3.2</v>
      </c>
      <c r="G2" s="66"/>
      <c r="H2" s="58" t="s">
        <v>23</v>
      </c>
      <c r="I2" s="58" t="s">
        <v>23</v>
      </c>
      <c r="J2" s="58" t="s">
        <v>47</v>
      </c>
      <c r="K2" s="66">
        <f t="shared" ref="K2:K15" si="0">100*(($F$2-F2)/2.52)</f>
        <v>0</v>
      </c>
      <c r="L2" s="66"/>
    </row>
    <row r="3" spans="1:12">
      <c r="A3" s="67">
        <v>0</v>
      </c>
      <c r="D3" s="68">
        <v>3.39</v>
      </c>
      <c r="E3" s="68">
        <v>6.72</v>
      </c>
      <c r="F3" s="66">
        <v>3.2</v>
      </c>
      <c r="G3" s="66"/>
      <c r="H3" s="58" t="s">
        <v>23</v>
      </c>
      <c r="I3" s="58" t="s">
        <v>23</v>
      </c>
      <c r="J3" s="58" t="s">
        <v>47</v>
      </c>
      <c r="K3" s="66">
        <f t="shared" si="0"/>
        <v>0</v>
      </c>
      <c r="L3" s="66"/>
    </row>
    <row r="4" spans="1:12">
      <c r="A4" s="58">
        <v>0.5</v>
      </c>
      <c r="B4" s="58">
        <v>11.7712</v>
      </c>
      <c r="D4" s="68">
        <v>3.39</v>
      </c>
      <c r="E4" s="68">
        <v>6.72</v>
      </c>
      <c r="F4" s="66">
        <f>B4/D4</f>
        <v>3.4723303834808261</v>
      </c>
      <c r="G4" s="66"/>
      <c r="H4" s="58" t="s">
        <v>23</v>
      </c>
      <c r="I4" s="58" t="s">
        <v>23</v>
      </c>
      <c r="J4" s="58" t="s">
        <v>47</v>
      </c>
      <c r="K4" s="66">
        <f t="shared" si="0"/>
        <v>-10.806761249239125</v>
      </c>
      <c r="L4" s="66"/>
    </row>
    <row r="5" spans="1:12">
      <c r="A5" s="58">
        <v>1</v>
      </c>
      <c r="B5" s="58">
        <v>9.8036999999999992</v>
      </c>
      <c r="D5" s="68">
        <v>3.39</v>
      </c>
      <c r="E5" s="68">
        <v>6.72</v>
      </c>
      <c r="F5" s="66">
        <f t="shared" ref="F5:F15" si="1">B5/D5</f>
        <v>2.8919469026548668</v>
      </c>
      <c r="G5" s="66"/>
      <c r="H5" s="58" t="s">
        <v>23</v>
      </c>
      <c r="I5" s="58" t="s">
        <v>23</v>
      </c>
      <c r="J5" s="58" t="s">
        <v>47</v>
      </c>
      <c r="K5" s="66">
        <f t="shared" si="0"/>
        <v>12.224329259727517</v>
      </c>
      <c r="L5" s="66"/>
    </row>
    <row r="6" spans="1:12">
      <c r="A6" s="58">
        <v>2</v>
      </c>
      <c r="B6" s="58">
        <v>9.2088000000000001</v>
      </c>
      <c r="D6" s="68">
        <v>3.39</v>
      </c>
      <c r="E6" s="68">
        <v>6.72</v>
      </c>
      <c r="F6" s="66">
        <f t="shared" si="1"/>
        <v>2.7164601769911503</v>
      </c>
      <c r="G6" s="66"/>
      <c r="H6" s="58" t="s">
        <v>23</v>
      </c>
      <c r="I6" s="58" t="s">
        <v>23</v>
      </c>
      <c r="J6" s="58" t="s">
        <v>47</v>
      </c>
      <c r="K6" s="66">
        <f t="shared" si="0"/>
        <v>19.188088214636899</v>
      </c>
      <c r="L6" s="66"/>
    </row>
    <row r="7" spans="1:12">
      <c r="A7" s="58">
        <v>4</v>
      </c>
      <c r="B7" s="58">
        <v>9.0625</v>
      </c>
      <c r="D7" s="68">
        <v>3.39</v>
      </c>
      <c r="E7" s="68">
        <v>6.72</v>
      </c>
      <c r="F7" s="66">
        <f t="shared" si="1"/>
        <v>2.6733038348082596</v>
      </c>
      <c r="G7" s="66"/>
      <c r="H7" s="58" t="s">
        <v>23</v>
      </c>
      <c r="I7" s="58" t="s">
        <v>23</v>
      </c>
      <c r="J7" s="58" t="s">
        <v>47</v>
      </c>
      <c r="K7" s="66">
        <f t="shared" si="0"/>
        <v>20.90064147586272</v>
      </c>
      <c r="L7" s="66"/>
    </row>
    <row r="8" spans="1:12">
      <c r="A8" s="58">
        <v>8</v>
      </c>
      <c r="B8" s="58">
        <v>5.7561999999999998</v>
      </c>
      <c r="D8" s="68">
        <v>3.39</v>
      </c>
      <c r="E8" s="68">
        <v>6.72</v>
      </c>
      <c r="F8" s="66">
        <f t="shared" si="1"/>
        <v>1.6979941002949852</v>
      </c>
      <c r="G8" s="66"/>
      <c r="H8" s="58" t="s">
        <v>23</v>
      </c>
      <c r="I8" s="58" t="s">
        <v>23</v>
      </c>
      <c r="J8" s="58" t="s">
        <v>47</v>
      </c>
      <c r="K8" s="66">
        <f t="shared" si="0"/>
        <v>59.603408718452975</v>
      </c>
      <c r="L8" s="66"/>
    </row>
    <row r="9" spans="1:12">
      <c r="A9" s="58">
        <v>16</v>
      </c>
      <c r="B9" s="58">
        <v>4.3563999999999998</v>
      </c>
      <c r="D9" s="68">
        <v>3.39</v>
      </c>
      <c r="E9" s="68">
        <v>6.72</v>
      </c>
      <c r="F9" s="66">
        <f t="shared" si="1"/>
        <v>1.2850737463126842</v>
      </c>
      <c r="G9" s="66"/>
      <c r="H9" s="58" t="s">
        <v>23</v>
      </c>
      <c r="I9" s="58" t="s">
        <v>23</v>
      </c>
      <c r="J9" s="58" t="s">
        <v>47</v>
      </c>
      <c r="K9" s="66">
        <f t="shared" si="0"/>
        <v>75.989137051083972</v>
      </c>
      <c r="L9" s="66"/>
    </row>
    <row r="10" spans="1:12">
      <c r="A10" s="58">
        <v>0.5</v>
      </c>
      <c r="B10" s="58">
        <v>13.7104</v>
      </c>
      <c r="D10" s="68">
        <v>3.39</v>
      </c>
      <c r="E10" s="68">
        <v>6.72</v>
      </c>
      <c r="F10" s="66">
        <f t="shared" si="1"/>
        <v>4.0443657817109147</v>
      </c>
      <c r="G10" s="66"/>
      <c r="H10" s="58" t="s">
        <v>23</v>
      </c>
      <c r="I10" s="58" t="s">
        <v>23</v>
      </c>
      <c r="J10" s="58" t="s">
        <v>47</v>
      </c>
      <c r="K10" s="66">
        <f t="shared" si="0"/>
        <v>-33.506578639322001</v>
      </c>
      <c r="L10" s="66"/>
    </row>
    <row r="11" spans="1:12">
      <c r="A11" s="58">
        <v>1</v>
      </c>
      <c r="B11" s="58">
        <v>10.382899999999999</v>
      </c>
      <c r="D11" s="68">
        <v>3.39</v>
      </c>
      <c r="E11" s="68">
        <v>6.72</v>
      </c>
      <c r="F11" s="66">
        <f t="shared" si="1"/>
        <v>3.0628023598820056</v>
      </c>
      <c r="G11" s="66"/>
      <c r="H11" s="58" t="s">
        <v>23</v>
      </c>
      <c r="I11" s="58" t="s">
        <v>23</v>
      </c>
      <c r="J11" s="58" t="s">
        <v>47</v>
      </c>
      <c r="K11" s="66">
        <f t="shared" si="0"/>
        <v>5.4443507983331196</v>
      </c>
      <c r="L11" s="66"/>
    </row>
    <row r="12" spans="1:12">
      <c r="A12" s="58">
        <v>2</v>
      </c>
      <c r="B12" s="58">
        <v>8.9442000000000004</v>
      </c>
      <c r="D12" s="68">
        <v>3.39</v>
      </c>
      <c r="E12" s="68">
        <v>6.72</v>
      </c>
      <c r="F12" s="66">
        <f t="shared" si="1"/>
        <v>2.6384070796460177</v>
      </c>
      <c r="G12" s="66"/>
      <c r="H12" s="58" t="s">
        <v>23</v>
      </c>
      <c r="I12" s="58" t="s">
        <v>23</v>
      </c>
      <c r="J12" s="58" t="s">
        <v>47</v>
      </c>
      <c r="K12" s="66">
        <f t="shared" si="0"/>
        <v>22.285433347380255</v>
      </c>
      <c r="L12" s="66"/>
    </row>
    <row r="13" spans="1:12">
      <c r="A13" s="58">
        <v>4</v>
      </c>
      <c r="B13" s="58">
        <v>7.774</v>
      </c>
      <c r="D13" s="68">
        <v>3.39</v>
      </c>
      <c r="E13" s="68">
        <v>6.72</v>
      </c>
      <c r="F13" s="66">
        <f t="shared" si="1"/>
        <v>2.2932153392330381</v>
      </c>
      <c r="G13" s="66"/>
      <c r="H13" s="58" t="s">
        <v>23</v>
      </c>
      <c r="I13" s="58" t="s">
        <v>23</v>
      </c>
      <c r="J13" s="58" t="s">
        <v>47</v>
      </c>
      <c r="K13" s="66">
        <f t="shared" si="0"/>
        <v>35.983518284403253</v>
      </c>
      <c r="L13" s="66"/>
    </row>
    <row r="14" spans="1:12">
      <c r="A14" s="58">
        <v>8</v>
      </c>
      <c r="B14" s="58">
        <v>4.8198999999999996</v>
      </c>
      <c r="D14" s="68">
        <v>3.39</v>
      </c>
      <c r="E14" s="68">
        <v>6.72</v>
      </c>
      <c r="F14" s="66">
        <f t="shared" si="1"/>
        <v>1.4217994100294984</v>
      </c>
      <c r="G14" s="66"/>
      <c r="H14" s="58" t="s">
        <v>23</v>
      </c>
      <c r="I14" s="58" t="s">
        <v>23</v>
      </c>
      <c r="J14" s="58" t="s">
        <v>47</v>
      </c>
      <c r="K14" s="66">
        <f t="shared" si="0"/>
        <v>70.563515475019912</v>
      </c>
      <c r="L14" s="66"/>
    </row>
    <row r="15" spans="1:12">
      <c r="A15" s="58">
        <v>16</v>
      </c>
      <c r="B15" s="58">
        <v>3.6065</v>
      </c>
      <c r="D15" s="68">
        <v>3.39</v>
      </c>
      <c r="E15" s="68">
        <v>6.72</v>
      </c>
      <c r="F15" s="66">
        <f t="shared" si="1"/>
        <v>1.0638643067846607</v>
      </c>
      <c r="G15" s="66"/>
      <c r="H15" s="58" t="s">
        <v>23</v>
      </c>
      <c r="I15" s="58" t="s">
        <v>23</v>
      </c>
      <c r="J15" s="58" t="s">
        <v>47</v>
      </c>
      <c r="K15" s="66">
        <f t="shared" si="0"/>
        <v>84.76728941330714</v>
      </c>
      <c r="L15" s="66"/>
    </row>
    <row r="16" spans="1:12">
      <c r="A16" s="67">
        <v>0</v>
      </c>
      <c r="D16" s="68">
        <v>3.39</v>
      </c>
      <c r="E16" s="68">
        <v>6.72</v>
      </c>
      <c r="F16" s="66"/>
      <c r="G16" s="66">
        <v>3.2</v>
      </c>
      <c r="H16" s="58" t="s">
        <v>39</v>
      </c>
      <c r="I16" s="58" t="s">
        <v>39</v>
      </c>
      <c r="J16" s="58" t="s">
        <v>48</v>
      </c>
      <c r="K16" s="66"/>
      <c r="L16" s="66">
        <f t="shared" ref="L16:L43" si="2">100*(($F$2-G16)/2.52)</f>
        <v>0</v>
      </c>
    </row>
    <row r="17" spans="1:15">
      <c r="A17" s="67">
        <v>0</v>
      </c>
      <c r="D17" s="68">
        <v>3.39</v>
      </c>
      <c r="E17" s="68">
        <v>6.72</v>
      </c>
      <c r="F17" s="66"/>
      <c r="G17" s="66">
        <v>3.2</v>
      </c>
      <c r="H17" s="58" t="s">
        <v>39</v>
      </c>
      <c r="I17" s="58" t="s">
        <v>39</v>
      </c>
      <c r="J17" s="58" t="s">
        <v>48</v>
      </c>
      <c r="K17" s="66"/>
      <c r="L17" s="66">
        <f t="shared" si="2"/>
        <v>0</v>
      </c>
      <c r="M17" s="63"/>
      <c r="N17" s="64"/>
      <c r="O17" s="64"/>
    </row>
    <row r="18" spans="1:15">
      <c r="A18" s="58">
        <v>0.5</v>
      </c>
      <c r="C18" s="69">
        <v>19.466799999999999</v>
      </c>
      <c r="D18" s="68">
        <v>3.39</v>
      </c>
      <c r="E18" s="68">
        <v>6.72</v>
      </c>
      <c r="F18" s="66"/>
      <c r="G18" s="66">
        <f>C18/E18</f>
        <v>2.8968452380952381</v>
      </c>
      <c r="H18" s="58" t="s">
        <v>39</v>
      </c>
      <c r="I18" s="58" t="s">
        <v>39</v>
      </c>
      <c r="J18" s="58" t="s">
        <v>48</v>
      </c>
      <c r="K18" s="66"/>
      <c r="L18" s="66">
        <f t="shared" si="2"/>
        <v>12.029950869236592</v>
      </c>
      <c r="M18" s="63"/>
      <c r="N18" s="64"/>
      <c r="O18" s="64"/>
    </row>
    <row r="19" spans="1:15">
      <c r="A19" s="58">
        <v>1</v>
      </c>
      <c r="C19" s="69">
        <v>17.667000000000002</v>
      </c>
      <c r="D19" s="68">
        <v>3.39</v>
      </c>
      <c r="E19" s="68">
        <v>6.72</v>
      </c>
      <c r="F19" s="66"/>
      <c r="G19" s="66">
        <f t="shared" ref="G19:G31" si="3">C19/E19</f>
        <v>2.6290178571428573</v>
      </c>
      <c r="H19" s="58" t="s">
        <v>39</v>
      </c>
      <c r="I19" s="58" t="s">
        <v>39</v>
      </c>
      <c r="J19" s="58" t="s">
        <v>48</v>
      </c>
      <c r="K19" s="66"/>
      <c r="L19" s="66">
        <f t="shared" si="2"/>
        <v>22.658021541950113</v>
      </c>
      <c r="M19" s="63"/>
      <c r="N19" s="64"/>
      <c r="O19" s="64"/>
    </row>
    <row r="20" spans="1:15">
      <c r="A20" s="58">
        <v>2</v>
      </c>
      <c r="C20" s="69">
        <v>14.8156</v>
      </c>
      <c r="D20" s="68">
        <v>3.39</v>
      </c>
      <c r="E20" s="68">
        <v>6.72</v>
      </c>
      <c r="F20" s="66"/>
      <c r="G20" s="66">
        <f t="shared" si="3"/>
        <v>2.2047023809523809</v>
      </c>
      <c r="H20" s="58" t="s">
        <v>39</v>
      </c>
      <c r="I20" s="58" t="s">
        <v>39</v>
      </c>
      <c r="J20" s="58" t="s">
        <v>48</v>
      </c>
      <c r="K20" s="66"/>
      <c r="L20" s="66">
        <f t="shared" si="2"/>
        <v>39.495937263794417</v>
      </c>
      <c r="M20" s="63"/>
      <c r="N20" s="64"/>
      <c r="O20" s="64"/>
    </row>
    <row r="21" spans="1:15">
      <c r="A21" s="58">
        <v>4</v>
      </c>
      <c r="C21" s="69">
        <v>7.6177999999999999</v>
      </c>
      <c r="D21" s="68">
        <v>3.39</v>
      </c>
      <c r="E21" s="68">
        <v>6.72</v>
      </c>
      <c r="F21" s="66"/>
      <c r="G21" s="66">
        <f t="shared" si="3"/>
        <v>1.1336011904761905</v>
      </c>
      <c r="H21" s="58" t="s">
        <v>39</v>
      </c>
      <c r="I21" s="58" t="s">
        <v>39</v>
      </c>
      <c r="J21" s="58" t="s">
        <v>48</v>
      </c>
      <c r="K21" s="66"/>
      <c r="L21" s="66">
        <f t="shared" si="2"/>
        <v>81.999952758881335</v>
      </c>
      <c r="M21" s="63"/>
      <c r="N21" s="64"/>
      <c r="O21" s="64"/>
    </row>
    <row r="22" spans="1:15">
      <c r="A22" s="58">
        <v>8</v>
      </c>
      <c r="C22" s="69">
        <v>8.1639999999999997</v>
      </c>
      <c r="D22" s="68">
        <v>3.39</v>
      </c>
      <c r="E22" s="68">
        <v>6.72</v>
      </c>
      <c r="F22" s="66"/>
      <c r="G22" s="66">
        <f t="shared" si="3"/>
        <v>1.2148809523809523</v>
      </c>
      <c r="H22" s="58" t="s">
        <v>39</v>
      </c>
      <c r="I22" s="58" t="s">
        <v>39</v>
      </c>
      <c r="J22" s="58" t="s">
        <v>48</v>
      </c>
      <c r="K22" s="66"/>
      <c r="L22" s="66">
        <f t="shared" si="2"/>
        <v>78.774565381708257</v>
      </c>
      <c r="M22" s="63"/>
      <c r="N22" s="64"/>
      <c r="O22" s="64"/>
    </row>
    <row r="23" spans="1:15">
      <c r="A23" s="58">
        <v>16</v>
      </c>
      <c r="C23" s="69">
        <v>8.3474000000000004</v>
      </c>
      <c r="D23" s="68">
        <v>3.39</v>
      </c>
      <c r="E23" s="68">
        <v>6.72</v>
      </c>
      <c r="F23" s="66"/>
      <c r="G23" s="66">
        <f t="shared" si="3"/>
        <v>1.2421726190476192</v>
      </c>
      <c r="H23" s="58" t="s">
        <v>39</v>
      </c>
      <c r="I23" s="58" t="s">
        <v>39</v>
      </c>
      <c r="J23" s="58" t="s">
        <v>48</v>
      </c>
      <c r="K23" s="66"/>
      <c r="L23" s="66">
        <f t="shared" si="2"/>
        <v>77.691562736205583</v>
      </c>
      <c r="M23" s="63"/>
      <c r="N23" s="64"/>
      <c r="O23" s="64"/>
    </row>
    <row r="24" spans="1:15">
      <c r="A24" s="58">
        <v>0.5</v>
      </c>
      <c r="C24" s="69">
        <v>19.0793</v>
      </c>
      <c r="D24" s="68">
        <v>3.39</v>
      </c>
      <c r="E24" s="68">
        <v>6.72</v>
      </c>
      <c r="F24" s="66"/>
      <c r="G24" s="66">
        <f t="shared" si="3"/>
        <v>2.8391815476190478</v>
      </c>
      <c r="H24" s="58" t="s">
        <v>39</v>
      </c>
      <c r="I24" s="58" t="s">
        <v>39</v>
      </c>
      <c r="J24" s="58" t="s">
        <v>48</v>
      </c>
      <c r="K24" s="66"/>
      <c r="L24" s="66">
        <f t="shared" si="2"/>
        <v>14.318192554799698</v>
      </c>
      <c r="M24" s="63"/>
      <c r="N24" s="63"/>
    </row>
    <row r="25" spans="1:15">
      <c r="A25" s="58">
        <v>1</v>
      </c>
      <c r="C25" s="69">
        <v>17.908300000000001</v>
      </c>
      <c r="D25" s="68">
        <v>3.39</v>
      </c>
      <c r="E25" s="68">
        <v>6.72</v>
      </c>
      <c r="F25" s="66"/>
      <c r="G25" s="66">
        <f t="shared" si="3"/>
        <v>2.6649255952380955</v>
      </c>
      <c r="H25" s="58" t="s">
        <v>39</v>
      </c>
      <c r="I25" s="58" t="s">
        <v>39</v>
      </c>
      <c r="J25" s="58" t="s">
        <v>48</v>
      </c>
      <c r="K25" s="66"/>
      <c r="L25" s="66">
        <f t="shared" si="2"/>
        <v>21.233111300075581</v>
      </c>
      <c r="M25" s="63"/>
      <c r="N25" s="63"/>
    </row>
    <row r="26" spans="1:15">
      <c r="A26" s="58">
        <v>2</v>
      </c>
      <c r="C26" s="69">
        <v>14.1463</v>
      </c>
      <c r="D26" s="68">
        <v>3.39</v>
      </c>
      <c r="E26" s="68">
        <v>6.72</v>
      </c>
      <c r="F26" s="66"/>
      <c r="G26" s="66">
        <f t="shared" si="3"/>
        <v>2.1051041666666666</v>
      </c>
      <c r="H26" s="58" t="s">
        <v>39</v>
      </c>
      <c r="I26" s="58" t="s">
        <v>39</v>
      </c>
      <c r="J26" s="58" t="s">
        <v>48</v>
      </c>
      <c r="K26" s="66"/>
      <c r="L26" s="66">
        <f t="shared" si="2"/>
        <v>43.448247354497369</v>
      </c>
    </row>
    <row r="27" spans="1:15">
      <c r="A27" s="58">
        <v>4</v>
      </c>
      <c r="C27" s="69">
        <v>8.2478999999999996</v>
      </c>
      <c r="D27" s="68">
        <v>3.39</v>
      </c>
      <c r="E27" s="68">
        <v>6.72</v>
      </c>
      <c r="F27" s="66"/>
      <c r="G27" s="66">
        <f t="shared" si="3"/>
        <v>1.2273660714285715</v>
      </c>
      <c r="H27" s="58" t="s">
        <v>39</v>
      </c>
      <c r="I27" s="58" t="s">
        <v>39</v>
      </c>
      <c r="J27" s="58" t="s">
        <v>48</v>
      </c>
      <c r="K27" s="66"/>
      <c r="L27" s="66">
        <f t="shared" si="2"/>
        <v>78.279124149659879</v>
      </c>
    </row>
    <row r="28" spans="1:15">
      <c r="A28" s="58">
        <v>8</v>
      </c>
      <c r="C28" s="69">
        <v>8.2448999999999995</v>
      </c>
      <c r="D28" s="68">
        <v>3.39</v>
      </c>
      <c r="E28" s="68">
        <v>6.72</v>
      </c>
      <c r="F28" s="66"/>
      <c r="G28" s="66">
        <f t="shared" si="3"/>
        <v>1.2269196428571427</v>
      </c>
      <c r="H28" s="58" t="s">
        <v>39</v>
      </c>
      <c r="I28" s="58" t="s">
        <v>39</v>
      </c>
      <c r="J28" s="58" t="s">
        <v>48</v>
      </c>
      <c r="K28" s="66"/>
      <c r="L28" s="66">
        <f t="shared" si="2"/>
        <v>78.296839569161008</v>
      </c>
    </row>
    <row r="29" spans="1:15">
      <c r="A29" s="58">
        <v>16</v>
      </c>
      <c r="C29" s="69">
        <v>8.7937999999999992</v>
      </c>
      <c r="D29" s="68">
        <v>3.39</v>
      </c>
      <c r="E29" s="68">
        <v>6.72</v>
      </c>
      <c r="F29" s="66"/>
      <c r="G29" s="66">
        <f t="shared" si="3"/>
        <v>1.3086011904761905</v>
      </c>
      <c r="H29" s="58" t="s">
        <v>39</v>
      </c>
      <c r="I29" s="58" t="s">
        <v>39</v>
      </c>
      <c r="J29" s="58" t="s">
        <v>48</v>
      </c>
      <c r="K29" s="66"/>
      <c r="L29" s="66">
        <f t="shared" si="2"/>
        <v>75.055508314436892</v>
      </c>
    </row>
    <row r="30" spans="1:15">
      <c r="A30" s="67">
        <v>0</v>
      </c>
      <c r="D30" s="68">
        <v>3.39</v>
      </c>
      <c r="E30" s="68">
        <v>6.72</v>
      </c>
      <c r="F30" s="66">
        <v>3.2</v>
      </c>
      <c r="G30" s="66">
        <v>3.2</v>
      </c>
      <c r="H30" s="58" t="s">
        <v>23</v>
      </c>
      <c r="I30" s="58" t="s">
        <v>39</v>
      </c>
      <c r="J30" s="58" t="s">
        <v>49</v>
      </c>
      <c r="K30" s="66">
        <v>0</v>
      </c>
      <c r="L30" s="66">
        <v>0</v>
      </c>
    </row>
    <row r="31" spans="1:15">
      <c r="A31" s="67">
        <v>0</v>
      </c>
      <c r="D31" s="68">
        <v>3.39</v>
      </c>
      <c r="E31" s="68">
        <v>6.72</v>
      </c>
      <c r="F31" s="66">
        <v>3.2</v>
      </c>
      <c r="G31" s="66">
        <v>3.2</v>
      </c>
      <c r="H31" s="58" t="s">
        <v>23</v>
      </c>
      <c r="I31" s="58" t="s">
        <v>39</v>
      </c>
      <c r="J31" s="58" t="s">
        <v>49</v>
      </c>
      <c r="K31" s="66">
        <v>0</v>
      </c>
      <c r="L31" s="66">
        <v>0</v>
      </c>
    </row>
    <row r="32" spans="1:15">
      <c r="A32" s="58">
        <v>0.5</v>
      </c>
      <c r="B32" s="58">
        <v>10.185700000000001</v>
      </c>
      <c r="C32" s="58">
        <v>18.8003</v>
      </c>
      <c r="D32" s="68">
        <v>3.39</v>
      </c>
      <c r="E32" s="68">
        <v>6.72</v>
      </c>
      <c r="F32" s="66">
        <f>B32/D32</f>
        <v>3.0046312684365781</v>
      </c>
      <c r="G32" s="66">
        <f>C32/E32</f>
        <v>2.7976636904761905</v>
      </c>
      <c r="H32" s="58" t="s">
        <v>23</v>
      </c>
      <c r="I32" s="58" t="s">
        <v>39</v>
      </c>
      <c r="J32" s="58" t="s">
        <v>49</v>
      </c>
      <c r="K32" s="66">
        <f t="shared" ref="K32:K43" si="4">100*(($F$2-F32)/2.52)</f>
        <v>7.7527274429929394</v>
      </c>
      <c r="L32" s="66">
        <f t="shared" si="2"/>
        <v>15.965726568405147</v>
      </c>
    </row>
    <row r="33" spans="1:15">
      <c r="A33" s="58">
        <v>1</v>
      </c>
      <c r="B33" s="58">
        <v>8.8651</v>
      </c>
      <c r="C33" s="58">
        <v>17.703900000000001</v>
      </c>
      <c r="D33" s="68">
        <v>3.39</v>
      </c>
      <c r="E33" s="68">
        <v>6.72</v>
      </c>
      <c r="F33" s="66">
        <f t="shared" ref="F33:F43" si="5">B33/D33</f>
        <v>2.6150737463126843</v>
      </c>
      <c r="G33" s="66">
        <f t="shared" ref="G33:G43" si="6">C33/E33</f>
        <v>2.6345089285714289</v>
      </c>
      <c r="H33" s="58" t="s">
        <v>23</v>
      </c>
      <c r="I33" s="58" t="s">
        <v>39</v>
      </c>
      <c r="J33" s="58" t="s">
        <v>49</v>
      </c>
      <c r="K33" s="66">
        <f t="shared" si="4"/>
        <v>23.211359273306183</v>
      </c>
      <c r="L33" s="66">
        <f t="shared" si="2"/>
        <v>22.44012188208616</v>
      </c>
    </row>
    <row r="34" spans="1:15">
      <c r="A34" s="58">
        <v>2</v>
      </c>
      <c r="B34" s="58">
        <v>9.8203999999999994</v>
      </c>
      <c r="C34" s="58">
        <v>17.122699999999998</v>
      </c>
      <c r="D34" s="68">
        <v>3.39</v>
      </c>
      <c r="E34" s="68">
        <v>6.72</v>
      </c>
      <c r="F34" s="66">
        <f t="shared" si="5"/>
        <v>2.8968731563421826</v>
      </c>
      <c r="G34" s="66">
        <f t="shared" si="6"/>
        <v>2.5480208333333332</v>
      </c>
      <c r="H34" s="58" t="s">
        <v>23</v>
      </c>
      <c r="I34" s="58" t="s">
        <v>39</v>
      </c>
      <c r="J34" s="58" t="s">
        <v>49</v>
      </c>
      <c r="K34" s="66">
        <f t="shared" si="4"/>
        <v>12.02884300229435</v>
      </c>
      <c r="L34" s="66">
        <f t="shared" si="2"/>
        <v>25.872189153439169</v>
      </c>
    </row>
    <row r="35" spans="1:15">
      <c r="A35" s="58">
        <v>4</v>
      </c>
      <c r="B35" s="58">
        <v>8.3164999999999996</v>
      </c>
      <c r="C35" s="58">
        <v>16.020700000000001</v>
      </c>
      <c r="D35" s="68">
        <v>3.39</v>
      </c>
      <c r="E35" s="68">
        <v>6.72</v>
      </c>
      <c r="F35" s="66">
        <f t="shared" si="5"/>
        <v>2.453244837758112</v>
      </c>
      <c r="G35" s="66">
        <f t="shared" si="6"/>
        <v>2.3840327380952382</v>
      </c>
      <c r="H35" s="58" t="s">
        <v>23</v>
      </c>
      <c r="I35" s="58" t="s">
        <v>39</v>
      </c>
      <c r="J35" s="58" t="s">
        <v>49</v>
      </c>
      <c r="K35" s="66">
        <f t="shared" si="4"/>
        <v>29.633141358805087</v>
      </c>
      <c r="L35" s="66">
        <f t="shared" si="2"/>
        <v>32.379653250188966</v>
      </c>
    </row>
    <row r="36" spans="1:15">
      <c r="A36" s="58">
        <v>8</v>
      </c>
      <c r="B36" s="58">
        <v>7.1191000000000004</v>
      </c>
      <c r="C36" s="58">
        <v>15.8698</v>
      </c>
      <c r="D36" s="68">
        <v>3.39</v>
      </c>
      <c r="E36" s="68">
        <v>6.72</v>
      </c>
      <c r="F36" s="66">
        <f t="shared" si="5"/>
        <v>2.1000294985250738</v>
      </c>
      <c r="G36" s="66">
        <f t="shared" si="6"/>
        <v>2.3615773809523808</v>
      </c>
      <c r="H36" s="58" t="s">
        <v>23</v>
      </c>
      <c r="I36" s="58" t="s">
        <v>39</v>
      </c>
      <c r="J36" s="58" t="s">
        <v>49</v>
      </c>
      <c r="K36" s="66">
        <f t="shared" si="4"/>
        <v>43.649623074401838</v>
      </c>
      <c r="L36" s="66">
        <f t="shared" si="2"/>
        <v>33.270738851096006</v>
      </c>
    </row>
    <row r="37" spans="1:15">
      <c r="A37" s="58">
        <v>16</v>
      </c>
      <c r="B37" s="58">
        <v>7.3357999999999999</v>
      </c>
      <c r="C37" s="58">
        <v>15.402799999999999</v>
      </c>
      <c r="D37" s="68">
        <v>3.39</v>
      </c>
      <c r="E37" s="68">
        <v>6.72</v>
      </c>
      <c r="F37" s="66">
        <f t="shared" si="5"/>
        <v>2.1639528023598817</v>
      </c>
      <c r="G37" s="66">
        <f t="shared" si="6"/>
        <v>2.2920833333333333</v>
      </c>
      <c r="H37" s="58" t="s">
        <v>23</v>
      </c>
      <c r="I37" s="58" t="s">
        <v>39</v>
      </c>
      <c r="J37" s="58" t="s">
        <v>49</v>
      </c>
      <c r="K37" s="66">
        <f t="shared" si="4"/>
        <v>41.112984033338037</v>
      </c>
      <c r="L37" s="66">
        <f t="shared" si="2"/>
        <v>36.028439153439166</v>
      </c>
    </row>
    <row r="38" spans="1:15">
      <c r="A38" s="58">
        <v>0.5</v>
      </c>
      <c r="B38" s="58">
        <v>10.4922</v>
      </c>
      <c r="C38" s="58">
        <v>18.349900000000002</v>
      </c>
      <c r="D38" s="68">
        <v>3.39</v>
      </c>
      <c r="E38" s="68">
        <v>6.72</v>
      </c>
      <c r="F38" s="66">
        <f t="shared" si="5"/>
        <v>3.0950442477876106</v>
      </c>
      <c r="G38" s="66">
        <f t="shared" si="6"/>
        <v>2.7306398809523813</v>
      </c>
      <c r="H38" s="58" t="s">
        <v>23</v>
      </c>
      <c r="I38" s="58" t="s">
        <v>39</v>
      </c>
      <c r="J38" s="58" t="s">
        <v>49</v>
      </c>
      <c r="K38" s="66">
        <f t="shared" si="4"/>
        <v>4.1649108020789534</v>
      </c>
      <c r="L38" s="66">
        <f t="shared" si="2"/>
        <v>18.625401549508684</v>
      </c>
    </row>
    <row r="39" spans="1:15">
      <c r="A39" s="58">
        <v>1</v>
      </c>
      <c r="B39" s="58">
        <v>9.7864000000000004</v>
      </c>
      <c r="C39" s="58">
        <v>17.330400000000001</v>
      </c>
      <c r="D39" s="68">
        <v>3.39</v>
      </c>
      <c r="E39" s="68">
        <v>6.72</v>
      </c>
      <c r="F39" s="66">
        <f t="shared" si="5"/>
        <v>2.8868436578171091</v>
      </c>
      <c r="G39" s="66">
        <f t="shared" si="6"/>
        <v>2.5789285714285715</v>
      </c>
      <c r="H39" s="58" t="s">
        <v>23</v>
      </c>
      <c r="I39" s="58" t="s">
        <v>39</v>
      </c>
      <c r="J39" s="58" t="s">
        <v>49</v>
      </c>
      <c r="K39" s="66">
        <f t="shared" si="4"/>
        <v>12.426838975511552</v>
      </c>
      <c r="L39" s="66">
        <f t="shared" si="2"/>
        <v>24.64569160997733</v>
      </c>
    </row>
    <row r="40" spans="1:15">
      <c r="A40" s="58">
        <v>2</v>
      </c>
      <c r="B40" s="58">
        <v>9.7810000000000006</v>
      </c>
      <c r="C40" s="58">
        <v>16.921500000000002</v>
      </c>
      <c r="D40" s="68">
        <v>3.39</v>
      </c>
      <c r="E40" s="68">
        <v>6.72</v>
      </c>
      <c r="F40" s="66">
        <f t="shared" si="5"/>
        <v>2.8852507374631271</v>
      </c>
      <c r="G40" s="66">
        <f t="shared" si="6"/>
        <v>2.5180803571428574</v>
      </c>
      <c r="H40" s="58" t="s">
        <v>23</v>
      </c>
      <c r="I40" s="58" t="s">
        <v>39</v>
      </c>
      <c r="J40" s="58" t="s">
        <v>49</v>
      </c>
      <c r="K40" s="66">
        <f t="shared" si="4"/>
        <v>12.490050100669567</v>
      </c>
      <c r="L40" s="66">
        <f t="shared" si="2"/>
        <v>27.060303287981856</v>
      </c>
    </row>
    <row r="41" spans="1:15">
      <c r="A41" s="58">
        <v>4</v>
      </c>
      <c r="B41" s="58">
        <v>9.4230999999999998</v>
      </c>
      <c r="C41" s="58">
        <v>15.995200000000001</v>
      </c>
      <c r="D41" s="68">
        <v>3.39</v>
      </c>
      <c r="E41" s="68">
        <v>6.72</v>
      </c>
      <c r="F41" s="66">
        <f t="shared" si="5"/>
        <v>2.7796755162241888</v>
      </c>
      <c r="G41" s="66">
        <f t="shared" si="6"/>
        <v>2.3802380952380955</v>
      </c>
      <c r="H41" s="58" t="s">
        <v>23</v>
      </c>
      <c r="I41" s="58" t="s">
        <v>39</v>
      </c>
      <c r="J41" s="58" t="s">
        <v>49</v>
      </c>
      <c r="K41" s="66">
        <f t="shared" si="4"/>
        <v>16.67954300697664</v>
      </c>
      <c r="L41" s="66">
        <f t="shared" si="2"/>
        <v>32.530234315948597</v>
      </c>
    </row>
    <row r="42" spans="1:15">
      <c r="A42" s="58">
        <v>8</v>
      </c>
      <c r="B42" s="58">
        <v>7.1622000000000003</v>
      </c>
      <c r="C42" s="58">
        <v>14.040100000000001</v>
      </c>
      <c r="D42" s="68">
        <v>3.39</v>
      </c>
      <c r="E42" s="68">
        <v>6.72</v>
      </c>
      <c r="F42" s="66">
        <f t="shared" si="5"/>
        <v>2.1127433628318584</v>
      </c>
      <c r="G42" s="66">
        <f t="shared" si="6"/>
        <v>2.0893005952380954</v>
      </c>
      <c r="H42" s="58" t="s">
        <v>23</v>
      </c>
      <c r="I42" s="58" t="s">
        <v>39</v>
      </c>
      <c r="J42" s="58" t="s">
        <v>49</v>
      </c>
      <c r="K42" s="66">
        <f t="shared" si="4"/>
        <v>43.145104649529436</v>
      </c>
      <c r="L42" s="66">
        <f t="shared" si="2"/>
        <v>44.07537320483749</v>
      </c>
    </row>
    <row r="43" spans="1:15">
      <c r="A43" s="58">
        <v>16</v>
      </c>
      <c r="B43" s="58">
        <v>7.3813000000000004</v>
      </c>
      <c r="C43" s="58">
        <v>13.7387</v>
      </c>
      <c r="D43" s="68">
        <v>3.39</v>
      </c>
      <c r="E43" s="68">
        <v>6.72</v>
      </c>
      <c r="F43" s="66">
        <f t="shared" si="5"/>
        <v>2.1773746312684366</v>
      </c>
      <c r="G43" s="66">
        <f t="shared" si="6"/>
        <v>2.0444494047619046</v>
      </c>
      <c r="H43" s="58" t="s">
        <v>23</v>
      </c>
      <c r="I43" s="58" t="s">
        <v>39</v>
      </c>
      <c r="J43" s="58" t="s">
        <v>49</v>
      </c>
      <c r="K43" s="66">
        <f t="shared" si="4"/>
        <v>40.580371775062048</v>
      </c>
      <c r="L43" s="66">
        <f t="shared" si="2"/>
        <v>45.855182350718074</v>
      </c>
      <c r="N43" s="66"/>
      <c r="O43" s="66"/>
    </row>
    <row r="44" spans="1:15">
      <c r="K44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Soria Carrera</dc:creator>
  <cp:lastModifiedBy>Héctor Soria Carrera</cp:lastModifiedBy>
  <cp:lastPrinted>2024-02-29T12:53:50Z</cp:lastPrinted>
  <dcterms:created xsi:type="dcterms:W3CDTF">2023-08-21T06:46:45Z</dcterms:created>
  <dcterms:modified xsi:type="dcterms:W3CDTF">2025-05-13T10:00:10Z</dcterms:modified>
</cp:coreProperties>
</file>