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wa\iCloudDrive\Desktop\1. School\1. George Washington University\1. Semester\Fall 2021\DNSC 6306 Decision Model\Assignment\"/>
    </mc:Choice>
  </mc:AlternateContent>
  <xr:revisionPtr revIDLastSave="0" documentId="13_ncr:1_{ADD99466-7A3F-46D5-921A-57C6D7E60C82}" xr6:coauthVersionLast="46" xr6:coauthVersionMax="46" xr10:uidLastSave="{00000000-0000-0000-0000-000000000000}"/>
  <bookViews>
    <workbookView xWindow="-28920" yWindow="-120" windowWidth="29040" windowHeight="15840" xr2:uid="{44734084-E424-488A-A441-AACC6A354EB2}"/>
  </bookViews>
  <sheets>
    <sheet name="GSD data" sheetId="1" r:id="rId1"/>
  </sheets>
  <definedNames>
    <definedName name="solver_adj" localSheetId="0" hidden="1">'GSD data'!$J$10:$M$13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'GSD data'!$J$15:$L$15</definedName>
    <definedName name="solver_lhs2" localSheetId="0" hidden="1">'GSD data'!$N$10:$N$13</definedName>
    <definedName name="solver_lhs3" localSheetId="0" hidden="1">'GSD data'!$N$10:$N$13</definedName>
    <definedName name="solver_lhs4" localSheetId="0" hidden="1">'GSD data'!$N$10:$N$13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'GSD data'!$J$32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'GSD data'!$J$5:$L$5</definedName>
    <definedName name="solver_rhs2" localSheetId="0" hidden="1">'GSD data'!$O$10:$O$13</definedName>
    <definedName name="solver_rhs3" localSheetId="0" hidden="1">'GSD data'!$O$10:$O$13</definedName>
    <definedName name="solver_rhs4" localSheetId="0" hidden="1">'GSD data'!$O$10:$O$13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1" l="1"/>
  <c r="J29" i="1" a="1"/>
  <c r="J29" i="1" s="1"/>
  <c r="J31" i="1" l="1"/>
  <c r="J20" i="1"/>
  <c r="O20" i="1" s="1"/>
  <c r="J19" i="1"/>
  <c r="J14" i="1"/>
  <c r="K14" i="1"/>
  <c r="L14" i="1"/>
  <c r="J30" i="1" l="1"/>
  <c r="K15" i="1"/>
  <c r="J5" i="1"/>
  <c r="K20" i="1"/>
  <c r="P20" i="1" s="1"/>
  <c r="L20" i="1"/>
  <c r="Q20" i="1" s="1"/>
  <c r="J21" i="1"/>
  <c r="O21" i="1" s="1"/>
  <c r="K21" i="1"/>
  <c r="P21" i="1" s="1"/>
  <c r="L21" i="1"/>
  <c r="Q21" i="1" s="1"/>
  <c r="J22" i="1"/>
  <c r="O22" i="1" s="1"/>
  <c r="K22" i="1"/>
  <c r="P22" i="1" s="1"/>
  <c r="L22" i="1"/>
  <c r="Q22" i="1" s="1"/>
  <c r="K19" i="1"/>
  <c r="P19" i="1" s="1"/>
  <c r="L19" i="1"/>
  <c r="Q19" i="1" s="1"/>
  <c r="O19" i="1"/>
  <c r="L15" i="1"/>
  <c r="M15" i="1"/>
  <c r="J15" i="1"/>
  <c r="J27" i="1" s="1"/>
  <c r="N13" i="1"/>
  <c r="N12" i="1"/>
  <c r="N11" i="1"/>
  <c r="N10" i="1"/>
  <c r="O13" i="1"/>
  <c r="O12" i="1"/>
  <c r="O11" i="1"/>
  <c r="O10" i="1"/>
  <c r="L5" i="1"/>
  <c r="K5" i="1"/>
  <c r="J28" i="1" l="1"/>
  <c r="J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<sst xmlns="http://schemas.openxmlformats.org/spreadsheetml/2006/main" count="105" uniqueCount="43">
  <si>
    <t>GRAND SUD DISTRIBUTION, S.A.</t>
  </si>
  <si>
    <t>Case data</t>
  </si>
  <si>
    <t>Exhibit 1.  Production Center Data</t>
  </si>
  <si>
    <t xml:space="preserve"> Production Center</t>
  </si>
  <si>
    <t>Avignon</t>
  </si>
  <si>
    <t>Marseille</t>
  </si>
  <si>
    <t>Perpignan</t>
  </si>
  <si>
    <t xml:space="preserve"> Tons of meat processed daily</t>
  </si>
  <si>
    <t xml:space="preserve"> Production and packaging costs</t>
  </si>
  <si>
    <t xml:space="preserve">   (€ per kilogram of meat)</t>
  </si>
  <si>
    <t>Exhibit 2.  Cost of Outside Suppliers</t>
  </si>
  <si>
    <t xml:space="preserve"> Distribution Center</t>
  </si>
  <si>
    <t>Nîmes</t>
  </si>
  <si>
    <t>Nice</t>
  </si>
  <si>
    <t>Lyon</t>
  </si>
  <si>
    <t xml:space="preserve"> Cost per kilo of meat delivered</t>
  </si>
  <si>
    <t xml:space="preserve">   (€/kilogram)</t>
  </si>
  <si>
    <t>Exhibit 3.  Distances from Production to Distribution Centers</t>
  </si>
  <si>
    <t>Distance (kilometers)</t>
  </si>
  <si>
    <t>Exhibit 4.  Daily Demand at Distribution Centers (a typical example)</t>
  </si>
  <si>
    <t xml:space="preserve">  </t>
  </si>
  <si>
    <t xml:space="preserve"> Tons of meat needed</t>
  </si>
  <si>
    <r>
      <rPr>
        <b/>
        <sz val="11"/>
        <rFont val="맑은 고딕"/>
        <family val="3"/>
        <charset val="129"/>
        <scheme val="minor"/>
      </rPr>
      <t>Killogram</t>
    </r>
    <r>
      <rPr>
        <sz val="11"/>
        <rFont val="맑은 고딕"/>
        <family val="2"/>
        <scheme val="minor"/>
      </rPr>
      <t xml:space="preserve"> of meat processed daily</t>
    </r>
    <phoneticPr fontId="5" type="noConversion"/>
  </si>
  <si>
    <t>total</t>
    <phoneticPr fontId="5" type="noConversion"/>
  </si>
  <si>
    <t>Outside Supplier</t>
    <phoneticPr fontId="5" type="noConversion"/>
  </si>
  <si>
    <t>Total</t>
    <phoneticPr fontId="5" type="noConversion"/>
  </si>
  <si>
    <t>Demand (kg)</t>
    <phoneticPr fontId="5" type="noConversion"/>
  </si>
  <si>
    <t>independent</t>
    <phoneticPr fontId="5" type="noConversion"/>
  </si>
  <si>
    <t>Object : MAX Profit</t>
    <phoneticPr fontId="5" type="noConversion"/>
  </si>
  <si>
    <t>Transportation Cost</t>
    <phoneticPr fontId="5" type="noConversion"/>
  </si>
  <si>
    <t>Production Cost</t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</si>
  <si>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Cost</t>
    </r>
    <r>
      <rPr>
        <sz val="11"/>
        <color theme="1"/>
        <rFont val="맑은 고딕"/>
        <family val="2"/>
        <scheme val="minor"/>
      </rPr>
      <t xml:space="preserve"> for Transportation</t>
    </r>
    <phoneticPr fontId="5" type="noConversion"/>
  </si>
  <si>
    <t>Outside Supplier Cost</t>
    <phoneticPr fontId="5" type="noConversion"/>
  </si>
  <si>
    <t>independent profit</t>
    <phoneticPr fontId="5" type="noConversion"/>
  </si>
  <si>
    <t>local market profit</t>
    <phoneticPr fontId="5" type="noConversion"/>
  </si>
  <si>
    <t>Total Profit</t>
    <phoneticPr fontId="5" type="noConversion"/>
  </si>
  <si>
    <t>IF we close one or more production center</t>
    <phoneticPr fontId="5" type="noConversion"/>
  </si>
  <si>
    <t>Open</t>
    <phoneticPr fontId="5" type="noConversion"/>
  </si>
  <si>
    <t>Close</t>
    <phoneticPr fontId="5" type="noConversion"/>
  </si>
  <si>
    <t>Open = 1 / Close = 0</t>
    <phoneticPr fontId="5" type="noConversion"/>
  </si>
  <si>
    <t>Check-Up</t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</si>
  <si>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kg</t>
    </r>
    <r>
      <rPr>
        <sz val="11"/>
        <color theme="1"/>
        <rFont val="맑은 고딕"/>
        <family val="2"/>
        <scheme val="minor"/>
      </rPr>
      <t xml:space="preserve"> per Transportation</t>
    </r>
    <phoneticPr fontId="5" type="noConversion"/>
  </si>
  <si>
    <t>Total Weight of Meat processed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</si>
</sst>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4"/>
      <name val="맑은 고딕"/>
      <family val="2"/>
      <scheme val="minor"/>
    </font>
    <font>
      <b/>
      <sz val="11"/>
      <color indexed="63"/>
      <name val="맑은 고딕"/>
      <family val="2"/>
      <scheme val="minor"/>
    </font>
    <font>
      <b/>
      <sz val="1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indent="2"/>
    </xf>
    <xf numFmtId="0" fontId="4" fillId="0" borderId="6" xfId="0" applyFont="1" applyBorder="1" applyAlignment="1">
      <alignment horizontal="left" indent="2"/>
    </xf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indent="2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indent="2"/>
    </xf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 applyFill="1" applyBorder="1"/>
    <xf numFmtId="0" fontId="4" fillId="2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4" fillId="0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87E3-2C85-49B5-9052-E66E10C32435}">
  <dimension ref="A1:W49"/>
  <sheetViews>
    <sheetView tabSelected="1" topLeftCell="A22" workbookViewId="0">
      <selection activeCell="M33" sqref="M33"/>
    </sheetView>
  </sheetViews>
  <sheetFormatPr defaultRowHeight="16.5"/>
  <cols>
    <col min="1" max="1" width="26.5" customWidth="1"/>
    <col min="2" max="5" width="10" customWidth="1"/>
    <col min="8" max="8" width="17.625" bestFit="1" customWidth="1"/>
    <col min="9" max="9" width="31.75" bestFit="1" customWidth="1"/>
    <col min="10" max="10" width="11.375" bestFit="1" customWidth="1"/>
    <col min="12" max="12" width="17.25" bestFit="1" customWidth="1"/>
    <col min="13" max="13" width="15.875" bestFit="1" customWidth="1"/>
  </cols>
  <sheetData>
    <row r="1" spans="1:23" ht="20.25">
      <c r="A1" s="1" t="s">
        <v>0</v>
      </c>
    </row>
    <row r="2" spans="1:23" ht="20.25">
      <c r="A2" s="1" t="s">
        <v>1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3" ht="17.25" thickBot="1"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3">
      <c r="A4" s="2" t="s">
        <v>2</v>
      </c>
      <c r="B4" s="3"/>
      <c r="C4" s="3"/>
      <c r="D4" s="3"/>
      <c r="E4" s="4"/>
      <c r="G4" s="31"/>
      <c r="H4" s="32"/>
      <c r="I4" s="5" t="s">
        <v>3</v>
      </c>
      <c r="J4" s="6" t="s">
        <v>4</v>
      </c>
      <c r="K4" s="6" t="s">
        <v>5</v>
      </c>
      <c r="L4" s="6" t="s">
        <v>6</v>
      </c>
      <c r="M4" s="24"/>
      <c r="N4" s="24"/>
      <c r="O4" s="31"/>
      <c r="P4" s="31"/>
      <c r="Q4" s="31"/>
      <c r="R4" s="31"/>
      <c r="S4" s="31"/>
      <c r="T4" s="31"/>
    </row>
    <row r="5" spans="1:23" ht="17.25" thickBot="1">
      <c r="A5" s="3"/>
      <c r="B5" s="3"/>
      <c r="C5" s="3"/>
      <c r="D5" s="3"/>
      <c r="E5" s="4"/>
      <c r="G5" s="31"/>
      <c r="H5" s="29"/>
      <c r="I5" s="19" t="s">
        <v>22</v>
      </c>
      <c r="J5" s="20">
        <f>B7*1000</f>
        <v>50000</v>
      </c>
      <c r="K5" s="20">
        <f>C7*1000</f>
        <v>30000</v>
      </c>
      <c r="L5" s="20">
        <f>D7*1000</f>
        <v>25000</v>
      </c>
      <c r="M5" s="31"/>
      <c r="N5" s="33"/>
      <c r="O5" s="31"/>
      <c r="P5" s="31"/>
      <c r="Q5" s="31"/>
      <c r="R5" s="31"/>
      <c r="S5" s="31"/>
      <c r="T5" s="31"/>
    </row>
    <row r="6" spans="1:23">
      <c r="A6" s="5" t="s">
        <v>3</v>
      </c>
      <c r="B6" s="6" t="s">
        <v>4</v>
      </c>
      <c r="C6" s="6" t="s">
        <v>5</v>
      </c>
      <c r="D6" s="6" t="s">
        <v>6</v>
      </c>
      <c r="G6" s="31"/>
      <c r="H6" s="29"/>
      <c r="I6" s="7" t="s">
        <v>8</v>
      </c>
      <c r="J6" s="9">
        <v>3.92</v>
      </c>
      <c r="K6" s="9">
        <v>4.2</v>
      </c>
      <c r="L6" s="9">
        <v>3.9</v>
      </c>
      <c r="M6" s="31"/>
      <c r="N6" s="33"/>
      <c r="O6" s="31"/>
      <c r="P6" s="31"/>
      <c r="Q6" s="31"/>
      <c r="R6" s="31"/>
      <c r="S6" s="31"/>
      <c r="T6" s="31"/>
    </row>
    <row r="7" spans="1:23">
      <c r="A7" s="7" t="s">
        <v>7</v>
      </c>
      <c r="B7" s="8">
        <v>50</v>
      </c>
      <c r="C7" s="8">
        <v>30</v>
      </c>
      <c r="D7" s="8">
        <v>25</v>
      </c>
      <c r="G7" s="31"/>
      <c r="H7" s="29"/>
      <c r="I7" s="28"/>
      <c r="J7" s="27"/>
      <c r="K7" s="27"/>
      <c r="L7" s="27"/>
      <c r="M7" s="31"/>
      <c r="N7" s="33"/>
      <c r="O7" s="31"/>
      <c r="P7" s="31"/>
      <c r="Q7" s="31"/>
      <c r="R7" s="31"/>
      <c r="S7" s="31"/>
      <c r="T7" s="31"/>
    </row>
    <row r="8" spans="1:23">
      <c r="A8" s="7" t="s">
        <v>8</v>
      </c>
      <c r="B8" s="9">
        <v>3.92</v>
      </c>
      <c r="C8" s="9">
        <v>4.2</v>
      </c>
      <c r="D8" s="9">
        <v>3.9</v>
      </c>
      <c r="G8" s="31"/>
      <c r="H8" s="29"/>
      <c r="I8" s="37" t="s">
        <v>42</v>
      </c>
      <c r="J8" s="24"/>
      <c r="K8" s="24"/>
      <c r="L8" s="31"/>
      <c r="M8" s="31"/>
      <c r="N8" s="33"/>
      <c r="O8" s="31"/>
      <c r="P8" s="31"/>
      <c r="Q8" s="31"/>
      <c r="R8" s="31"/>
      <c r="S8" s="31"/>
      <c r="T8" s="31"/>
    </row>
    <row r="9" spans="1:23" ht="17.25" thickBot="1">
      <c r="A9" s="10" t="s">
        <v>9</v>
      </c>
      <c r="B9" s="11"/>
      <c r="C9" s="11"/>
      <c r="D9" s="11"/>
      <c r="G9" s="31"/>
      <c r="H9" s="29"/>
      <c r="I9" s="21"/>
      <c r="J9" s="22" t="s">
        <v>4</v>
      </c>
      <c r="K9" s="22" t="s">
        <v>5</v>
      </c>
      <c r="L9" s="22" t="s">
        <v>6</v>
      </c>
      <c r="M9" s="24" t="s">
        <v>24</v>
      </c>
      <c r="N9" s="24" t="s">
        <v>25</v>
      </c>
      <c r="O9" s="24" t="s">
        <v>26</v>
      </c>
      <c r="P9" s="31"/>
      <c r="Q9" s="31"/>
      <c r="R9" s="31"/>
      <c r="S9" s="31"/>
      <c r="T9" s="31"/>
    </row>
    <row r="10" spans="1:23">
      <c r="G10" s="31"/>
      <c r="H10" s="29"/>
      <c r="I10" s="23" t="s">
        <v>12</v>
      </c>
      <c r="J10" s="26">
        <v>0</v>
      </c>
      <c r="K10" s="26">
        <v>0</v>
      </c>
      <c r="L10" s="26">
        <v>15000</v>
      </c>
      <c r="M10" s="30">
        <v>0</v>
      </c>
      <c r="N10" s="31">
        <f>SUM(J10:M10)</f>
        <v>15000</v>
      </c>
      <c r="O10" s="34">
        <f>B31*1000</f>
        <v>15000</v>
      </c>
      <c r="P10" s="31"/>
      <c r="Q10" s="31"/>
      <c r="R10" s="31"/>
      <c r="S10" s="31"/>
      <c r="T10" s="31"/>
    </row>
    <row r="11" spans="1:23">
      <c r="G11" s="31"/>
      <c r="H11" s="29"/>
      <c r="I11" s="23" t="s">
        <v>13</v>
      </c>
      <c r="J11" s="26">
        <v>27000</v>
      </c>
      <c r="K11" s="26">
        <v>20000</v>
      </c>
      <c r="L11" s="26">
        <v>0</v>
      </c>
      <c r="M11" s="30">
        <v>0</v>
      </c>
      <c r="N11" s="31">
        <f>SUM(J11:M11)</f>
        <v>47000</v>
      </c>
      <c r="O11" s="34">
        <f>C31*1000</f>
        <v>50000</v>
      </c>
      <c r="P11" s="31"/>
      <c r="Q11" s="31"/>
      <c r="R11" s="31"/>
      <c r="S11" s="31"/>
      <c r="T11" s="31"/>
    </row>
    <row r="12" spans="1:23">
      <c r="A12" s="12" t="s">
        <v>10</v>
      </c>
      <c r="B12" s="4"/>
      <c r="C12" s="4"/>
      <c r="D12" s="4"/>
      <c r="E12" s="4"/>
      <c r="G12" s="31"/>
      <c r="H12" s="31"/>
      <c r="I12" s="23" t="s">
        <v>5</v>
      </c>
      <c r="J12" s="26">
        <v>0</v>
      </c>
      <c r="K12" s="26">
        <v>10000</v>
      </c>
      <c r="L12" s="26">
        <v>10000</v>
      </c>
      <c r="M12" s="30">
        <v>0</v>
      </c>
      <c r="N12" s="31">
        <f>SUM(J12:M12)</f>
        <v>20000</v>
      </c>
      <c r="O12" s="34">
        <f>D31*1000</f>
        <v>20000</v>
      </c>
      <c r="P12" s="31"/>
      <c r="Q12" s="31"/>
      <c r="R12" s="31"/>
      <c r="S12" s="31"/>
      <c r="T12" s="31"/>
    </row>
    <row r="13" spans="1:23" ht="17.25" thickBot="1">
      <c r="A13" s="10"/>
      <c r="B13" s="11"/>
      <c r="C13" s="11"/>
      <c r="D13" s="11"/>
      <c r="E13" s="11"/>
      <c r="G13" s="31"/>
      <c r="H13" s="31"/>
      <c r="I13" s="23" t="s">
        <v>14</v>
      </c>
      <c r="J13" s="26">
        <v>23000</v>
      </c>
      <c r="K13" s="26">
        <v>0</v>
      </c>
      <c r="L13" s="26">
        <v>0</v>
      </c>
      <c r="M13" s="35">
        <v>0</v>
      </c>
      <c r="N13" s="31">
        <f>SUM(J13:M13)</f>
        <v>23000</v>
      </c>
      <c r="O13" s="34">
        <f>E31*1000</f>
        <v>23000</v>
      </c>
      <c r="P13" s="31"/>
      <c r="Q13" s="31"/>
      <c r="R13" s="31"/>
      <c r="S13" s="31"/>
      <c r="T13" s="31"/>
    </row>
    <row r="14" spans="1:23">
      <c r="A14" s="5" t="s">
        <v>11</v>
      </c>
      <c r="B14" s="6" t="s">
        <v>12</v>
      </c>
      <c r="C14" s="6" t="s">
        <v>13</v>
      </c>
      <c r="D14" s="6" t="s">
        <v>5</v>
      </c>
      <c r="E14" s="6" t="s">
        <v>14</v>
      </c>
      <c r="G14" s="31"/>
      <c r="H14" s="29"/>
      <c r="I14" s="25" t="s">
        <v>27</v>
      </c>
      <c r="J14" s="31">
        <f>J5-SUM(J10:J13)</f>
        <v>0</v>
      </c>
      <c r="K14" s="31">
        <f>K5-SUM(K10:K13)</f>
        <v>0</v>
      </c>
      <c r="L14" s="31">
        <f t="shared" ref="L14" si="0">L5-SUM(L10:L13)</f>
        <v>0</v>
      </c>
      <c r="N14" s="31"/>
      <c r="O14" s="31"/>
      <c r="P14" s="31"/>
      <c r="Q14" s="31"/>
      <c r="R14" s="31"/>
      <c r="S14" s="31"/>
      <c r="T14" s="31"/>
    </row>
    <row r="15" spans="1:23">
      <c r="A15" s="7" t="s">
        <v>15</v>
      </c>
      <c r="B15" s="9">
        <v>4.57</v>
      </c>
      <c r="C15" s="9">
        <v>4.6500000000000004</v>
      </c>
      <c r="D15" s="9">
        <v>4.7300000000000004</v>
      </c>
      <c r="E15" s="9">
        <v>4.72</v>
      </c>
      <c r="G15" s="31"/>
      <c r="H15" s="29"/>
      <c r="I15" s="25" t="s">
        <v>23</v>
      </c>
      <c r="J15" s="31">
        <f>SUM(J10:J13)</f>
        <v>50000</v>
      </c>
      <c r="K15" s="31">
        <f>SUM(K10:K13)</f>
        <v>30000</v>
      </c>
      <c r="L15" s="31">
        <f>SUM(L10:L13)</f>
        <v>25000</v>
      </c>
      <c r="M15" s="31">
        <f>SUM(M10:M13)</f>
        <v>0</v>
      </c>
      <c r="N15" s="31"/>
      <c r="O15" s="31"/>
      <c r="P15" s="31"/>
      <c r="Q15" s="31"/>
      <c r="R15" s="31"/>
      <c r="S15" s="31"/>
      <c r="T15" s="31"/>
    </row>
    <row r="16" spans="1:23" ht="17.25" thickBot="1">
      <c r="A16" s="10" t="s">
        <v>16</v>
      </c>
      <c r="B16" s="11"/>
      <c r="C16" s="11"/>
      <c r="D16" s="11"/>
      <c r="E16" s="1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spans="1:20">
      <c r="G17" s="31"/>
      <c r="H17" s="31"/>
      <c r="I17" s="38" t="s">
        <v>41</v>
      </c>
      <c r="J17" s="31"/>
      <c r="K17" s="31"/>
      <c r="L17" s="31"/>
      <c r="M17" s="31"/>
      <c r="N17" s="38" t="s">
        <v>31</v>
      </c>
      <c r="O17" s="31"/>
      <c r="R17" s="31"/>
      <c r="S17" s="31"/>
      <c r="T17" s="31"/>
    </row>
    <row r="18" spans="1:20">
      <c r="G18" s="31"/>
      <c r="H18" s="31"/>
      <c r="J18" s="22" t="s">
        <v>4</v>
      </c>
      <c r="K18" s="22" t="s">
        <v>5</v>
      </c>
      <c r="L18" s="22" t="s">
        <v>6</v>
      </c>
      <c r="M18" s="31"/>
      <c r="O18" s="22" t="s">
        <v>4</v>
      </c>
      <c r="P18" s="22" t="s">
        <v>5</v>
      </c>
      <c r="Q18" s="22" t="s">
        <v>6</v>
      </c>
      <c r="R18" s="31"/>
      <c r="S18" s="31"/>
      <c r="T18" s="31"/>
    </row>
    <row r="19" spans="1:20">
      <c r="A19" s="12" t="s">
        <v>17</v>
      </c>
      <c r="G19" s="31"/>
      <c r="H19" s="31"/>
      <c r="I19" s="23" t="s">
        <v>12</v>
      </c>
      <c r="J19" s="31">
        <f t="shared" ref="J19:L22" si="1">J10*B22</f>
        <v>0</v>
      </c>
      <c r="K19" s="31">
        <f t="shared" si="1"/>
        <v>0</v>
      </c>
      <c r="L19" s="31">
        <f t="shared" si="1"/>
        <v>3000000</v>
      </c>
      <c r="M19" s="31"/>
      <c r="N19" s="23" t="s">
        <v>12</v>
      </c>
      <c r="O19" s="31">
        <f>J19*2.5</f>
        <v>0</v>
      </c>
      <c r="P19" s="31">
        <f t="shared" ref="P19:Q19" si="2">K19*2.5</f>
        <v>0</v>
      </c>
      <c r="Q19" s="31">
        <f t="shared" si="2"/>
        <v>7500000</v>
      </c>
      <c r="R19" s="31"/>
      <c r="S19" s="31"/>
      <c r="T19" s="31"/>
    </row>
    <row r="20" spans="1:20" ht="17.25" thickBot="1">
      <c r="A20" s="11"/>
      <c r="B20" s="11"/>
      <c r="C20" s="11"/>
      <c r="D20" s="11"/>
      <c r="G20" s="31"/>
      <c r="H20" s="31"/>
      <c r="I20" s="23" t="s">
        <v>13</v>
      </c>
      <c r="J20" s="31">
        <f t="shared" si="1"/>
        <v>7155000</v>
      </c>
      <c r="K20" s="31">
        <f t="shared" si="1"/>
        <v>4000000</v>
      </c>
      <c r="L20" s="31">
        <f t="shared" si="1"/>
        <v>0</v>
      </c>
      <c r="M20" s="31"/>
      <c r="N20" s="23" t="s">
        <v>13</v>
      </c>
      <c r="O20" s="31">
        <f>J20*2.5</f>
        <v>17887500</v>
      </c>
      <c r="P20" s="31">
        <f t="shared" ref="P20:P22" si="3">K20*2.5</f>
        <v>10000000</v>
      </c>
      <c r="Q20" s="31">
        <f t="shared" ref="Q20:Q22" si="4">L20*2.5</f>
        <v>0</v>
      </c>
      <c r="R20" s="31"/>
      <c r="S20" s="31"/>
      <c r="T20" s="31"/>
    </row>
    <row r="21" spans="1:20">
      <c r="A21" s="13" t="s">
        <v>18</v>
      </c>
      <c r="B21" s="14" t="s">
        <v>4</v>
      </c>
      <c r="C21" s="14" t="s">
        <v>5</v>
      </c>
      <c r="D21" s="14" t="s">
        <v>6</v>
      </c>
      <c r="G21" s="31"/>
      <c r="H21" s="31"/>
      <c r="I21" s="23" t="s">
        <v>5</v>
      </c>
      <c r="J21" s="31">
        <f t="shared" si="1"/>
        <v>0</v>
      </c>
      <c r="K21" s="31">
        <f t="shared" si="1"/>
        <v>300000</v>
      </c>
      <c r="L21" s="31">
        <f t="shared" si="1"/>
        <v>3250000</v>
      </c>
      <c r="M21" s="31"/>
      <c r="N21" s="23" t="s">
        <v>5</v>
      </c>
      <c r="O21" s="31">
        <f>J21*2.5</f>
        <v>0</v>
      </c>
      <c r="P21" s="31">
        <f t="shared" si="3"/>
        <v>750000</v>
      </c>
      <c r="Q21" s="31">
        <f t="shared" si="4"/>
        <v>8125000</v>
      </c>
      <c r="R21" s="31"/>
      <c r="S21" s="31"/>
      <c r="T21" s="31"/>
    </row>
    <row r="22" spans="1:20">
      <c r="A22" s="15" t="s">
        <v>12</v>
      </c>
      <c r="B22" s="8">
        <v>50</v>
      </c>
      <c r="C22" s="8">
        <v>120</v>
      </c>
      <c r="D22" s="8">
        <v>200</v>
      </c>
      <c r="G22" s="31"/>
      <c r="H22" s="31"/>
      <c r="I22" s="23" t="s">
        <v>14</v>
      </c>
      <c r="J22" s="31">
        <f t="shared" si="1"/>
        <v>4370000</v>
      </c>
      <c r="K22" s="31">
        <f t="shared" si="1"/>
        <v>0</v>
      </c>
      <c r="L22" s="31">
        <f t="shared" si="1"/>
        <v>0</v>
      </c>
      <c r="M22" s="31"/>
      <c r="N22" s="23" t="s">
        <v>14</v>
      </c>
      <c r="O22" s="31">
        <f>J22*2.5</f>
        <v>10925000</v>
      </c>
      <c r="P22" s="31">
        <f t="shared" si="3"/>
        <v>0</v>
      </c>
      <c r="Q22" s="31">
        <f t="shared" si="4"/>
        <v>0</v>
      </c>
      <c r="R22" s="31"/>
      <c r="S22" s="31"/>
      <c r="T22" s="31"/>
    </row>
    <row r="23" spans="1:20">
      <c r="A23" s="15" t="s">
        <v>13</v>
      </c>
      <c r="B23" s="8">
        <v>265</v>
      </c>
      <c r="C23" s="8">
        <v>200</v>
      </c>
      <c r="D23" s="8">
        <v>500</v>
      </c>
      <c r="G23" s="31"/>
      <c r="H23" s="32"/>
      <c r="M23" s="31"/>
      <c r="N23" s="31"/>
      <c r="O23" s="31"/>
      <c r="P23" s="31"/>
      <c r="Q23" s="31"/>
      <c r="R23" s="31"/>
      <c r="S23" s="31"/>
      <c r="T23" s="31"/>
    </row>
    <row r="24" spans="1:20">
      <c r="A24" s="15" t="s">
        <v>5</v>
      </c>
      <c r="B24" s="8">
        <v>100</v>
      </c>
      <c r="C24" s="8">
        <v>30</v>
      </c>
      <c r="D24" s="8">
        <v>325</v>
      </c>
      <c r="G24" s="31"/>
      <c r="H24" s="25"/>
      <c r="I24" s="31"/>
      <c r="J24" s="34"/>
      <c r="K24" s="34"/>
      <c r="L24" s="31"/>
      <c r="M24" s="31"/>
    </row>
    <row r="25" spans="1:20" ht="17.25" thickBot="1">
      <c r="A25" s="16" t="s">
        <v>14</v>
      </c>
      <c r="B25" s="17">
        <v>190</v>
      </c>
      <c r="C25" s="17">
        <v>325</v>
      </c>
      <c r="D25" s="17">
        <v>450</v>
      </c>
      <c r="G25" s="31"/>
      <c r="H25" s="25"/>
      <c r="I25" s="36" t="s">
        <v>28</v>
      </c>
      <c r="J25" s="31"/>
      <c r="K25" s="31"/>
      <c r="L25" s="22"/>
      <c r="M25" s="31"/>
    </row>
    <row r="26" spans="1:20">
      <c r="G26" s="31"/>
      <c r="H26" s="25"/>
      <c r="I26" s="31"/>
      <c r="J26" s="31"/>
      <c r="K26" s="31"/>
      <c r="L26" s="31"/>
      <c r="M26" s="31"/>
    </row>
    <row r="27" spans="1:20">
      <c r="G27" s="31"/>
      <c r="H27" s="31"/>
      <c r="I27" s="31" t="s">
        <v>30</v>
      </c>
      <c r="J27" s="31">
        <f>SUMPRODUCT(J15:L15,B8:D8)</f>
        <v>419500</v>
      </c>
      <c r="K27" s="31"/>
      <c r="L27" s="31"/>
      <c r="M27" s="31"/>
    </row>
    <row r="28" spans="1:20">
      <c r="A28" s="12" t="s">
        <v>19</v>
      </c>
      <c r="B28" s="4"/>
      <c r="C28" s="4"/>
      <c r="D28" s="4"/>
      <c r="E28" s="4"/>
      <c r="G28" s="31"/>
      <c r="H28" s="31"/>
      <c r="I28" s="31" t="s">
        <v>29</v>
      </c>
      <c r="J28" s="31">
        <f>SUM(O19:Q22)/1000</f>
        <v>55187.5</v>
      </c>
      <c r="K28" s="31"/>
      <c r="L28" s="31"/>
      <c r="M28" s="31"/>
    </row>
    <row r="29" spans="1:20" ht="17.25" thickBot="1">
      <c r="A29" s="10" t="s">
        <v>20</v>
      </c>
      <c r="B29" s="11"/>
      <c r="C29" s="11"/>
      <c r="D29" s="11"/>
      <c r="E29" s="11"/>
      <c r="G29" s="31"/>
      <c r="H29" s="31"/>
      <c r="I29" s="31" t="s">
        <v>32</v>
      </c>
      <c r="J29" s="31" cm="1">
        <f t="array" ref="J29">SUMPRODUCT(M10:M13*B15:E15)</f>
        <v>0</v>
      </c>
      <c r="K29" s="31">
        <f>M10*B15+M11*C15+M12*D15+M13*E15</f>
        <v>0</v>
      </c>
      <c r="L29" s="31"/>
      <c r="M29" s="31"/>
    </row>
    <row r="30" spans="1:20">
      <c r="A30" s="18" t="s">
        <v>11</v>
      </c>
      <c r="B30" s="14" t="s">
        <v>12</v>
      </c>
      <c r="C30" s="14" t="s">
        <v>13</v>
      </c>
      <c r="D30" s="14" t="s">
        <v>5</v>
      </c>
      <c r="E30" s="14" t="s">
        <v>14</v>
      </c>
      <c r="G30" s="31"/>
      <c r="H30" s="31"/>
      <c r="I30" s="31" t="s">
        <v>33</v>
      </c>
      <c r="J30" s="31">
        <f>SUM(J14:L14)*4</f>
        <v>0</v>
      </c>
      <c r="K30" s="31"/>
      <c r="M30" s="31"/>
      <c r="N30" s="31"/>
      <c r="O30" s="31"/>
      <c r="P30" s="31"/>
      <c r="Q30" s="31"/>
      <c r="R30" s="31"/>
      <c r="S30" s="31"/>
      <c r="T30" s="31"/>
    </row>
    <row r="31" spans="1:20" ht="17.25" thickBot="1">
      <c r="A31" s="10" t="s">
        <v>21</v>
      </c>
      <c r="B31" s="17">
        <v>15</v>
      </c>
      <c r="C31" s="17">
        <v>50</v>
      </c>
      <c r="D31" s="17">
        <v>20</v>
      </c>
      <c r="E31" s="17">
        <v>23</v>
      </c>
      <c r="G31" s="31"/>
      <c r="I31" s="31" t="s">
        <v>34</v>
      </c>
      <c r="J31">
        <f>SUM(J10:M13)*4.83</f>
        <v>507150</v>
      </c>
      <c r="L31" s="31"/>
      <c r="M31" s="31"/>
      <c r="N31" s="31"/>
      <c r="O31" s="31"/>
      <c r="P31" s="31"/>
      <c r="Q31" s="31"/>
      <c r="R31" s="31"/>
      <c r="S31" s="31"/>
      <c r="T31" s="31"/>
    </row>
    <row r="32" spans="1:20">
      <c r="G32" s="31"/>
      <c r="I32" s="31" t="s">
        <v>35</v>
      </c>
      <c r="J32" s="39">
        <f>J31+J30-J29-J28-J27</f>
        <v>32462.5</v>
      </c>
      <c r="L32" s="34"/>
      <c r="M32" s="31"/>
      <c r="N32" s="31"/>
      <c r="O32" s="31"/>
      <c r="P32" s="31"/>
      <c r="Q32" s="31"/>
      <c r="R32" s="31"/>
      <c r="S32" s="31"/>
      <c r="T32" s="31"/>
    </row>
    <row r="33" spans="7:20">
      <c r="G33" s="31"/>
      <c r="S33" s="31"/>
      <c r="T33" s="31"/>
    </row>
    <row r="34" spans="7:20">
      <c r="G34" s="31"/>
      <c r="I34" s="45" t="s">
        <v>40</v>
      </c>
      <c r="K34" s="31" t="s">
        <v>39</v>
      </c>
      <c r="S34" s="31"/>
      <c r="T34" s="31"/>
    </row>
    <row r="35" spans="7:20" ht="17.25" thickBot="1">
      <c r="G35" s="31"/>
      <c r="I35" s="31" t="s">
        <v>36</v>
      </c>
      <c r="J35" s="31"/>
      <c r="K35" s="31"/>
      <c r="L35" s="31"/>
      <c r="S35" s="31"/>
      <c r="T35" s="31"/>
    </row>
    <row r="36" spans="7:20">
      <c r="G36" s="31"/>
      <c r="I36" s="22" t="s">
        <v>4</v>
      </c>
      <c r="J36" s="22" t="s">
        <v>5</v>
      </c>
      <c r="K36" s="22" t="s">
        <v>6</v>
      </c>
      <c r="L36" s="42" t="s">
        <v>35</v>
      </c>
      <c r="M36" s="31"/>
      <c r="S36" s="31"/>
      <c r="T36" s="31"/>
    </row>
    <row r="37" spans="7:20">
      <c r="G37" s="31"/>
      <c r="I37" s="40" t="s">
        <v>37</v>
      </c>
      <c r="J37" s="40" t="s">
        <v>37</v>
      </c>
      <c r="K37" s="40" t="s">
        <v>37</v>
      </c>
      <c r="L37" s="43">
        <v>53462.5</v>
      </c>
      <c r="M37" s="31"/>
      <c r="S37" s="31"/>
      <c r="T37" s="31"/>
    </row>
    <row r="38" spans="7:20">
      <c r="G38" s="31"/>
      <c r="I38" s="31" t="s">
        <v>38</v>
      </c>
      <c r="J38" s="41" t="s">
        <v>37</v>
      </c>
      <c r="K38" s="40" t="s">
        <v>37</v>
      </c>
      <c r="L38" s="43">
        <v>23400</v>
      </c>
      <c r="M38" s="31"/>
      <c r="S38" s="31"/>
      <c r="T38" s="31"/>
    </row>
    <row r="39" spans="7:20">
      <c r="I39" s="40" t="s">
        <v>37</v>
      </c>
      <c r="J39" s="31" t="s">
        <v>38</v>
      </c>
      <c r="K39" s="40" t="s">
        <v>37</v>
      </c>
      <c r="L39" s="43">
        <v>25875</v>
      </c>
      <c r="M39" s="31"/>
    </row>
    <row r="40" spans="7:20">
      <c r="I40" s="40" t="s">
        <v>37</v>
      </c>
      <c r="J40" s="40" t="s">
        <v>37</v>
      </c>
      <c r="K40" s="31" t="s">
        <v>38</v>
      </c>
      <c r="L40" s="43">
        <v>43962.5</v>
      </c>
      <c r="M40" s="31"/>
    </row>
    <row r="41" spans="7:20">
      <c r="I41" s="31" t="s">
        <v>38</v>
      </c>
      <c r="J41" s="31" t="s">
        <v>38</v>
      </c>
      <c r="K41" s="40" t="s">
        <v>37</v>
      </c>
      <c r="L41" s="43">
        <v>-625</v>
      </c>
    </row>
    <row r="42" spans="7:20">
      <c r="I42" s="40" t="s">
        <v>37</v>
      </c>
      <c r="J42" s="31" t="s">
        <v>38</v>
      </c>
      <c r="K42" t="s">
        <v>38</v>
      </c>
      <c r="L42" s="43">
        <v>26937.5</v>
      </c>
    </row>
    <row r="43" spans="7:20" ht="17.25" thickBot="1">
      <c r="I43" s="31" t="s">
        <v>38</v>
      </c>
      <c r="J43" s="40" t="s">
        <v>37</v>
      </c>
      <c r="K43" t="s">
        <v>38</v>
      </c>
      <c r="L43" s="44">
        <v>19400</v>
      </c>
    </row>
    <row r="44" spans="7:20">
      <c r="I44" s="31"/>
      <c r="J44" s="31"/>
      <c r="N44" s="31"/>
    </row>
    <row r="45" spans="7:20">
      <c r="N45" s="31"/>
    </row>
    <row r="46" spans="7:20">
      <c r="N46" s="31"/>
    </row>
    <row r="47" spans="7:20">
      <c r="N47" s="31"/>
    </row>
    <row r="48" spans="7:20">
      <c r="N48" s="31"/>
    </row>
    <row r="49" spans="14:14">
      <c r="N49" s="3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Ph.Delquié</dc:creator>
  <cp:lastModifiedBy>Sunpil Howang</cp:lastModifiedBy>
  <dcterms:created xsi:type="dcterms:W3CDTF">2020-09-20T13:02:26Z</dcterms:created>
  <dcterms:modified xsi:type="dcterms:W3CDTF">2021-10-09T03:26:42Z</dcterms:modified>
</cp:coreProperties>
</file>