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Ph.Delquié\Documents\Cours\GWU\DNSC6210 Decision &amp; Risk Analytics\Session 2\"/>
    </mc:Choice>
  </mc:AlternateContent>
  <xr:revisionPtr revIDLastSave="0" documentId="13_ncr:1_{3E092170-5F6C-4D73-A482-E0E6C4C37A2B}" xr6:coauthVersionLast="46" xr6:coauthVersionMax="46" xr10:uidLastSave="{00000000-0000-0000-0000-000000000000}"/>
  <bookViews>
    <workbookView xWindow="833" yWindow="-98" windowWidth="19784" windowHeight="13875" xr2:uid="{00000000-000D-0000-FFFF-FFFF00000000}"/>
  </bookViews>
  <sheets>
    <sheet name="1" sheetId="2" r:id="rId1"/>
    <sheet name="2" sheetId="1" r:id="rId2"/>
    <sheet name="3" sheetId="3" r:id="rId3"/>
    <sheet name="3 (Perfect Information)" sheetId="4" r:id="rId4"/>
  </sheets>
  <definedNames>
    <definedName name="A">1</definedName>
    <definedName name="B">1</definedName>
    <definedName name="MinimizeCosts" localSheetId="0">FALSE</definedName>
    <definedName name="MinimizeCosts" localSheetId="1">FALSE</definedName>
    <definedName name="MinimizeCosts" localSheetId="2">FALSE</definedName>
    <definedName name="MinimizeCosts" localSheetId="3">FALSE</definedName>
    <definedName name="MinimizeCosts">TRUE</definedName>
    <definedName name="P_Fav">'3'!$H$37</definedName>
    <definedName name="P_Fav_given_Hit">'3'!$W$3</definedName>
    <definedName name="P_Flop">'3'!$W$7</definedName>
    <definedName name="P_Hit">'3'!$W$6</definedName>
    <definedName name="P_Unfav">'3'!$H$62</definedName>
    <definedName name="P_Unfav_given_Flop">'3'!$W$4</definedName>
    <definedName name="_xlnm.Print_Area" localSheetId="0">'1'!TreeDiagram</definedName>
    <definedName name="_xlnm.Print_Area" localSheetId="1">'2'!TreeDiagram</definedName>
    <definedName name="_xlnm.Print_Area" localSheetId="2">'3'!TreeDiagram</definedName>
    <definedName name="_xlnm.Print_Area" localSheetId="3">'3 (Perfect Information)'!$A$1:$O$54</definedName>
    <definedName name="sencount" hidden="1">3</definedName>
    <definedName name="TreeData" localSheetId="0">'1'!$FZ$999:$GN$1025</definedName>
    <definedName name="TreeData" localSheetId="1">'2'!$GH$1000:$GV$1018</definedName>
    <definedName name="TreeData" localSheetId="2">'3'!$GH$1001:$GV$1026</definedName>
    <definedName name="TreeData" localSheetId="3">'3 (Perfect Information)'!$FM$1001:$GA$1018</definedName>
    <definedName name="TreeDiagBase" localSheetId="0">'1'!$A$1</definedName>
    <definedName name="TreeDiagBase" localSheetId="1">'2'!$A$1</definedName>
    <definedName name="TreeDiagBase" localSheetId="2">'3'!$A$1</definedName>
    <definedName name="TreeDiagBase" localSheetId="3">'3 (Perfect Information)'!$A$1</definedName>
    <definedName name="TreeDiagram" localSheetId="0">'1'!$A$1:$S$74</definedName>
    <definedName name="TreeDiagram" localSheetId="1">'2'!$A$1:$S$54</definedName>
    <definedName name="TreeDiagram" localSheetId="2">'3'!$A$1:$S$74</definedName>
    <definedName name="TreeDiagram" localSheetId="3">'3 (Perfect Information)'!$A$1:$O$54</definedName>
    <definedName name="UseExpUtility" localSheetId="0">FALSE</definedName>
    <definedName name="UseExpUtility" localSheetId="1">FALSE</definedName>
    <definedName name="UseExpUtility" localSheetId="2">FALSE</definedName>
    <definedName name="UseExpUtility">FALSE</definedName>
  </definedNames>
  <calcPr calcId="191029" concurrentManualCount="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3" i="4" l="1"/>
  <c r="M54" i="4" s="1"/>
  <c r="L49" i="4"/>
  <c r="O48" i="4" s="1"/>
  <c r="M49" i="4" s="1"/>
  <c r="H46" i="4"/>
  <c r="L44" i="4"/>
  <c r="O43" i="4" s="1"/>
  <c r="M44" i="4" s="1"/>
  <c r="I49" i="4" s="1"/>
  <c r="J48" i="4" s="1"/>
  <c r="O38" i="4"/>
  <c r="M39" i="4" s="1"/>
  <c r="O33" i="4"/>
  <c r="M34" i="4" s="1"/>
  <c r="I34" i="4" s="1"/>
  <c r="H31" i="4"/>
  <c r="M29" i="4"/>
  <c r="O28" i="4"/>
  <c r="I24" i="4"/>
  <c r="O23" i="4"/>
  <c r="M19" i="4"/>
  <c r="O18" i="4"/>
  <c r="O13" i="4"/>
  <c r="M14" i="4" s="1"/>
  <c r="L11" i="4"/>
  <c r="I16" i="4" s="1"/>
  <c r="O8" i="4"/>
  <c r="M9" i="4" s="1"/>
  <c r="L6" i="4"/>
  <c r="T5" i="4"/>
  <c r="L16" i="4" s="1"/>
  <c r="O3" i="4"/>
  <c r="M4" i="4" s="1"/>
  <c r="L1" i="4"/>
  <c r="I6" i="4" s="1"/>
  <c r="E15" i="4" s="1"/>
  <c r="F14" i="4" s="1"/>
  <c r="M74" i="3"/>
  <c r="S73" i="3"/>
  <c r="Q69" i="3"/>
  <c r="S68" i="3"/>
  <c r="S63" i="3"/>
  <c r="Q64" i="3" s="1"/>
  <c r="S58" i="3"/>
  <c r="Q59" i="3" s="1"/>
  <c r="S53" i="3"/>
  <c r="Q54" i="3" s="1"/>
  <c r="S48" i="3"/>
  <c r="M49" i="3" s="1"/>
  <c r="Q44" i="3"/>
  <c r="S43" i="3"/>
  <c r="S38" i="3"/>
  <c r="Q39" i="3" s="1"/>
  <c r="Q34" i="3"/>
  <c r="S33" i="3"/>
  <c r="S28" i="3"/>
  <c r="Q29" i="3" s="1"/>
  <c r="AD27" i="3"/>
  <c r="AD26" i="3"/>
  <c r="I24" i="3"/>
  <c r="S23" i="3"/>
  <c r="AD22" i="3"/>
  <c r="AD21" i="3"/>
  <c r="M19" i="3"/>
  <c r="S18" i="3"/>
  <c r="L16" i="3"/>
  <c r="Z13" i="3"/>
  <c r="S13" i="3"/>
  <c r="M14" i="3" s="1"/>
  <c r="AD11" i="3"/>
  <c r="AD16" i="3" s="1"/>
  <c r="L11" i="3"/>
  <c r="I16" i="3" s="1"/>
  <c r="S8" i="3"/>
  <c r="M9" i="3" s="1"/>
  <c r="W7" i="3"/>
  <c r="L6" i="3"/>
  <c r="S3" i="3"/>
  <c r="M4" i="3" s="1"/>
  <c r="L1" i="3"/>
  <c r="I6" i="3" s="1"/>
  <c r="E15" i="3" s="1"/>
  <c r="H16" i="1"/>
  <c r="H6" i="1"/>
  <c r="F14" i="3" l="1"/>
  <c r="J33" i="4"/>
  <c r="E41" i="4"/>
  <c r="S10" i="4" s="1"/>
  <c r="Z23" i="3"/>
  <c r="Z32" i="3" s="1"/>
  <c r="L72" i="2"/>
  <c r="L57" i="2"/>
  <c r="L42" i="2"/>
  <c r="P46" i="2"/>
  <c r="S43" i="2"/>
  <c r="M44" i="2" s="1"/>
  <c r="S58" i="2"/>
  <c r="M59" i="2" s="1"/>
  <c r="S28" i="2"/>
  <c r="M29" i="2" s="1"/>
  <c r="S73" i="2"/>
  <c r="M74" i="2" s="1"/>
  <c r="S8" i="2"/>
  <c r="M9" i="2" s="1"/>
  <c r="S3" i="2"/>
  <c r="M4" i="2" s="1"/>
  <c r="S13" i="2"/>
  <c r="I14" i="2" s="1"/>
  <c r="P69" i="2"/>
  <c r="S68" i="2" s="1"/>
  <c r="Q69" i="2" s="1"/>
  <c r="P54" i="2"/>
  <c r="S53" i="2" s="1"/>
  <c r="Q54" i="2" s="1"/>
  <c r="P39" i="2"/>
  <c r="S38" i="2" s="1"/>
  <c r="Q39" i="2" s="1"/>
  <c r="P64" i="2"/>
  <c r="S63" i="2" s="1"/>
  <c r="Q64" i="2" s="1"/>
  <c r="P49" i="2"/>
  <c r="S48" i="2" s="1"/>
  <c r="Q49" i="2" s="1"/>
  <c r="P34" i="2"/>
  <c r="S33" i="2" s="1"/>
  <c r="Q34" i="2" s="1"/>
  <c r="P24" i="2"/>
  <c r="S23" i="2" s="1"/>
  <c r="Q24" i="2" s="1"/>
  <c r="P19" i="2"/>
  <c r="S18" i="2" s="1"/>
  <c r="Q19" i="2" s="1"/>
  <c r="H37" i="3" l="1"/>
  <c r="Z37" i="3"/>
  <c r="H67" i="2"/>
  <c r="P61" i="2"/>
  <c r="H52" i="2"/>
  <c r="H37" i="2"/>
  <c r="P36" i="2"/>
  <c r="M36" i="2" s="1"/>
  <c r="I40" i="2" s="1"/>
  <c r="J39" i="2" s="1"/>
  <c r="H22" i="2"/>
  <c r="P16" i="2"/>
  <c r="V10" i="2"/>
  <c r="L1" i="2" s="1"/>
  <c r="P52" i="1"/>
  <c r="P47" i="1"/>
  <c r="Y7" i="1"/>
  <c r="Y19" i="1"/>
  <c r="Y15" i="1"/>
  <c r="P37" i="1"/>
  <c r="P32" i="1"/>
  <c r="X7" i="1"/>
  <c r="H24" i="1" s="1"/>
  <c r="S23" i="1" s="1"/>
  <c r="I24" i="1" s="1"/>
  <c r="L49" i="1"/>
  <c r="L42" i="1"/>
  <c r="H21" i="1"/>
  <c r="H11" i="1"/>
  <c r="X6" i="1"/>
  <c r="H9" i="1" s="1"/>
  <c r="S8" i="1" s="1"/>
  <c r="I9" i="1" s="1"/>
  <c r="D4" i="1"/>
  <c r="S3" i="1" s="1"/>
  <c r="E4" i="1" s="1"/>
  <c r="P36" i="3" l="1"/>
  <c r="P26" i="3"/>
  <c r="H62" i="3"/>
  <c r="H14" i="1"/>
  <c r="L29" i="1"/>
  <c r="S28" i="1" s="1"/>
  <c r="M29" i="1" s="1"/>
  <c r="L44" i="1"/>
  <c r="S43" i="1" s="1"/>
  <c r="M44" i="1" s="1"/>
  <c r="AB24" i="1"/>
  <c r="AB36" i="1" s="1"/>
  <c r="P46" i="1" s="1"/>
  <c r="P21" i="2"/>
  <c r="M21" i="2" s="1"/>
  <c r="I25" i="2" s="1"/>
  <c r="P51" i="2"/>
  <c r="M51" i="2" s="1"/>
  <c r="P66" i="2"/>
  <c r="M66" i="2" s="1"/>
  <c r="P49" i="1"/>
  <c r="S48" i="1" s="1"/>
  <c r="Q49" i="1" s="1"/>
  <c r="P34" i="1"/>
  <c r="S33" i="1" s="1"/>
  <c r="Q34" i="1" s="1"/>
  <c r="L6" i="2"/>
  <c r="I6" i="2" s="1"/>
  <c r="E10" i="2" s="1"/>
  <c r="H19" i="1"/>
  <c r="S18" i="1" s="1"/>
  <c r="I19" i="1" s="1"/>
  <c r="E21" i="1" s="1"/>
  <c r="P61" i="3" l="1"/>
  <c r="P51" i="3"/>
  <c r="P31" i="3"/>
  <c r="M31" i="3"/>
  <c r="M41" i="3"/>
  <c r="P41" i="3"/>
  <c r="P54" i="1"/>
  <c r="S53" i="1" s="1"/>
  <c r="Q54" i="1" s="1"/>
  <c r="S13" i="1"/>
  <c r="I14" i="1" s="1"/>
  <c r="E11" i="1" s="1"/>
  <c r="H29" i="1"/>
  <c r="H44" i="1" s="1"/>
  <c r="P39" i="1"/>
  <c r="S38" i="1" s="1"/>
  <c r="Q39" i="1" s="1"/>
  <c r="AA30" i="1"/>
  <c r="P31" i="1" s="1"/>
  <c r="I55" i="2"/>
  <c r="J54" i="2" s="1"/>
  <c r="AD25" i="2"/>
  <c r="I70" i="2"/>
  <c r="J69" i="2" s="1"/>
  <c r="AA27" i="2"/>
  <c r="F9" i="2"/>
  <c r="J24" i="2"/>
  <c r="P51" i="1"/>
  <c r="I40" i="3" l="1"/>
  <c r="P66" i="3"/>
  <c r="M66" i="3"/>
  <c r="M56" i="3"/>
  <c r="I65" i="3" s="1"/>
  <c r="J64" i="3" s="1"/>
  <c r="P56" i="3"/>
  <c r="M51" i="1"/>
  <c r="I47" i="1" s="1"/>
  <c r="J46" i="1" s="1"/>
  <c r="P36" i="1"/>
  <c r="M36" i="1" s="1"/>
  <c r="I32" i="1" s="1"/>
  <c r="J31" i="1" s="1"/>
  <c r="E47" i="2"/>
  <c r="A28" i="2" s="1"/>
  <c r="B27" i="2" s="1"/>
  <c r="J39" i="3" l="1"/>
  <c r="E52" i="3"/>
  <c r="E39" i="1"/>
  <c r="A21" i="1" s="1"/>
  <c r="B20" i="1" s="1"/>
  <c r="W21" i="2"/>
  <c r="AC42" i="3" l="1"/>
  <c r="A33" i="3"/>
  <c r="B32" i="3" s="1"/>
  <c r="W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Ph.Delquié</author>
  </authors>
  <commentList>
    <comment ref="L1" authorId="0" shapeId="0" xr:uid="{00000000-0006-0000-0000-000001000000}">
      <text>
        <r>
          <rPr>
            <sz val="10"/>
            <color indexed="81"/>
            <rFont val="Tahoma"/>
            <family val="2"/>
          </rPr>
          <t>This probability is calculated as the average probability of default across all the marginal credit applicants.</t>
        </r>
      </text>
    </comment>
    <comment ref="J5" authorId="1" shapeId="0" xr:uid="{54ABC2C2-4F42-449F-8777-9BBB717DC2F5}">
      <text>
        <r>
          <rPr>
            <b/>
            <sz val="9"/>
            <color indexed="81"/>
            <rFont val="Tahoma"/>
            <family val="2"/>
          </rPr>
          <t>Note:</t>
        </r>
        <r>
          <rPr>
            <sz val="9"/>
            <color indexed="81"/>
            <rFont val="Tahoma"/>
            <family val="2"/>
          </rPr>
          <t xml:space="preserve">
If credit is granted without running the credit report, we will never know the customer's rating (A, B, C, or D). Therefore, no event node for the customer's rating appears here. The only relevant uncertainty that materializes is whether the customer will default or not.</t>
        </r>
      </text>
    </comment>
    <comment ref="AD25" authorId="0" shapeId="0" xr:uid="{00000000-0006-0000-0000-000003000000}">
      <text>
        <r>
          <rPr>
            <sz val="10"/>
            <color indexed="81"/>
            <rFont val="Tahoma"/>
            <family val="2"/>
          </rPr>
          <t>See formula in the cell to see where this figure comes from.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Ph.Delquié</author>
  </authors>
  <commentList>
    <comment ref="H19" authorId="0" shapeId="0" xr:uid="{DBE60C46-C959-4B43-8CBB-7F175F58E933}">
      <text>
        <r>
          <rPr>
            <b/>
            <sz val="9"/>
            <color indexed="81"/>
            <rFont val="Tahoma"/>
            <family val="2"/>
          </rPr>
          <t>Ph.Delquié:</t>
        </r>
        <r>
          <rPr>
            <sz val="9"/>
            <color indexed="81"/>
            <rFont val="Tahoma"/>
            <family val="2"/>
          </rPr>
          <t xml:space="preserve">
The original decision tree for the Put Option has been simplified here by including a MAX formula that represents the decision to exercise or not the Option.</t>
        </r>
      </text>
    </comment>
    <comment ref="AB24" authorId="0" shapeId="0" xr:uid="{00000000-0006-0000-0100-000001000000}">
      <text>
        <r>
          <rPr>
            <b/>
            <sz val="9"/>
            <color indexed="81"/>
            <rFont val="Tahoma"/>
            <family val="2"/>
          </rPr>
          <t>Ph.Delquié:</t>
        </r>
        <r>
          <rPr>
            <sz val="9"/>
            <color indexed="81"/>
            <rFont val="Tahoma"/>
            <family val="2"/>
          </rPr>
          <t xml:space="preserve">
Inspect the formula in this cell.</t>
        </r>
      </text>
    </comment>
    <comment ref="H29" authorId="0" shapeId="0" xr:uid="{00000000-0006-0000-0100-000002000000}">
      <text>
        <r>
          <rPr>
            <b/>
            <sz val="9"/>
            <color indexed="81"/>
            <rFont val="Tahoma"/>
            <family val="2"/>
          </rPr>
          <t>Ph.Delquié:</t>
        </r>
        <r>
          <rPr>
            <sz val="9"/>
            <color indexed="81"/>
            <rFont val="Tahoma"/>
            <family val="2"/>
          </rPr>
          <t xml:space="preserve">
This probability is calculated separately to the right of the decision tree.</t>
        </r>
      </text>
    </comment>
    <comment ref="AA30" authorId="0" shapeId="0" xr:uid="{00000000-0006-0000-0100-000004000000}">
      <text>
        <r>
          <rPr>
            <sz val="9"/>
            <color indexed="81"/>
            <rFont val="Tahoma"/>
            <family val="2"/>
          </rPr>
          <t xml:space="preserve">
Inspect the formula in this cell.</t>
        </r>
      </text>
    </comment>
    <comment ref="P31" authorId="0" shapeId="0" xr:uid="{00000000-0006-0000-0100-000003000000}">
      <text>
        <r>
          <rPr>
            <b/>
            <sz val="9"/>
            <color indexed="81"/>
            <rFont val="Tahoma"/>
            <family val="2"/>
          </rPr>
          <t>Ph.Delquié:</t>
        </r>
        <r>
          <rPr>
            <sz val="9"/>
            <color indexed="81"/>
            <rFont val="Tahoma"/>
            <family val="2"/>
          </rPr>
          <t xml:space="preserve">
This probability is calculated separately to the right of the decision tree.</t>
        </r>
      </text>
    </comment>
    <comment ref="AB36" authorId="0" shapeId="0" xr:uid="{00000000-0006-0000-0100-000005000000}">
      <text>
        <r>
          <rPr>
            <sz val="9"/>
            <color indexed="81"/>
            <rFont val="Tahoma"/>
            <family val="2"/>
          </rPr>
          <t xml:space="preserve">
Inspect the formula in this cell.</t>
        </r>
      </text>
    </comment>
    <comment ref="W42" authorId="0" shapeId="0" xr:uid="{00000000-0006-0000-0100-000006000000}">
      <text>
        <r>
          <rPr>
            <sz val="9"/>
            <color indexed="81"/>
            <rFont val="Tahoma"/>
            <family val="2"/>
          </rPr>
          <t>Inspect the formula in this cell.</t>
        </r>
      </text>
    </comment>
    <comment ref="P46" authorId="0" shapeId="0" xr:uid="{00000000-0006-0000-0100-000007000000}">
      <text>
        <r>
          <rPr>
            <b/>
            <sz val="9"/>
            <color indexed="81"/>
            <rFont val="Tahoma"/>
            <family val="2"/>
          </rPr>
          <t>Ph.Delquié:</t>
        </r>
        <r>
          <rPr>
            <sz val="9"/>
            <color indexed="81"/>
            <rFont val="Tahoma"/>
            <family val="2"/>
          </rPr>
          <t xml:space="preserve">
This probability is calculated separately to the right of the decision tree.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D11" authorId="0" shapeId="0" xr:uid="{B7D41168-324F-4214-A313-24E04B51ED7B}">
      <text>
        <r>
          <rPr>
            <sz val="10"/>
            <color indexed="81"/>
            <rFont val="Tahoma"/>
            <family val="2"/>
          </rPr>
          <t>Looking at past data, movies that turned out to be Hits had received Favorable previews in 70% of cases.</t>
        </r>
      </text>
    </comment>
    <comment ref="Z13" authorId="0" shapeId="0" xr:uid="{72FABE03-C81D-4854-B01C-436D61D7698D}">
      <text>
        <r>
          <rPr>
            <sz val="10"/>
            <color indexed="81"/>
            <rFont val="Tahoma"/>
            <family val="2"/>
          </rPr>
          <t>Judged prior probability that the movie will be a Hit.</t>
        </r>
      </text>
    </comment>
    <comment ref="AD26" authorId="0" shapeId="0" xr:uid="{C356B616-D907-4CA2-AB2F-DA43B01EB015}">
      <text>
        <r>
          <rPr>
            <sz val="10"/>
            <color indexed="81"/>
            <rFont val="Tahoma"/>
            <family val="2"/>
          </rPr>
          <t>Looking at past data, movies that turned out to be Flops had received Unfavorable previews in 80% of cases.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31" authorId="0" shapeId="0" xr:uid="{1E224599-161D-43A3-8C48-0230ACBE400B}">
      <text>
        <r>
          <rPr>
            <sz val="9"/>
            <color indexed="81"/>
            <rFont val="Tahoma"/>
            <family val="2"/>
          </rPr>
          <t>Note: this probability is equal to the prior probability of Hit.</t>
        </r>
      </text>
    </comment>
  </commentList>
</comments>
</file>

<file path=xl/sharedStrings.xml><?xml version="1.0" encoding="utf-8"?>
<sst xmlns="http://schemas.openxmlformats.org/spreadsheetml/2006/main" count="324" uniqueCount="144">
  <si>
    <t>Sell Now</t>
  </si>
  <si>
    <t>Current price per share:</t>
  </si>
  <si>
    <t>Future price per share:</t>
  </si>
  <si>
    <t>Sell in two weeks</t>
  </si>
  <si>
    <t>b)</t>
  </si>
  <si>
    <t>Put Option strike price</t>
  </si>
  <si>
    <t>c)</t>
  </si>
  <si>
    <t>Get the Put Option</t>
  </si>
  <si>
    <t>ID</t>
  </si>
  <si>
    <t>Name</t>
  </si>
  <si>
    <t>Value</t>
  </si>
  <si>
    <t>Prob</t>
  </si>
  <si>
    <t>Pred</t>
  </si>
  <si>
    <t>Kind</t>
  </si>
  <si>
    <t>NS</t>
  </si>
  <si>
    <t>S1</t>
  </si>
  <si>
    <t>S2</t>
  </si>
  <si>
    <t>S3</t>
  </si>
  <si>
    <t>S4</t>
  </si>
  <si>
    <t>S5</t>
  </si>
  <si>
    <t>Row</t>
  </si>
  <si>
    <t>Col</t>
  </si>
  <si>
    <t>Mark</t>
  </si>
  <si>
    <t>TreePlan</t>
  </si>
  <si>
    <t>D</t>
  </si>
  <si>
    <t>T</t>
  </si>
  <si>
    <t>E</t>
  </si>
  <si>
    <t>Forecast "Up"</t>
  </si>
  <si>
    <t>Forecast "Down"</t>
  </si>
  <si>
    <t>P[Predict "Up" | Up] =</t>
  </si>
  <si>
    <t>P[Predict "Down" | Up] =</t>
  </si>
  <si>
    <t>P[Predict "Down" | Down] =</t>
  </si>
  <si>
    <t>P[Predict "Up" | Down] =</t>
  </si>
  <si>
    <t>Probability</t>
  </si>
  <si>
    <t>Forecast Value (EVII) =</t>
  </si>
  <si>
    <t>Considering that the probability that the price will go up is currently assessed at 60%,</t>
  </si>
  <si>
    <t xml:space="preserve">The value we need to put in cell P31 in the decision tree is the probability that </t>
  </si>
  <si>
    <t>Likewise, the probability value in cell P46 is the probability that</t>
  </si>
  <si>
    <t>by the forecast above the base options (we ignore the Put Option branch here)</t>
  </si>
  <si>
    <t>Default</t>
  </si>
  <si>
    <t>DEFAULT RATE DATA</t>
  </si>
  <si>
    <t>Credit Rating</t>
  </si>
  <si>
    <t>A</t>
  </si>
  <si>
    <t>B</t>
  </si>
  <si>
    <t>C</t>
  </si>
  <si>
    <t>Proportion with this rating</t>
  </si>
  <si>
    <t>Grant credit to all</t>
  </si>
  <si>
    <t>Default rate</t>
  </si>
  <si>
    <t>Overall rate of default:</t>
  </si>
  <si>
    <t>No default</t>
  </si>
  <si>
    <t>Decide w/o Credit Report</t>
  </si>
  <si>
    <t>Question (a): Decision Tree</t>
  </si>
  <si>
    <t>Question (b): Value of Information</t>
  </si>
  <si>
    <t>The expected value of imperfect information (EVII) of the credit rating service is the increase in expected value resulting from using the information service.</t>
  </si>
  <si>
    <t>By definition of EVII, this calculation is done without factoring in the cost of the information service.</t>
  </si>
  <si>
    <t>Here we have:</t>
  </si>
  <si>
    <t xml:space="preserve">EVII = </t>
  </si>
  <si>
    <t>Question (c): Pricing the credit risk</t>
  </si>
  <si>
    <t>Likewise, to extend credit to the D-rated customers, a premium of at least:</t>
  </si>
  <si>
    <t>per customer should be charged.</t>
  </si>
  <si>
    <t>This amount can be charged in the form of a higher interest rate, although a higher rate results in higher payments, which, in turn, can augment the probability of default.</t>
  </si>
  <si>
    <t>Grant Credit</t>
  </si>
  <si>
    <t>A-rating</t>
  </si>
  <si>
    <t>B-rating</t>
  </si>
  <si>
    <t>Obtain Credit Report</t>
  </si>
  <si>
    <t>C-rating</t>
  </si>
  <si>
    <t>D-rating</t>
  </si>
  <si>
    <t>Deny credit to all</t>
  </si>
  <si>
    <t>Deny Credit</t>
  </si>
  <si>
    <t>To compensate for their default risk, the C-rated customers should be charged an extra cost of at least:</t>
  </si>
  <si>
    <t>then grant credit to those with an A or B rating, deny credit to C and D customers.</t>
  </si>
  <si>
    <t>42 - 0 =</t>
  </si>
  <si>
    <t>As can be seen, the value of information ($42) exceeds its cost ($20), that is why the information service is worth paying for.</t>
  </si>
  <si>
    <t>Get robo-advisor's forecast</t>
  </si>
  <si>
    <t>Number of shares held (in '000):</t>
  </si>
  <si>
    <t>thousands</t>
  </si>
  <si>
    <t>Payoff ($000)</t>
  </si>
  <si>
    <t>Historical data shows that the robo-advisor's forecast reliability is as follows:</t>
  </si>
  <si>
    <t>we should expect a forecast of "Up" from the robo-advisor with the following probability:</t>
  </si>
  <si>
    <t>the shares will go up when (i.e., given that) the robo-advisor predicts "Up".</t>
  </si>
  <si>
    <t>the shares will go up if (i.e., given that) the robo-advisor predicts "Down".</t>
  </si>
  <si>
    <t xml:space="preserve">The most Omar would be willing to pay for the robo-advisor's forecast is the increase in EV generated </t>
  </si>
  <si>
    <r>
      <t xml:space="preserve">a) </t>
    </r>
    <r>
      <rPr>
        <sz val="11"/>
        <color theme="1"/>
        <rFont val="Calibri"/>
        <family val="2"/>
        <scheme val="minor"/>
      </rPr>
      <t>See the branch labeled "Get robo-advisor's forecast" added to the original decision tree.</t>
    </r>
  </si>
  <si>
    <t>When the stock price goes up:</t>
  </si>
  <si>
    <t>When the stock price goes down:</t>
  </si>
  <si>
    <t>If the robo-advisor made perfect, that is, 100% reliable predictions, the values in cells Y15 and Y19 above would be 1.0.</t>
  </si>
  <si>
    <t>Enter 1.0 in cells Y15 and Y19, and see how the probabilities and EVII of the robo-advisor's forecast change.</t>
  </si>
  <si>
    <t>We can verify on the decision tree that having perfect information is entirely the same as having the Put Option.</t>
  </si>
  <si>
    <t>Value of a Forecast</t>
  </si>
  <si>
    <t xml:space="preserve">P[Predict "Up"] = P[Predict "Up"|Up]*P[Up] + P[Predict "Up"|Down]*P[Down] = </t>
  </si>
  <si>
    <t>P[Up | Predict "Up"] = P[Up]*P[Predict "Up"|Up] /P[Predict "Up"] =</t>
  </si>
  <si>
    <t>P[Up| Predict "Down"] = P[Up]*P[Predict "Down"|Up] /P[Predict "Down"] =</t>
  </si>
  <si>
    <t>Movie Release Decision</t>
  </si>
  <si>
    <t>Box-office Hit</t>
  </si>
  <si>
    <t>PROBABILITY DATA GIVEN:</t>
  </si>
  <si>
    <t>P[ Fav. | Hit ] =</t>
  </si>
  <si>
    <t>Distribute as 'A' feature</t>
  </si>
  <si>
    <t>P[ Unfav. | Flop ] =</t>
  </si>
  <si>
    <t>P[ Hit ] =</t>
  </si>
  <si>
    <t>Box-office Flop</t>
  </si>
  <si>
    <t>P[ Flop ] =</t>
  </si>
  <si>
    <t>The probability data that is given can be organized in the event tree below:</t>
  </si>
  <si>
    <t>Received Favorable forecast</t>
  </si>
  <si>
    <t>No marketing study</t>
  </si>
  <si>
    <t>Distribtue as 'B' feature</t>
  </si>
  <si>
    <t>Hit</t>
  </si>
  <si>
    <t>Received Unfavorable forecast</t>
  </si>
  <si>
    <t>Sell to TV network</t>
  </si>
  <si>
    <t>Flop</t>
  </si>
  <si>
    <t>Therefore, for the present movie, we should expect a Favorable forecast with the following probability:</t>
  </si>
  <si>
    <t xml:space="preserve">P[Favorable] = </t>
  </si>
  <si>
    <t>(inspect the formula in this cell)</t>
  </si>
  <si>
    <t>If the forecast is Favorable, we should revise our probability that the movie will be a Hit as follows:</t>
  </si>
  <si>
    <t>P[ Hit | Fav. ] =</t>
  </si>
  <si>
    <t>Favorable</t>
  </si>
  <si>
    <t xml:space="preserve">This formula calculates: P[Favorable forecast AND Hit]/P[Favorable forecast] </t>
  </si>
  <si>
    <t>The value of information from the marketing study is:</t>
  </si>
  <si>
    <t>The studio would be willing to pay up to $2.1m for this information.</t>
  </si>
  <si>
    <t>Run marketing study</t>
  </si>
  <si>
    <t>Unfavorable</t>
  </si>
  <si>
    <t>Perfect Information on box-office outcome</t>
  </si>
  <si>
    <t>PRIOR PROBABILITY DATA:</t>
  </si>
  <si>
    <t>Expected Value of Perfect Information:</t>
  </si>
  <si>
    <t>EVPI =</t>
  </si>
  <si>
    <t>Without information</t>
  </si>
  <si>
    <t>Distribute as 'B' feature</t>
  </si>
  <si>
    <t>… predicts Hit</t>
  </si>
  <si>
    <t>Perfect Information…</t>
  </si>
  <si>
    <t>… predicts Flop</t>
  </si>
  <si>
    <t>See decision tree above. The optimal policy is to obtain the in-depth credit rating for all Marginal customers,</t>
  </si>
  <si>
    <t>Net payoff</t>
  </si>
  <si>
    <t>Credit Granting Policy</t>
  </si>
  <si>
    <t>to justify granting a loan to them.</t>
  </si>
  <si>
    <t>This probability is denoted as P[Up | Predict "Up"]</t>
  </si>
  <si>
    <t>This probability is denoted as P[Up | Predict "Down"]</t>
  </si>
  <si>
    <t>Data for the problem</t>
  </si>
  <si>
    <t>% change</t>
  </si>
  <si>
    <t>$-price</t>
  </si>
  <si>
    <t>UP</t>
  </si>
  <si>
    <t>DOWN</t>
  </si>
  <si>
    <t>Shares UP</t>
  </si>
  <si>
    <t>Shares DOWN</t>
  </si>
  <si>
    <t>Shares UP-Do not exercise Option</t>
  </si>
  <si>
    <t>Shares DOWN-Exercise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</si>
</sst>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quot;$&quot;#,##0"/>
    <numFmt numFmtId="165" formatCode="&quot;$&quot;#,##0.0"/>
    <numFmt numFmtId="166"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9"/>
      <color indexed="81"/>
      <name val="Tahoma"/>
      <family val="2"/>
    </font>
    <font>
      <b/>
      <sz val="9"/>
      <color indexed="81"/>
      <name val="Tahoma"/>
      <family val="2"/>
    </font>
    <font>
      <b/>
      <sz val="10"/>
      <name val="Arial"/>
      <family val="2"/>
    </font>
    <font>
      <sz val="10"/>
      <color indexed="81"/>
      <name val="Tahoma"/>
      <family val="2"/>
    </font>
    <font>
      <b/>
      <i/>
      <sz val="12"/>
      <color theme="0"/>
      <name val="Calibri"/>
      <family val="2"/>
      <scheme val="minor"/>
    </font>
    <font>
      <i/>
      <sz val="11"/>
      <color theme="0"/>
      <name val="Calibri"/>
      <family val="2"/>
      <scheme val="minor"/>
    </font>
    <font>
      <b/>
      <i/>
      <sz val="12"/>
      <color indexed="9"/>
      <name val="Calibri"/>
      <family val="2"/>
      <scheme val="minor"/>
    </font>
    <font>
      <i/>
      <sz val="10"/>
      <color indexed="9"/>
      <name val="Calibri"/>
      <family val="2"/>
      <scheme val="minor"/>
    </font>
    <font>
      <sz val="11"/>
      <name val="Calibri"/>
      <family val="2"/>
      <scheme val="minor"/>
    </font>
    <font>
      <b/>
      <sz val="11"/>
      <color indexed="9"/>
      <name val="Calibri"/>
      <family val="2"/>
      <scheme val="minor"/>
    </font>
    <font>
      <b/>
      <sz val="11"/>
      <name val="Calibri"/>
      <family val="2"/>
      <scheme val="minor"/>
    </font>
    <font>
      <sz val="11"/>
      <name val="Calibri"/>
      <family val="2"/>
    </font>
    <font>
      <b/>
      <i/>
      <sz val="12"/>
      <color indexed="9"/>
      <name val="Arial"/>
      <family val="2"/>
    </font>
    <font>
      <b/>
      <sz val="10"/>
      <color indexed="9"/>
      <name val="Arial"/>
      <family val="2"/>
    </font>
    <font>
      <b/>
      <sz val="12"/>
      <color theme="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0070C0"/>
        <bgColor indexed="64"/>
      </patternFill>
    </fill>
    <fill>
      <patternFill patternType="solid">
        <fgColor indexed="22"/>
        <bgColor indexed="64"/>
      </patternFill>
    </fill>
    <fill>
      <patternFill patternType="solid">
        <fgColor theme="0" tint="-0.499984740745262"/>
        <bgColor indexed="64"/>
      </patternFill>
    </fill>
  </fills>
  <borders count="11">
    <border>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s>
  <cellStyleXfs count="4">
    <xf numFmtId="0" fontId="0" fillId="0" borderId="0"/>
    <xf numFmtId="44" fontId="1" fillId="0" borderId="0" applyFont="0" applyFill="0" applyBorder="0" applyAlignment="0" applyProtection="0"/>
    <xf numFmtId="0" fontId="3" fillId="0" borderId="0"/>
    <xf numFmtId="0" fontId="3" fillId="0" borderId="0"/>
  </cellStyleXfs>
  <cellXfs count="76">
    <xf numFmtId="0" fontId="0" fillId="0" borderId="0" xfId="0"/>
    <xf numFmtId="0" fontId="2" fillId="0" borderId="0" xfId="0" applyFont="1" applyAlignment="1">
      <alignment horizontal="right"/>
    </xf>
    <xf numFmtId="0" fontId="0" fillId="2" borderId="0" xfId="0" applyFill="1"/>
    <xf numFmtId="0" fontId="0" fillId="2" borderId="0" xfId="0" applyFill="1" applyAlignment="1">
      <alignment horizontal="left"/>
    </xf>
    <xf numFmtId="164" fontId="0" fillId="2" borderId="0" xfId="1" applyNumberFormat="1" applyFont="1" applyFill="1" applyAlignment="1">
      <alignment horizontal="left"/>
    </xf>
    <xf numFmtId="0" fontId="2" fillId="0" borderId="0" xfId="0" applyFont="1"/>
    <xf numFmtId="164" fontId="0" fillId="2" borderId="0" xfId="0" applyNumberFormat="1" applyFill="1" applyAlignment="1">
      <alignment horizontal="left"/>
    </xf>
    <xf numFmtId="6" fontId="2" fillId="0" borderId="0" xfId="0" applyNumberFormat="1" applyFont="1"/>
    <xf numFmtId="0" fontId="0" fillId="0" borderId="0" xfId="0" applyAlignment="1">
      <alignment horizontal="right"/>
    </xf>
    <xf numFmtId="164" fontId="0" fillId="2" borderId="0" xfId="0" applyNumberFormat="1" applyFill="1"/>
    <xf numFmtId="2" fontId="0" fillId="2" borderId="0" xfId="0" applyNumberFormat="1" applyFill="1" applyAlignment="1">
      <alignment horizontal="left"/>
    </xf>
    <xf numFmtId="0" fontId="3" fillId="0" borderId="0" xfId="2" applyAlignment="1">
      <alignment horizontal="left"/>
    </xf>
    <xf numFmtId="0" fontId="3" fillId="0" borderId="0" xfId="2"/>
    <xf numFmtId="2" fontId="3" fillId="0" borderId="0" xfId="2" applyNumberFormat="1" applyAlignment="1">
      <alignment horizontal="left"/>
    </xf>
    <xf numFmtId="0" fontId="6" fillId="0" borderId="0" xfId="2" applyFont="1"/>
    <xf numFmtId="0" fontId="3" fillId="0" borderId="1" xfId="2" applyBorder="1"/>
    <xf numFmtId="0" fontId="3" fillId="0" borderId="1" xfId="2" applyBorder="1" applyAlignment="1">
      <alignment horizontal="center"/>
    </xf>
    <xf numFmtId="9" fontId="3" fillId="0" borderId="0" xfId="2" applyNumberFormat="1" applyAlignment="1">
      <alignment horizontal="center"/>
    </xf>
    <xf numFmtId="0" fontId="3" fillId="0" borderId="2" xfId="2" applyBorder="1"/>
    <xf numFmtId="0" fontId="3" fillId="0" borderId="2" xfId="2" applyBorder="1" applyAlignment="1">
      <alignment horizontal="center"/>
    </xf>
    <xf numFmtId="2" fontId="6" fillId="0" borderId="0" xfId="2" applyNumberFormat="1" applyFont="1" applyAlignment="1">
      <alignment horizontal="center"/>
    </xf>
    <xf numFmtId="0" fontId="3" fillId="0" borderId="0" xfId="2" applyAlignment="1">
      <alignment horizontal="right"/>
    </xf>
    <xf numFmtId="0" fontId="3" fillId="0" borderId="0" xfId="2" quotePrefix="1"/>
    <xf numFmtId="0" fontId="6" fillId="0" borderId="0" xfId="2" applyFont="1" applyAlignment="1">
      <alignment horizontal="left"/>
    </xf>
    <xf numFmtId="0" fontId="6" fillId="0" borderId="0" xfId="2" applyFont="1" applyAlignment="1">
      <alignment horizontal="center"/>
    </xf>
    <xf numFmtId="9" fontId="3" fillId="0" borderId="0" xfId="2" applyNumberFormat="1" applyAlignment="1">
      <alignment horizontal="left"/>
    </xf>
    <xf numFmtId="0" fontId="2" fillId="2" borderId="0" xfId="0" applyFont="1" applyFill="1" applyAlignment="1">
      <alignment horizontal="right"/>
    </xf>
    <xf numFmtId="0" fontId="2" fillId="0" borderId="0" xfId="0" applyFont="1" applyAlignment="1">
      <alignment horizontal="center"/>
    </xf>
    <xf numFmtId="2" fontId="2" fillId="0" borderId="0" xfId="0" applyNumberFormat="1" applyFont="1" applyAlignment="1">
      <alignment horizontal="center"/>
    </xf>
    <xf numFmtId="6" fontId="2" fillId="0" borderId="0" xfId="0" applyNumberFormat="1" applyFont="1" applyAlignment="1">
      <alignment horizontal="center"/>
    </xf>
    <xf numFmtId="0" fontId="8" fillId="3" borderId="0" xfId="0" applyFont="1" applyFill="1"/>
    <xf numFmtId="0" fontId="9" fillId="3" borderId="0" xfId="0" applyFont="1" applyFill="1"/>
    <xf numFmtId="165" fontId="0" fillId="2" borderId="0" xfId="0" applyNumberFormat="1" applyFill="1"/>
    <xf numFmtId="0" fontId="10" fillId="3" borderId="0" xfId="2" applyFont="1" applyFill="1"/>
    <xf numFmtId="0" fontId="11" fillId="3" borderId="0" xfId="2" applyFont="1" applyFill="1"/>
    <xf numFmtId="0" fontId="11" fillId="0" borderId="0" xfId="2" applyFont="1"/>
    <xf numFmtId="0" fontId="0" fillId="0" borderId="0" xfId="0" applyAlignment="1">
      <alignment horizontal="left"/>
    </xf>
    <xf numFmtId="0" fontId="12" fillId="0" borderId="0" xfId="2" applyFont="1"/>
    <xf numFmtId="0" fontId="13" fillId="4" borderId="0" xfId="2" applyFont="1" applyFill="1"/>
    <xf numFmtId="0" fontId="12" fillId="4" borderId="0" xfId="2" applyFont="1" applyFill="1"/>
    <xf numFmtId="0" fontId="12" fillId="4" borderId="0" xfId="2" applyFont="1" applyFill="1" applyAlignment="1">
      <alignment horizontal="right"/>
    </xf>
    <xf numFmtId="0" fontId="12" fillId="4" borderId="0" xfId="2" applyFont="1" applyFill="1" applyAlignment="1">
      <alignment horizontal="left"/>
    </xf>
    <xf numFmtId="0" fontId="14" fillId="0" borderId="0" xfId="2" applyFont="1"/>
    <xf numFmtId="0" fontId="12" fillId="0" borderId="0" xfId="2" applyFont="1" applyAlignment="1">
      <alignment horizontal="left"/>
    </xf>
    <xf numFmtId="0" fontId="14" fillId="0" borderId="0" xfId="2" applyFont="1" applyAlignment="1">
      <alignment horizontal="right"/>
    </xf>
    <xf numFmtId="0" fontId="12" fillId="0" borderId="0" xfId="2" applyFont="1" applyProtection="1">
      <protection locked="0"/>
    </xf>
    <xf numFmtId="166" fontId="0" fillId="0" borderId="0" xfId="0" applyNumberFormat="1" applyAlignment="1">
      <alignment horizontal="left"/>
    </xf>
    <xf numFmtId="2" fontId="14" fillId="0" borderId="0" xfId="2" applyNumberFormat="1" applyFont="1"/>
    <xf numFmtId="0" fontId="15" fillId="0" borderId="0" xfId="3" applyFont="1" applyProtection="1">
      <protection locked="0" hidden="1"/>
    </xf>
    <xf numFmtId="0" fontId="15" fillId="0" borderId="0" xfId="3" applyFont="1"/>
    <xf numFmtId="0" fontId="16" fillId="3" borderId="0" xfId="2" applyFont="1" applyFill="1"/>
    <xf numFmtId="0" fontId="17" fillId="4" borderId="0" xfId="2" applyFont="1" applyFill="1"/>
    <xf numFmtId="0" fontId="3" fillId="4" borderId="0" xfId="2" applyFill="1"/>
    <xf numFmtId="0" fontId="3" fillId="4" borderId="0" xfId="2" applyFill="1" applyAlignment="1">
      <alignment horizontal="right"/>
    </xf>
    <xf numFmtId="0" fontId="3" fillId="4" borderId="0" xfId="2" applyFill="1" applyAlignment="1">
      <alignment horizontal="left"/>
    </xf>
    <xf numFmtId="166" fontId="3" fillId="0" borderId="0" xfId="2" applyNumberFormat="1" applyAlignment="1">
      <alignment horizontal="left"/>
    </xf>
    <xf numFmtId="1" fontId="3" fillId="0" borderId="0" xfId="2" applyNumberFormat="1"/>
    <xf numFmtId="166" fontId="6" fillId="0" borderId="0" xfId="2" applyNumberFormat="1" applyFont="1" applyAlignment="1">
      <alignment horizontal="center"/>
    </xf>
    <xf numFmtId="0" fontId="18" fillId="5" borderId="0" xfId="0" applyFont="1" applyFill="1"/>
    <xf numFmtId="0" fontId="0" fillId="0" borderId="3" xfId="0" applyBorder="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6" fontId="0" fillId="0" borderId="0" xfId="0" applyNumberFormat="1" applyBorder="1"/>
    <xf numFmtId="0" fontId="0" fillId="0" borderId="8" xfId="0" applyBorder="1"/>
    <xf numFmtId="0" fontId="0" fillId="0" borderId="9" xfId="0" applyBorder="1" applyAlignment="1">
      <alignment horizontal="center"/>
    </xf>
    <xf numFmtId="9" fontId="0" fillId="0" borderId="0" xfId="0" applyNumberFormat="1" applyBorder="1" applyAlignment="1">
      <alignment horizontal="center"/>
    </xf>
    <xf numFmtId="44" fontId="0" fillId="0" borderId="0" xfId="1" applyFont="1" applyBorder="1" applyAlignment="1">
      <alignment horizontal="center"/>
    </xf>
    <xf numFmtId="0" fontId="0" fillId="0" borderId="8" xfId="0" applyBorder="1" applyAlignment="1">
      <alignment horizontal="center"/>
    </xf>
    <xf numFmtId="0" fontId="0" fillId="0" borderId="10" xfId="0" applyBorder="1"/>
    <xf numFmtId="0" fontId="0" fillId="0" borderId="3" xfId="0" applyBorder="1"/>
    <xf numFmtId="6" fontId="0" fillId="0" borderId="3" xfId="0" applyNumberFormat="1" applyBorder="1"/>
    <xf numFmtId="0" fontId="0" fillId="0" borderId="9" xfId="0" applyBorder="1"/>
    <xf numFmtId="0" fontId="0" fillId="0" borderId="0" xfId="0" applyBorder="1" applyAlignment="1">
      <alignment horizontal="right"/>
    </xf>
  </cellXfs>
  <cellStyles count="4">
    <cellStyle name="Currency" xfId="1" builtinId="4"/>
    <cellStyle name="Normal" xfId="0" builtinId="0"/>
    <cellStyle name="Normal 2" xfId="2" xr:uid="{00000000-0005-0000-0000-000002000000}"/>
    <cellStyle name="Normal 3"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8</xdr:row>
      <xdr:rowOff>0</xdr:rowOff>
    </xdr:from>
    <xdr:to>
      <xdr:col>5</xdr:col>
      <xdr:colOff>152400</xdr:colOff>
      <xdr:row>8</xdr:row>
      <xdr:rowOff>152400</xdr:rowOff>
    </xdr:to>
    <xdr:sp macro="" textlink="">
      <xdr:nvSpPr>
        <xdr:cNvPr id="2946" name="Square 1" descr="c5be19b6-caff-4868-83de-2dd031d5d3e1">
          <a:extLst>
            <a:ext uri="{FF2B5EF4-FFF2-40B4-BE49-F238E27FC236}">
              <a16:creationId xmlns:a16="http://schemas.microsoft.com/office/drawing/2014/main" id="{95BCA29A-1BFA-4D6F-B718-E15C22E3BF10}"/>
            </a:ext>
          </a:extLst>
        </xdr:cNvPr>
        <xdr:cNvSpPr/>
      </xdr:nvSpPr>
      <xdr:spPr>
        <a:xfrm>
          <a:off x="2386013" y="1447800"/>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8</xdr:row>
      <xdr:rowOff>76200</xdr:rowOff>
    </xdr:from>
    <xdr:to>
      <xdr:col>5</xdr:col>
      <xdr:colOff>0</xdr:colOff>
      <xdr:row>8</xdr:row>
      <xdr:rowOff>76200</xdr:rowOff>
    </xdr:to>
    <xdr:sp macro="" textlink="">
      <xdr:nvSpPr>
        <xdr:cNvPr id="2947" name="Line 754">
          <a:extLst>
            <a:ext uri="{FF2B5EF4-FFF2-40B4-BE49-F238E27FC236}">
              <a16:creationId xmlns:a16="http://schemas.microsoft.com/office/drawing/2014/main" id="{234352AE-9C93-43C4-A1DC-FDDF7FEA4083}"/>
            </a:ext>
          </a:extLst>
        </xdr:cNvPr>
        <xdr:cNvSpPr>
          <a:spLocks noChangeShapeType="1"/>
        </xdr:cNvSpPr>
      </xdr:nvSpPr>
      <xdr:spPr bwMode="auto">
        <a:xfrm>
          <a:off x="1071563" y="1524000"/>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8</xdr:row>
      <xdr:rowOff>76200</xdr:rowOff>
    </xdr:from>
    <xdr:to>
      <xdr:col>3</xdr:col>
      <xdr:colOff>0</xdr:colOff>
      <xdr:row>26</xdr:row>
      <xdr:rowOff>76200</xdr:rowOff>
    </xdr:to>
    <xdr:sp macro="" textlink="">
      <xdr:nvSpPr>
        <xdr:cNvPr id="2948" name="Line 755">
          <a:extLst>
            <a:ext uri="{FF2B5EF4-FFF2-40B4-BE49-F238E27FC236}">
              <a16:creationId xmlns:a16="http://schemas.microsoft.com/office/drawing/2014/main" id="{7EA9505E-132E-4C5C-8F71-B1D63AAEA20A}"/>
            </a:ext>
          </a:extLst>
        </xdr:cNvPr>
        <xdr:cNvSpPr>
          <a:spLocks noChangeShapeType="1"/>
        </xdr:cNvSpPr>
      </xdr:nvSpPr>
      <xdr:spPr bwMode="auto">
        <a:xfrm flipV="1">
          <a:off x="809625" y="1524000"/>
          <a:ext cx="261938" cy="32575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5</xdr:col>
      <xdr:colOff>0</xdr:colOff>
      <xdr:row>45</xdr:row>
      <xdr:rowOff>0</xdr:rowOff>
    </xdr:from>
    <xdr:to>
      <xdr:col>5</xdr:col>
      <xdr:colOff>152400</xdr:colOff>
      <xdr:row>45</xdr:row>
      <xdr:rowOff>152400</xdr:rowOff>
    </xdr:to>
    <xdr:sp macro="" textlink="">
      <xdr:nvSpPr>
        <xdr:cNvPr id="2949" name="Circle 2" descr="ae82678a-7293-4c14-b949-ca855a2176b4">
          <a:extLst>
            <a:ext uri="{FF2B5EF4-FFF2-40B4-BE49-F238E27FC236}">
              <a16:creationId xmlns:a16="http://schemas.microsoft.com/office/drawing/2014/main" id="{E1C1560E-F980-4FBE-BAB0-0BFD36F9A12B}"/>
            </a:ext>
          </a:extLst>
        </xdr:cNvPr>
        <xdr:cNvSpPr/>
      </xdr:nvSpPr>
      <xdr:spPr>
        <a:xfrm>
          <a:off x="2386013" y="8143875"/>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45</xdr:row>
      <xdr:rowOff>76200</xdr:rowOff>
    </xdr:from>
    <xdr:to>
      <xdr:col>5</xdr:col>
      <xdr:colOff>0</xdr:colOff>
      <xdr:row>45</xdr:row>
      <xdr:rowOff>76200</xdr:rowOff>
    </xdr:to>
    <xdr:sp macro="" textlink="">
      <xdr:nvSpPr>
        <xdr:cNvPr id="2950" name="Line 756">
          <a:extLst>
            <a:ext uri="{FF2B5EF4-FFF2-40B4-BE49-F238E27FC236}">
              <a16:creationId xmlns:a16="http://schemas.microsoft.com/office/drawing/2014/main" id="{41BE2699-06B9-4CFE-A635-5992760DF681}"/>
            </a:ext>
          </a:extLst>
        </xdr:cNvPr>
        <xdr:cNvSpPr>
          <a:spLocks noChangeShapeType="1"/>
        </xdr:cNvSpPr>
      </xdr:nvSpPr>
      <xdr:spPr bwMode="auto">
        <a:xfrm>
          <a:off x="1071563" y="8220075"/>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26</xdr:row>
      <xdr:rowOff>76200</xdr:rowOff>
    </xdr:from>
    <xdr:to>
      <xdr:col>3</xdr:col>
      <xdr:colOff>0</xdr:colOff>
      <xdr:row>45</xdr:row>
      <xdr:rowOff>76200</xdr:rowOff>
    </xdr:to>
    <xdr:sp macro="" textlink="">
      <xdr:nvSpPr>
        <xdr:cNvPr id="2951" name="Line 757">
          <a:extLst>
            <a:ext uri="{FF2B5EF4-FFF2-40B4-BE49-F238E27FC236}">
              <a16:creationId xmlns:a16="http://schemas.microsoft.com/office/drawing/2014/main" id="{85A6E013-745E-4832-934B-37F0DD529516}"/>
            </a:ext>
          </a:extLst>
        </xdr:cNvPr>
        <xdr:cNvSpPr>
          <a:spLocks noChangeShapeType="1"/>
        </xdr:cNvSpPr>
      </xdr:nvSpPr>
      <xdr:spPr bwMode="auto">
        <a:xfrm>
          <a:off x="809625" y="4781550"/>
          <a:ext cx="261938" cy="34385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4</xdr:row>
      <xdr:rowOff>0</xdr:rowOff>
    </xdr:from>
    <xdr:to>
      <xdr:col>9</xdr:col>
      <xdr:colOff>152400</xdr:colOff>
      <xdr:row>4</xdr:row>
      <xdr:rowOff>152400</xdr:rowOff>
    </xdr:to>
    <xdr:sp macro="" textlink="">
      <xdr:nvSpPr>
        <xdr:cNvPr id="2952" name="Circle 3" descr="17899bf6-761c-4187-8404-f2c0cd0d1663">
          <a:extLst>
            <a:ext uri="{FF2B5EF4-FFF2-40B4-BE49-F238E27FC236}">
              <a16:creationId xmlns:a16="http://schemas.microsoft.com/office/drawing/2014/main" id="{8E14B70D-F1AD-405B-8704-AD6CFE347D8D}"/>
            </a:ext>
          </a:extLst>
        </xdr:cNvPr>
        <xdr:cNvSpPr/>
      </xdr:nvSpPr>
      <xdr:spPr>
        <a:xfrm>
          <a:off x="4114800" y="7239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4</xdr:row>
      <xdr:rowOff>76200</xdr:rowOff>
    </xdr:from>
    <xdr:to>
      <xdr:col>9</xdr:col>
      <xdr:colOff>0</xdr:colOff>
      <xdr:row>4</xdr:row>
      <xdr:rowOff>76200</xdr:rowOff>
    </xdr:to>
    <xdr:sp macro="" textlink="">
      <xdr:nvSpPr>
        <xdr:cNvPr id="2953" name="Line 758">
          <a:extLst>
            <a:ext uri="{FF2B5EF4-FFF2-40B4-BE49-F238E27FC236}">
              <a16:creationId xmlns:a16="http://schemas.microsoft.com/office/drawing/2014/main" id="{1F7F0B87-4BB5-4697-AF47-E8A0AB279A2D}"/>
            </a:ext>
          </a:extLst>
        </xdr:cNvPr>
        <xdr:cNvSpPr>
          <a:spLocks noChangeShapeType="1"/>
        </xdr:cNvSpPr>
      </xdr:nvSpPr>
      <xdr:spPr bwMode="auto">
        <a:xfrm>
          <a:off x="2800350" y="800100"/>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4</xdr:row>
      <xdr:rowOff>76200</xdr:rowOff>
    </xdr:from>
    <xdr:to>
      <xdr:col>7</xdr:col>
      <xdr:colOff>0</xdr:colOff>
      <xdr:row>8</xdr:row>
      <xdr:rowOff>76200</xdr:rowOff>
    </xdr:to>
    <xdr:sp macro="" textlink="">
      <xdr:nvSpPr>
        <xdr:cNvPr id="2954" name="Line 759">
          <a:extLst>
            <a:ext uri="{FF2B5EF4-FFF2-40B4-BE49-F238E27FC236}">
              <a16:creationId xmlns:a16="http://schemas.microsoft.com/office/drawing/2014/main" id="{D0A2EA1A-AC9D-4510-A1BC-4A8ADF73992D}"/>
            </a:ext>
          </a:extLst>
        </xdr:cNvPr>
        <xdr:cNvSpPr>
          <a:spLocks noChangeShapeType="1"/>
        </xdr:cNvSpPr>
      </xdr:nvSpPr>
      <xdr:spPr bwMode="auto">
        <a:xfrm flipV="1">
          <a:off x="2538413" y="800100"/>
          <a:ext cx="261937" cy="72390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12</xdr:row>
      <xdr:rowOff>0</xdr:rowOff>
    </xdr:from>
    <xdr:to>
      <xdr:col>9</xdr:col>
      <xdr:colOff>152400</xdr:colOff>
      <xdr:row>12</xdr:row>
      <xdr:rowOff>152400</xdr:rowOff>
    </xdr:to>
    <xdr:sp macro="" textlink="">
      <xdr:nvSpPr>
        <xdr:cNvPr id="2955" name="Triangle 4" descr="911847ca-c092-4845-a0ba-86cb90638044">
          <a:extLst>
            <a:ext uri="{FF2B5EF4-FFF2-40B4-BE49-F238E27FC236}">
              <a16:creationId xmlns:a16="http://schemas.microsoft.com/office/drawing/2014/main" id="{1EBEAE23-C403-4BC0-8F14-9639E65DF5CA}"/>
            </a:ext>
          </a:extLst>
        </xdr:cNvPr>
        <xdr:cNvSpPr/>
      </xdr:nvSpPr>
      <xdr:spPr>
        <a:xfrm rot="16200000">
          <a:off x="4114800" y="21717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152400</xdr:colOff>
      <xdr:row>12</xdr:row>
      <xdr:rowOff>76200</xdr:rowOff>
    </xdr:from>
    <xdr:to>
      <xdr:col>17</xdr:col>
      <xdr:colOff>0</xdr:colOff>
      <xdr:row>12</xdr:row>
      <xdr:rowOff>76200</xdr:rowOff>
    </xdr:to>
    <xdr:sp macro="" textlink="">
      <xdr:nvSpPr>
        <xdr:cNvPr id="2956" name="Line 760">
          <a:extLst>
            <a:ext uri="{FF2B5EF4-FFF2-40B4-BE49-F238E27FC236}">
              <a16:creationId xmlns:a16="http://schemas.microsoft.com/office/drawing/2014/main" id="{55FF10B0-9965-43D2-8868-445098EDD85B}"/>
            </a:ext>
          </a:extLst>
        </xdr:cNvPr>
        <xdr:cNvSpPr>
          <a:spLocks noChangeShapeType="1"/>
        </xdr:cNvSpPr>
      </xdr:nvSpPr>
      <xdr:spPr bwMode="auto">
        <a:xfrm>
          <a:off x="4267200" y="2247900"/>
          <a:ext cx="3305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0</xdr:colOff>
      <xdr:row>12</xdr:row>
      <xdr:rowOff>76200</xdr:rowOff>
    </xdr:from>
    <xdr:to>
      <xdr:col>9</xdr:col>
      <xdr:colOff>0</xdr:colOff>
      <xdr:row>12</xdr:row>
      <xdr:rowOff>76200</xdr:rowOff>
    </xdr:to>
    <xdr:sp macro="" textlink="">
      <xdr:nvSpPr>
        <xdr:cNvPr id="2957" name="Line 761">
          <a:extLst>
            <a:ext uri="{FF2B5EF4-FFF2-40B4-BE49-F238E27FC236}">
              <a16:creationId xmlns:a16="http://schemas.microsoft.com/office/drawing/2014/main" id="{FA1E2E7F-7FB0-4CD1-AD9F-FAE3E1D5EE77}"/>
            </a:ext>
          </a:extLst>
        </xdr:cNvPr>
        <xdr:cNvSpPr>
          <a:spLocks noChangeShapeType="1"/>
        </xdr:cNvSpPr>
      </xdr:nvSpPr>
      <xdr:spPr bwMode="auto">
        <a:xfrm>
          <a:off x="2800350" y="2247900"/>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8</xdr:row>
      <xdr:rowOff>76200</xdr:rowOff>
    </xdr:from>
    <xdr:to>
      <xdr:col>7</xdr:col>
      <xdr:colOff>0</xdr:colOff>
      <xdr:row>12</xdr:row>
      <xdr:rowOff>76200</xdr:rowOff>
    </xdr:to>
    <xdr:sp macro="" textlink="">
      <xdr:nvSpPr>
        <xdr:cNvPr id="2958" name="Line 762">
          <a:extLst>
            <a:ext uri="{FF2B5EF4-FFF2-40B4-BE49-F238E27FC236}">
              <a16:creationId xmlns:a16="http://schemas.microsoft.com/office/drawing/2014/main" id="{29F8D4E9-6EFB-4293-ADE9-DD005A577B18}"/>
            </a:ext>
          </a:extLst>
        </xdr:cNvPr>
        <xdr:cNvSpPr>
          <a:spLocks noChangeShapeType="1"/>
        </xdr:cNvSpPr>
      </xdr:nvSpPr>
      <xdr:spPr bwMode="auto">
        <a:xfrm>
          <a:off x="2538413" y="1524000"/>
          <a:ext cx="261937" cy="72390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2</xdr:row>
      <xdr:rowOff>0</xdr:rowOff>
    </xdr:from>
    <xdr:to>
      <xdr:col>13</xdr:col>
      <xdr:colOff>152400</xdr:colOff>
      <xdr:row>2</xdr:row>
      <xdr:rowOff>152400</xdr:rowOff>
    </xdr:to>
    <xdr:sp macro="" textlink="">
      <xdr:nvSpPr>
        <xdr:cNvPr id="2959" name="Triangle 5" descr="1c4652ce-c74c-4c8b-b452-8bf7c508a6c5">
          <a:extLst>
            <a:ext uri="{FF2B5EF4-FFF2-40B4-BE49-F238E27FC236}">
              <a16:creationId xmlns:a16="http://schemas.microsoft.com/office/drawing/2014/main" id="{83355315-0699-412E-BB75-FE96276C0414}"/>
            </a:ext>
          </a:extLst>
        </xdr:cNvPr>
        <xdr:cNvSpPr/>
      </xdr:nvSpPr>
      <xdr:spPr>
        <a:xfrm rot="16200000">
          <a:off x="5843588" y="36195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2</xdr:row>
      <xdr:rowOff>76200</xdr:rowOff>
    </xdr:from>
    <xdr:to>
      <xdr:col>17</xdr:col>
      <xdr:colOff>0</xdr:colOff>
      <xdr:row>2</xdr:row>
      <xdr:rowOff>76200</xdr:rowOff>
    </xdr:to>
    <xdr:sp macro="" textlink="">
      <xdr:nvSpPr>
        <xdr:cNvPr id="2960" name="Line 763">
          <a:extLst>
            <a:ext uri="{FF2B5EF4-FFF2-40B4-BE49-F238E27FC236}">
              <a16:creationId xmlns:a16="http://schemas.microsoft.com/office/drawing/2014/main" id="{3F1A3315-A67D-4A2F-B1C6-0EE188AB1303}"/>
            </a:ext>
          </a:extLst>
        </xdr:cNvPr>
        <xdr:cNvSpPr>
          <a:spLocks noChangeShapeType="1"/>
        </xdr:cNvSpPr>
      </xdr:nvSpPr>
      <xdr:spPr bwMode="auto">
        <a:xfrm>
          <a:off x="5995988" y="438150"/>
          <a:ext cx="1576387"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2</xdr:row>
      <xdr:rowOff>76200</xdr:rowOff>
    </xdr:from>
    <xdr:to>
      <xdr:col>13</xdr:col>
      <xdr:colOff>0</xdr:colOff>
      <xdr:row>2</xdr:row>
      <xdr:rowOff>76200</xdr:rowOff>
    </xdr:to>
    <xdr:sp macro="" textlink="">
      <xdr:nvSpPr>
        <xdr:cNvPr id="2961" name="Line 764">
          <a:extLst>
            <a:ext uri="{FF2B5EF4-FFF2-40B4-BE49-F238E27FC236}">
              <a16:creationId xmlns:a16="http://schemas.microsoft.com/office/drawing/2014/main" id="{143EF12B-65D4-4287-AC64-4C5C08258151}"/>
            </a:ext>
          </a:extLst>
        </xdr:cNvPr>
        <xdr:cNvSpPr>
          <a:spLocks noChangeShapeType="1"/>
        </xdr:cNvSpPr>
      </xdr:nvSpPr>
      <xdr:spPr bwMode="auto">
        <a:xfrm>
          <a:off x="4529138" y="438150"/>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2</xdr:row>
      <xdr:rowOff>76200</xdr:rowOff>
    </xdr:from>
    <xdr:to>
      <xdr:col>11</xdr:col>
      <xdr:colOff>0</xdr:colOff>
      <xdr:row>4</xdr:row>
      <xdr:rowOff>76200</xdr:rowOff>
    </xdr:to>
    <xdr:sp macro="" textlink="">
      <xdr:nvSpPr>
        <xdr:cNvPr id="2962" name="Line 765">
          <a:extLst>
            <a:ext uri="{FF2B5EF4-FFF2-40B4-BE49-F238E27FC236}">
              <a16:creationId xmlns:a16="http://schemas.microsoft.com/office/drawing/2014/main" id="{EDC7EFFF-A71A-46F3-9408-38403A8F4454}"/>
            </a:ext>
          </a:extLst>
        </xdr:cNvPr>
        <xdr:cNvSpPr>
          <a:spLocks noChangeShapeType="1"/>
        </xdr:cNvSpPr>
      </xdr:nvSpPr>
      <xdr:spPr bwMode="auto">
        <a:xfrm flipV="1">
          <a:off x="4267200" y="438150"/>
          <a:ext cx="261938" cy="3619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7</xdr:row>
      <xdr:rowOff>0</xdr:rowOff>
    </xdr:from>
    <xdr:to>
      <xdr:col>13</xdr:col>
      <xdr:colOff>152400</xdr:colOff>
      <xdr:row>7</xdr:row>
      <xdr:rowOff>152400</xdr:rowOff>
    </xdr:to>
    <xdr:sp macro="" textlink="">
      <xdr:nvSpPr>
        <xdr:cNvPr id="2963" name="Triangle 6" descr="7a2ee62e-8f47-4cce-8a53-3daa401cd2ec">
          <a:extLst>
            <a:ext uri="{FF2B5EF4-FFF2-40B4-BE49-F238E27FC236}">
              <a16:creationId xmlns:a16="http://schemas.microsoft.com/office/drawing/2014/main" id="{B7AB1F83-B1D1-4D69-A96B-2277DBCE99E5}"/>
            </a:ext>
          </a:extLst>
        </xdr:cNvPr>
        <xdr:cNvSpPr/>
      </xdr:nvSpPr>
      <xdr:spPr>
        <a:xfrm rot="16200000">
          <a:off x="5843588" y="126682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7</xdr:row>
      <xdr:rowOff>76200</xdr:rowOff>
    </xdr:from>
    <xdr:to>
      <xdr:col>17</xdr:col>
      <xdr:colOff>0</xdr:colOff>
      <xdr:row>7</xdr:row>
      <xdr:rowOff>76200</xdr:rowOff>
    </xdr:to>
    <xdr:sp macro="" textlink="">
      <xdr:nvSpPr>
        <xdr:cNvPr id="2964" name="Line 766">
          <a:extLst>
            <a:ext uri="{FF2B5EF4-FFF2-40B4-BE49-F238E27FC236}">
              <a16:creationId xmlns:a16="http://schemas.microsoft.com/office/drawing/2014/main" id="{FABCAD51-275B-482C-8BEF-9F5C6C50F8A8}"/>
            </a:ext>
          </a:extLst>
        </xdr:cNvPr>
        <xdr:cNvSpPr>
          <a:spLocks noChangeShapeType="1"/>
        </xdr:cNvSpPr>
      </xdr:nvSpPr>
      <xdr:spPr bwMode="auto">
        <a:xfrm>
          <a:off x="5995988" y="1343025"/>
          <a:ext cx="1576387"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7</xdr:row>
      <xdr:rowOff>76200</xdr:rowOff>
    </xdr:from>
    <xdr:to>
      <xdr:col>13</xdr:col>
      <xdr:colOff>0</xdr:colOff>
      <xdr:row>7</xdr:row>
      <xdr:rowOff>76200</xdr:rowOff>
    </xdr:to>
    <xdr:sp macro="" textlink="">
      <xdr:nvSpPr>
        <xdr:cNvPr id="2965" name="Line 767">
          <a:extLst>
            <a:ext uri="{FF2B5EF4-FFF2-40B4-BE49-F238E27FC236}">
              <a16:creationId xmlns:a16="http://schemas.microsoft.com/office/drawing/2014/main" id="{1C219115-3EC6-4465-884C-60A048B0F77B}"/>
            </a:ext>
          </a:extLst>
        </xdr:cNvPr>
        <xdr:cNvSpPr>
          <a:spLocks noChangeShapeType="1"/>
        </xdr:cNvSpPr>
      </xdr:nvSpPr>
      <xdr:spPr bwMode="auto">
        <a:xfrm>
          <a:off x="4529138" y="1343025"/>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4</xdr:row>
      <xdr:rowOff>76200</xdr:rowOff>
    </xdr:from>
    <xdr:to>
      <xdr:col>11</xdr:col>
      <xdr:colOff>0</xdr:colOff>
      <xdr:row>7</xdr:row>
      <xdr:rowOff>76200</xdr:rowOff>
    </xdr:to>
    <xdr:sp macro="" textlink="">
      <xdr:nvSpPr>
        <xdr:cNvPr id="2966" name="Line 768">
          <a:extLst>
            <a:ext uri="{FF2B5EF4-FFF2-40B4-BE49-F238E27FC236}">
              <a16:creationId xmlns:a16="http://schemas.microsoft.com/office/drawing/2014/main" id="{4ECEA8FD-3A5B-43F8-91F2-76AFB3EDA927}"/>
            </a:ext>
          </a:extLst>
        </xdr:cNvPr>
        <xdr:cNvSpPr>
          <a:spLocks noChangeShapeType="1"/>
        </xdr:cNvSpPr>
      </xdr:nvSpPr>
      <xdr:spPr bwMode="auto">
        <a:xfrm>
          <a:off x="4267200" y="800100"/>
          <a:ext cx="261938"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62</xdr:row>
      <xdr:rowOff>0</xdr:rowOff>
    </xdr:from>
    <xdr:to>
      <xdr:col>17</xdr:col>
      <xdr:colOff>152400</xdr:colOff>
      <xdr:row>62</xdr:row>
      <xdr:rowOff>152400</xdr:rowOff>
    </xdr:to>
    <xdr:sp macro="" textlink="">
      <xdr:nvSpPr>
        <xdr:cNvPr id="2967" name="Triangle 7" descr="bda0b302-49ed-466e-b65d-ede8248611c6">
          <a:extLst>
            <a:ext uri="{FF2B5EF4-FFF2-40B4-BE49-F238E27FC236}">
              <a16:creationId xmlns:a16="http://schemas.microsoft.com/office/drawing/2014/main" id="{E4FF969B-647F-4C78-8A05-519FB2FE8D67}"/>
            </a:ext>
          </a:extLst>
        </xdr:cNvPr>
        <xdr:cNvSpPr/>
      </xdr:nvSpPr>
      <xdr:spPr>
        <a:xfrm rot="16200000">
          <a:off x="7572375" y="1122045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62</xdr:row>
      <xdr:rowOff>76200</xdr:rowOff>
    </xdr:from>
    <xdr:to>
      <xdr:col>17</xdr:col>
      <xdr:colOff>0</xdr:colOff>
      <xdr:row>62</xdr:row>
      <xdr:rowOff>76200</xdr:rowOff>
    </xdr:to>
    <xdr:sp macro="" textlink="">
      <xdr:nvSpPr>
        <xdr:cNvPr id="2968" name="Line 769">
          <a:extLst>
            <a:ext uri="{FF2B5EF4-FFF2-40B4-BE49-F238E27FC236}">
              <a16:creationId xmlns:a16="http://schemas.microsoft.com/office/drawing/2014/main" id="{7A9949A9-81B5-4626-85F2-90A9DE34F62B}"/>
            </a:ext>
          </a:extLst>
        </xdr:cNvPr>
        <xdr:cNvSpPr>
          <a:spLocks noChangeShapeType="1"/>
        </xdr:cNvSpPr>
      </xdr:nvSpPr>
      <xdr:spPr bwMode="auto">
        <a:xfrm>
          <a:off x="6257925" y="11296650"/>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62</xdr:row>
      <xdr:rowOff>76200</xdr:rowOff>
    </xdr:from>
    <xdr:to>
      <xdr:col>15</xdr:col>
      <xdr:colOff>0</xdr:colOff>
      <xdr:row>64</xdr:row>
      <xdr:rowOff>76200</xdr:rowOff>
    </xdr:to>
    <xdr:sp macro="" textlink="">
      <xdr:nvSpPr>
        <xdr:cNvPr id="2969" name="Line 770">
          <a:extLst>
            <a:ext uri="{FF2B5EF4-FFF2-40B4-BE49-F238E27FC236}">
              <a16:creationId xmlns:a16="http://schemas.microsoft.com/office/drawing/2014/main" id="{78464653-3BBF-47FF-AD01-096D42E56DC8}"/>
            </a:ext>
          </a:extLst>
        </xdr:cNvPr>
        <xdr:cNvSpPr>
          <a:spLocks noChangeShapeType="1"/>
        </xdr:cNvSpPr>
      </xdr:nvSpPr>
      <xdr:spPr bwMode="auto">
        <a:xfrm flipV="1">
          <a:off x="5995988" y="11296650"/>
          <a:ext cx="261937" cy="3619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67</xdr:row>
      <xdr:rowOff>0</xdr:rowOff>
    </xdr:from>
    <xdr:to>
      <xdr:col>17</xdr:col>
      <xdr:colOff>152400</xdr:colOff>
      <xdr:row>67</xdr:row>
      <xdr:rowOff>152400</xdr:rowOff>
    </xdr:to>
    <xdr:sp macro="" textlink="">
      <xdr:nvSpPr>
        <xdr:cNvPr id="2970" name="Triangle 8" descr="bd3be83e-a23a-48b0-a3b6-e7ac0b74a501">
          <a:extLst>
            <a:ext uri="{FF2B5EF4-FFF2-40B4-BE49-F238E27FC236}">
              <a16:creationId xmlns:a16="http://schemas.microsoft.com/office/drawing/2014/main" id="{09E00751-6C13-4171-AD53-2A076DD2D762}"/>
            </a:ext>
          </a:extLst>
        </xdr:cNvPr>
        <xdr:cNvSpPr/>
      </xdr:nvSpPr>
      <xdr:spPr>
        <a:xfrm rot="16200000">
          <a:off x="7572375" y="1212532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67</xdr:row>
      <xdr:rowOff>76200</xdr:rowOff>
    </xdr:from>
    <xdr:to>
      <xdr:col>17</xdr:col>
      <xdr:colOff>0</xdr:colOff>
      <xdr:row>67</xdr:row>
      <xdr:rowOff>76200</xdr:rowOff>
    </xdr:to>
    <xdr:sp macro="" textlink="">
      <xdr:nvSpPr>
        <xdr:cNvPr id="2971" name="Line 771">
          <a:extLst>
            <a:ext uri="{FF2B5EF4-FFF2-40B4-BE49-F238E27FC236}">
              <a16:creationId xmlns:a16="http://schemas.microsoft.com/office/drawing/2014/main" id="{3A014FA1-ECF1-4667-9479-EA60EAD693EC}"/>
            </a:ext>
          </a:extLst>
        </xdr:cNvPr>
        <xdr:cNvSpPr>
          <a:spLocks noChangeShapeType="1"/>
        </xdr:cNvSpPr>
      </xdr:nvSpPr>
      <xdr:spPr bwMode="auto">
        <a:xfrm>
          <a:off x="6257925" y="12201525"/>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64</xdr:row>
      <xdr:rowOff>76200</xdr:rowOff>
    </xdr:from>
    <xdr:to>
      <xdr:col>15</xdr:col>
      <xdr:colOff>0</xdr:colOff>
      <xdr:row>67</xdr:row>
      <xdr:rowOff>76200</xdr:rowOff>
    </xdr:to>
    <xdr:sp macro="" textlink="">
      <xdr:nvSpPr>
        <xdr:cNvPr id="2972" name="Line 772">
          <a:extLst>
            <a:ext uri="{FF2B5EF4-FFF2-40B4-BE49-F238E27FC236}">
              <a16:creationId xmlns:a16="http://schemas.microsoft.com/office/drawing/2014/main" id="{F8121FE0-4244-45FE-A0C3-22110062F784}"/>
            </a:ext>
          </a:extLst>
        </xdr:cNvPr>
        <xdr:cNvSpPr>
          <a:spLocks noChangeShapeType="1"/>
        </xdr:cNvSpPr>
      </xdr:nvSpPr>
      <xdr:spPr bwMode="auto">
        <a:xfrm>
          <a:off x="5995988" y="11658600"/>
          <a:ext cx="261937"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64</xdr:row>
      <xdr:rowOff>0</xdr:rowOff>
    </xdr:from>
    <xdr:to>
      <xdr:col>13</xdr:col>
      <xdr:colOff>152400</xdr:colOff>
      <xdr:row>64</xdr:row>
      <xdr:rowOff>152400</xdr:rowOff>
    </xdr:to>
    <xdr:sp macro="" textlink="">
      <xdr:nvSpPr>
        <xdr:cNvPr id="2973" name="Circle 9" descr="cba0516d-8afe-41cf-b8bf-57fb58c4f7bd">
          <a:extLst>
            <a:ext uri="{FF2B5EF4-FFF2-40B4-BE49-F238E27FC236}">
              <a16:creationId xmlns:a16="http://schemas.microsoft.com/office/drawing/2014/main" id="{5FAFF29D-4EDB-4A86-924B-1834E318D3EB}"/>
            </a:ext>
          </a:extLst>
        </xdr:cNvPr>
        <xdr:cNvSpPr/>
      </xdr:nvSpPr>
      <xdr:spPr>
        <a:xfrm>
          <a:off x="5843588" y="115824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64</xdr:row>
      <xdr:rowOff>76200</xdr:rowOff>
    </xdr:from>
    <xdr:to>
      <xdr:col>13</xdr:col>
      <xdr:colOff>0</xdr:colOff>
      <xdr:row>64</xdr:row>
      <xdr:rowOff>76200</xdr:rowOff>
    </xdr:to>
    <xdr:sp macro="" textlink="">
      <xdr:nvSpPr>
        <xdr:cNvPr id="2974" name="Line 773">
          <a:extLst>
            <a:ext uri="{FF2B5EF4-FFF2-40B4-BE49-F238E27FC236}">
              <a16:creationId xmlns:a16="http://schemas.microsoft.com/office/drawing/2014/main" id="{3F3EA492-0FB9-40EA-8184-EC46C1795E3A}"/>
            </a:ext>
          </a:extLst>
        </xdr:cNvPr>
        <xdr:cNvSpPr>
          <a:spLocks noChangeShapeType="1"/>
        </xdr:cNvSpPr>
      </xdr:nvSpPr>
      <xdr:spPr bwMode="auto">
        <a:xfrm>
          <a:off x="4529138" y="11658600"/>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64</xdr:row>
      <xdr:rowOff>76200</xdr:rowOff>
    </xdr:from>
    <xdr:to>
      <xdr:col>11</xdr:col>
      <xdr:colOff>0</xdr:colOff>
      <xdr:row>68</xdr:row>
      <xdr:rowOff>76200</xdr:rowOff>
    </xdr:to>
    <xdr:sp macro="" textlink="">
      <xdr:nvSpPr>
        <xdr:cNvPr id="2975" name="Line 774">
          <a:extLst>
            <a:ext uri="{FF2B5EF4-FFF2-40B4-BE49-F238E27FC236}">
              <a16:creationId xmlns:a16="http://schemas.microsoft.com/office/drawing/2014/main" id="{8659DE41-E3E2-4A9F-9E6E-0881B753B5CC}"/>
            </a:ext>
          </a:extLst>
        </xdr:cNvPr>
        <xdr:cNvSpPr>
          <a:spLocks noChangeShapeType="1"/>
        </xdr:cNvSpPr>
      </xdr:nvSpPr>
      <xdr:spPr bwMode="auto">
        <a:xfrm flipV="1">
          <a:off x="4267200" y="11658600"/>
          <a:ext cx="261938" cy="72390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72</xdr:row>
      <xdr:rowOff>0</xdr:rowOff>
    </xdr:from>
    <xdr:to>
      <xdr:col>13</xdr:col>
      <xdr:colOff>152400</xdr:colOff>
      <xdr:row>72</xdr:row>
      <xdr:rowOff>152400</xdr:rowOff>
    </xdr:to>
    <xdr:sp macro="" textlink="">
      <xdr:nvSpPr>
        <xdr:cNvPr id="2976" name="Triangle 10" descr="185c5385-bfdb-444a-b201-90cfcb695285">
          <a:extLst>
            <a:ext uri="{FF2B5EF4-FFF2-40B4-BE49-F238E27FC236}">
              <a16:creationId xmlns:a16="http://schemas.microsoft.com/office/drawing/2014/main" id="{12A439DD-BF00-4E0C-9DAC-7ACD2124644F}"/>
            </a:ext>
          </a:extLst>
        </xdr:cNvPr>
        <xdr:cNvSpPr/>
      </xdr:nvSpPr>
      <xdr:spPr>
        <a:xfrm rot="16200000">
          <a:off x="5843588" y="130302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72</xdr:row>
      <xdr:rowOff>76200</xdr:rowOff>
    </xdr:from>
    <xdr:to>
      <xdr:col>17</xdr:col>
      <xdr:colOff>0</xdr:colOff>
      <xdr:row>72</xdr:row>
      <xdr:rowOff>76200</xdr:rowOff>
    </xdr:to>
    <xdr:sp macro="" textlink="">
      <xdr:nvSpPr>
        <xdr:cNvPr id="2977" name="Line 775">
          <a:extLst>
            <a:ext uri="{FF2B5EF4-FFF2-40B4-BE49-F238E27FC236}">
              <a16:creationId xmlns:a16="http://schemas.microsoft.com/office/drawing/2014/main" id="{8FBD934F-4187-43E9-B372-18FA64552F76}"/>
            </a:ext>
          </a:extLst>
        </xdr:cNvPr>
        <xdr:cNvSpPr>
          <a:spLocks noChangeShapeType="1"/>
        </xdr:cNvSpPr>
      </xdr:nvSpPr>
      <xdr:spPr bwMode="auto">
        <a:xfrm>
          <a:off x="5995988" y="13106400"/>
          <a:ext cx="1576387"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72</xdr:row>
      <xdr:rowOff>76200</xdr:rowOff>
    </xdr:from>
    <xdr:to>
      <xdr:col>13</xdr:col>
      <xdr:colOff>0</xdr:colOff>
      <xdr:row>72</xdr:row>
      <xdr:rowOff>76200</xdr:rowOff>
    </xdr:to>
    <xdr:sp macro="" textlink="">
      <xdr:nvSpPr>
        <xdr:cNvPr id="2978" name="Line 776">
          <a:extLst>
            <a:ext uri="{FF2B5EF4-FFF2-40B4-BE49-F238E27FC236}">
              <a16:creationId xmlns:a16="http://schemas.microsoft.com/office/drawing/2014/main" id="{AC5B8FBE-8632-407B-9935-345BE98310A3}"/>
            </a:ext>
          </a:extLst>
        </xdr:cNvPr>
        <xdr:cNvSpPr>
          <a:spLocks noChangeShapeType="1"/>
        </xdr:cNvSpPr>
      </xdr:nvSpPr>
      <xdr:spPr bwMode="auto">
        <a:xfrm>
          <a:off x="4529138" y="13106400"/>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68</xdr:row>
      <xdr:rowOff>76200</xdr:rowOff>
    </xdr:from>
    <xdr:to>
      <xdr:col>11</xdr:col>
      <xdr:colOff>0</xdr:colOff>
      <xdr:row>72</xdr:row>
      <xdr:rowOff>76200</xdr:rowOff>
    </xdr:to>
    <xdr:sp macro="" textlink="">
      <xdr:nvSpPr>
        <xdr:cNvPr id="2979" name="Line 777">
          <a:extLst>
            <a:ext uri="{FF2B5EF4-FFF2-40B4-BE49-F238E27FC236}">
              <a16:creationId xmlns:a16="http://schemas.microsoft.com/office/drawing/2014/main" id="{479E8AEC-F774-42B3-960A-A592C4684DB8}"/>
            </a:ext>
          </a:extLst>
        </xdr:cNvPr>
        <xdr:cNvSpPr>
          <a:spLocks noChangeShapeType="1"/>
        </xdr:cNvSpPr>
      </xdr:nvSpPr>
      <xdr:spPr bwMode="auto">
        <a:xfrm>
          <a:off x="4267200" y="12382500"/>
          <a:ext cx="261938" cy="72390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23</xdr:row>
      <xdr:rowOff>0</xdr:rowOff>
    </xdr:from>
    <xdr:to>
      <xdr:col>9</xdr:col>
      <xdr:colOff>152400</xdr:colOff>
      <xdr:row>23</xdr:row>
      <xdr:rowOff>152400</xdr:rowOff>
    </xdr:to>
    <xdr:sp macro="" textlink="">
      <xdr:nvSpPr>
        <xdr:cNvPr id="2980" name="Square 11" descr="6aa5d85e-1568-4fcf-be83-a010be731a16">
          <a:extLst>
            <a:ext uri="{FF2B5EF4-FFF2-40B4-BE49-F238E27FC236}">
              <a16:creationId xmlns:a16="http://schemas.microsoft.com/office/drawing/2014/main" id="{0E541165-EAA2-462E-8AD5-5BDE6F966CB6}"/>
            </a:ext>
          </a:extLst>
        </xdr:cNvPr>
        <xdr:cNvSpPr/>
      </xdr:nvSpPr>
      <xdr:spPr>
        <a:xfrm>
          <a:off x="4114800" y="4162425"/>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23</xdr:row>
      <xdr:rowOff>76200</xdr:rowOff>
    </xdr:from>
    <xdr:to>
      <xdr:col>9</xdr:col>
      <xdr:colOff>0</xdr:colOff>
      <xdr:row>23</xdr:row>
      <xdr:rowOff>76200</xdr:rowOff>
    </xdr:to>
    <xdr:sp macro="" textlink="">
      <xdr:nvSpPr>
        <xdr:cNvPr id="2981" name="Line 778">
          <a:extLst>
            <a:ext uri="{FF2B5EF4-FFF2-40B4-BE49-F238E27FC236}">
              <a16:creationId xmlns:a16="http://schemas.microsoft.com/office/drawing/2014/main" id="{1FFD6095-3B65-49A9-B8DA-078A29376BB5}"/>
            </a:ext>
          </a:extLst>
        </xdr:cNvPr>
        <xdr:cNvSpPr>
          <a:spLocks noChangeShapeType="1"/>
        </xdr:cNvSpPr>
      </xdr:nvSpPr>
      <xdr:spPr bwMode="auto">
        <a:xfrm>
          <a:off x="2800350" y="4238625"/>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23</xdr:row>
      <xdr:rowOff>76200</xdr:rowOff>
    </xdr:from>
    <xdr:to>
      <xdr:col>7</xdr:col>
      <xdr:colOff>0</xdr:colOff>
      <xdr:row>45</xdr:row>
      <xdr:rowOff>76200</xdr:rowOff>
    </xdr:to>
    <xdr:sp macro="" textlink="">
      <xdr:nvSpPr>
        <xdr:cNvPr id="2982" name="Line 779">
          <a:extLst>
            <a:ext uri="{FF2B5EF4-FFF2-40B4-BE49-F238E27FC236}">
              <a16:creationId xmlns:a16="http://schemas.microsoft.com/office/drawing/2014/main" id="{963435D0-0EED-4EE1-B440-4B4E0F72250A}"/>
            </a:ext>
          </a:extLst>
        </xdr:cNvPr>
        <xdr:cNvSpPr>
          <a:spLocks noChangeShapeType="1"/>
        </xdr:cNvSpPr>
      </xdr:nvSpPr>
      <xdr:spPr bwMode="auto">
        <a:xfrm flipV="1">
          <a:off x="2538413" y="4238625"/>
          <a:ext cx="261937" cy="39814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38</xdr:row>
      <xdr:rowOff>0</xdr:rowOff>
    </xdr:from>
    <xdr:to>
      <xdr:col>9</xdr:col>
      <xdr:colOff>152400</xdr:colOff>
      <xdr:row>38</xdr:row>
      <xdr:rowOff>152400</xdr:rowOff>
    </xdr:to>
    <xdr:sp macro="" textlink="">
      <xdr:nvSpPr>
        <xdr:cNvPr id="2983" name="Square 12" descr="e75caaf0-5e25-43a5-9cec-297e30df9193">
          <a:extLst>
            <a:ext uri="{FF2B5EF4-FFF2-40B4-BE49-F238E27FC236}">
              <a16:creationId xmlns:a16="http://schemas.microsoft.com/office/drawing/2014/main" id="{AA8F883D-886C-4727-9F49-47F22C1FF830}"/>
            </a:ext>
          </a:extLst>
        </xdr:cNvPr>
        <xdr:cNvSpPr/>
      </xdr:nvSpPr>
      <xdr:spPr>
        <a:xfrm>
          <a:off x="4114800" y="6877050"/>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38</xdr:row>
      <xdr:rowOff>76200</xdr:rowOff>
    </xdr:from>
    <xdr:to>
      <xdr:col>9</xdr:col>
      <xdr:colOff>0</xdr:colOff>
      <xdr:row>38</xdr:row>
      <xdr:rowOff>76200</xdr:rowOff>
    </xdr:to>
    <xdr:sp macro="" textlink="">
      <xdr:nvSpPr>
        <xdr:cNvPr id="2984" name="Line 780">
          <a:extLst>
            <a:ext uri="{FF2B5EF4-FFF2-40B4-BE49-F238E27FC236}">
              <a16:creationId xmlns:a16="http://schemas.microsoft.com/office/drawing/2014/main" id="{7111DE3F-75A5-4BCA-AB62-F92C54C03ED4}"/>
            </a:ext>
          </a:extLst>
        </xdr:cNvPr>
        <xdr:cNvSpPr>
          <a:spLocks noChangeShapeType="1"/>
        </xdr:cNvSpPr>
      </xdr:nvSpPr>
      <xdr:spPr bwMode="auto">
        <a:xfrm>
          <a:off x="2800350" y="6953250"/>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38</xdr:row>
      <xdr:rowOff>76200</xdr:rowOff>
    </xdr:from>
    <xdr:to>
      <xdr:col>7</xdr:col>
      <xdr:colOff>0</xdr:colOff>
      <xdr:row>45</xdr:row>
      <xdr:rowOff>76200</xdr:rowOff>
    </xdr:to>
    <xdr:sp macro="" textlink="">
      <xdr:nvSpPr>
        <xdr:cNvPr id="2985" name="Line 781">
          <a:extLst>
            <a:ext uri="{FF2B5EF4-FFF2-40B4-BE49-F238E27FC236}">
              <a16:creationId xmlns:a16="http://schemas.microsoft.com/office/drawing/2014/main" id="{CC3D2170-85AD-46A7-AF3A-354C5B07DB8D}"/>
            </a:ext>
          </a:extLst>
        </xdr:cNvPr>
        <xdr:cNvSpPr>
          <a:spLocks noChangeShapeType="1"/>
        </xdr:cNvSpPr>
      </xdr:nvSpPr>
      <xdr:spPr bwMode="auto">
        <a:xfrm flipV="1">
          <a:off x="2538413" y="6953250"/>
          <a:ext cx="261937" cy="12668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53</xdr:row>
      <xdr:rowOff>0</xdr:rowOff>
    </xdr:from>
    <xdr:to>
      <xdr:col>9</xdr:col>
      <xdr:colOff>152400</xdr:colOff>
      <xdr:row>53</xdr:row>
      <xdr:rowOff>152400</xdr:rowOff>
    </xdr:to>
    <xdr:sp macro="" textlink="">
      <xdr:nvSpPr>
        <xdr:cNvPr id="2986" name="Square 13" descr="ad818141-ed09-434f-9f7e-02b2dea6655e">
          <a:extLst>
            <a:ext uri="{FF2B5EF4-FFF2-40B4-BE49-F238E27FC236}">
              <a16:creationId xmlns:a16="http://schemas.microsoft.com/office/drawing/2014/main" id="{A12E9937-220E-4A61-AC81-DFBB02C1DF3E}"/>
            </a:ext>
          </a:extLst>
        </xdr:cNvPr>
        <xdr:cNvSpPr/>
      </xdr:nvSpPr>
      <xdr:spPr>
        <a:xfrm>
          <a:off x="4114800" y="9591675"/>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53</xdr:row>
      <xdr:rowOff>76200</xdr:rowOff>
    </xdr:from>
    <xdr:to>
      <xdr:col>9</xdr:col>
      <xdr:colOff>0</xdr:colOff>
      <xdr:row>53</xdr:row>
      <xdr:rowOff>76200</xdr:rowOff>
    </xdr:to>
    <xdr:sp macro="" textlink="">
      <xdr:nvSpPr>
        <xdr:cNvPr id="2987" name="Line 782">
          <a:extLst>
            <a:ext uri="{FF2B5EF4-FFF2-40B4-BE49-F238E27FC236}">
              <a16:creationId xmlns:a16="http://schemas.microsoft.com/office/drawing/2014/main" id="{A32A4B59-1939-48A9-AAA1-206B9DD8E125}"/>
            </a:ext>
          </a:extLst>
        </xdr:cNvPr>
        <xdr:cNvSpPr>
          <a:spLocks noChangeShapeType="1"/>
        </xdr:cNvSpPr>
      </xdr:nvSpPr>
      <xdr:spPr bwMode="auto">
        <a:xfrm>
          <a:off x="2800350" y="9667875"/>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45</xdr:row>
      <xdr:rowOff>76200</xdr:rowOff>
    </xdr:from>
    <xdr:to>
      <xdr:col>7</xdr:col>
      <xdr:colOff>0</xdr:colOff>
      <xdr:row>53</xdr:row>
      <xdr:rowOff>76200</xdr:rowOff>
    </xdr:to>
    <xdr:sp macro="" textlink="">
      <xdr:nvSpPr>
        <xdr:cNvPr id="2988" name="Line 783">
          <a:extLst>
            <a:ext uri="{FF2B5EF4-FFF2-40B4-BE49-F238E27FC236}">
              <a16:creationId xmlns:a16="http://schemas.microsoft.com/office/drawing/2014/main" id="{DD6F55BB-8490-4BF7-AABB-E968D1895CA0}"/>
            </a:ext>
          </a:extLst>
        </xdr:cNvPr>
        <xdr:cNvSpPr>
          <a:spLocks noChangeShapeType="1"/>
        </xdr:cNvSpPr>
      </xdr:nvSpPr>
      <xdr:spPr bwMode="auto">
        <a:xfrm>
          <a:off x="2538413" y="8220075"/>
          <a:ext cx="261937" cy="144780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68</xdr:row>
      <xdr:rowOff>0</xdr:rowOff>
    </xdr:from>
    <xdr:to>
      <xdr:col>9</xdr:col>
      <xdr:colOff>152400</xdr:colOff>
      <xdr:row>68</xdr:row>
      <xdr:rowOff>152400</xdr:rowOff>
    </xdr:to>
    <xdr:sp macro="" textlink="">
      <xdr:nvSpPr>
        <xdr:cNvPr id="2989" name="Square 14" descr="7ecde75e-c928-4c5a-826c-848ad6d9e4ee">
          <a:extLst>
            <a:ext uri="{FF2B5EF4-FFF2-40B4-BE49-F238E27FC236}">
              <a16:creationId xmlns:a16="http://schemas.microsoft.com/office/drawing/2014/main" id="{D1A55B48-33AE-4B6C-BA44-B2806A4E47EC}"/>
            </a:ext>
          </a:extLst>
        </xdr:cNvPr>
        <xdr:cNvSpPr/>
      </xdr:nvSpPr>
      <xdr:spPr>
        <a:xfrm>
          <a:off x="4114800" y="12306300"/>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68</xdr:row>
      <xdr:rowOff>76200</xdr:rowOff>
    </xdr:from>
    <xdr:to>
      <xdr:col>9</xdr:col>
      <xdr:colOff>0</xdr:colOff>
      <xdr:row>68</xdr:row>
      <xdr:rowOff>76200</xdr:rowOff>
    </xdr:to>
    <xdr:sp macro="" textlink="">
      <xdr:nvSpPr>
        <xdr:cNvPr id="2990" name="Line 784">
          <a:extLst>
            <a:ext uri="{FF2B5EF4-FFF2-40B4-BE49-F238E27FC236}">
              <a16:creationId xmlns:a16="http://schemas.microsoft.com/office/drawing/2014/main" id="{3C6DF375-129D-4CD9-A280-BC66187366CB}"/>
            </a:ext>
          </a:extLst>
        </xdr:cNvPr>
        <xdr:cNvSpPr>
          <a:spLocks noChangeShapeType="1"/>
        </xdr:cNvSpPr>
      </xdr:nvSpPr>
      <xdr:spPr bwMode="auto">
        <a:xfrm>
          <a:off x="2800350" y="12382500"/>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45</xdr:row>
      <xdr:rowOff>76200</xdr:rowOff>
    </xdr:from>
    <xdr:to>
      <xdr:col>7</xdr:col>
      <xdr:colOff>0</xdr:colOff>
      <xdr:row>68</xdr:row>
      <xdr:rowOff>76200</xdr:rowOff>
    </xdr:to>
    <xdr:sp macro="" textlink="">
      <xdr:nvSpPr>
        <xdr:cNvPr id="2991" name="Line 785">
          <a:extLst>
            <a:ext uri="{FF2B5EF4-FFF2-40B4-BE49-F238E27FC236}">
              <a16:creationId xmlns:a16="http://schemas.microsoft.com/office/drawing/2014/main" id="{B83E2D12-4743-46E4-8399-19368CB61003}"/>
            </a:ext>
          </a:extLst>
        </xdr:cNvPr>
        <xdr:cNvSpPr>
          <a:spLocks noChangeShapeType="1"/>
        </xdr:cNvSpPr>
      </xdr:nvSpPr>
      <xdr:spPr bwMode="auto">
        <a:xfrm>
          <a:off x="2538413" y="8220075"/>
          <a:ext cx="261937" cy="41624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19</xdr:row>
      <xdr:rowOff>0</xdr:rowOff>
    </xdr:from>
    <xdr:to>
      <xdr:col>13</xdr:col>
      <xdr:colOff>152400</xdr:colOff>
      <xdr:row>19</xdr:row>
      <xdr:rowOff>152400</xdr:rowOff>
    </xdr:to>
    <xdr:sp macro="" textlink="">
      <xdr:nvSpPr>
        <xdr:cNvPr id="2992" name="Circle 15" descr="3fa73cbb-8b2e-4778-9dc9-eb9e850567d7">
          <a:extLst>
            <a:ext uri="{FF2B5EF4-FFF2-40B4-BE49-F238E27FC236}">
              <a16:creationId xmlns:a16="http://schemas.microsoft.com/office/drawing/2014/main" id="{45EA8982-16DE-478A-99FF-43B9B7FA01DB}"/>
            </a:ext>
          </a:extLst>
        </xdr:cNvPr>
        <xdr:cNvSpPr/>
      </xdr:nvSpPr>
      <xdr:spPr>
        <a:xfrm>
          <a:off x="5843588" y="3438525"/>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19</xdr:row>
      <xdr:rowOff>76200</xdr:rowOff>
    </xdr:from>
    <xdr:to>
      <xdr:col>13</xdr:col>
      <xdr:colOff>0</xdr:colOff>
      <xdr:row>19</xdr:row>
      <xdr:rowOff>76200</xdr:rowOff>
    </xdr:to>
    <xdr:sp macro="" textlink="">
      <xdr:nvSpPr>
        <xdr:cNvPr id="2993" name="Line 786">
          <a:extLst>
            <a:ext uri="{FF2B5EF4-FFF2-40B4-BE49-F238E27FC236}">
              <a16:creationId xmlns:a16="http://schemas.microsoft.com/office/drawing/2014/main" id="{37A068F1-C482-4A80-8803-609FD0E2FA9D}"/>
            </a:ext>
          </a:extLst>
        </xdr:cNvPr>
        <xdr:cNvSpPr>
          <a:spLocks noChangeShapeType="1"/>
        </xdr:cNvSpPr>
      </xdr:nvSpPr>
      <xdr:spPr bwMode="auto">
        <a:xfrm>
          <a:off x="4529138" y="3514725"/>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19</xdr:row>
      <xdr:rowOff>76200</xdr:rowOff>
    </xdr:from>
    <xdr:to>
      <xdr:col>11</xdr:col>
      <xdr:colOff>0</xdr:colOff>
      <xdr:row>23</xdr:row>
      <xdr:rowOff>76200</xdr:rowOff>
    </xdr:to>
    <xdr:sp macro="" textlink="">
      <xdr:nvSpPr>
        <xdr:cNvPr id="2994" name="Line 787">
          <a:extLst>
            <a:ext uri="{FF2B5EF4-FFF2-40B4-BE49-F238E27FC236}">
              <a16:creationId xmlns:a16="http://schemas.microsoft.com/office/drawing/2014/main" id="{CA3C0B4D-6865-4599-B75F-62E395E571D8}"/>
            </a:ext>
          </a:extLst>
        </xdr:cNvPr>
        <xdr:cNvSpPr>
          <a:spLocks noChangeShapeType="1"/>
        </xdr:cNvSpPr>
      </xdr:nvSpPr>
      <xdr:spPr bwMode="auto">
        <a:xfrm flipV="1">
          <a:off x="4267200" y="3514725"/>
          <a:ext cx="261938" cy="72390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27</xdr:row>
      <xdr:rowOff>0</xdr:rowOff>
    </xdr:from>
    <xdr:to>
      <xdr:col>13</xdr:col>
      <xdr:colOff>152400</xdr:colOff>
      <xdr:row>27</xdr:row>
      <xdr:rowOff>152400</xdr:rowOff>
    </xdr:to>
    <xdr:sp macro="" textlink="">
      <xdr:nvSpPr>
        <xdr:cNvPr id="2995" name="Triangle 16" descr="0acfdc9d-0310-4c9b-8da2-47b5f4c10a49">
          <a:extLst>
            <a:ext uri="{FF2B5EF4-FFF2-40B4-BE49-F238E27FC236}">
              <a16:creationId xmlns:a16="http://schemas.microsoft.com/office/drawing/2014/main" id="{D79EE64A-F95B-471B-8260-7614B6FA21FF}"/>
            </a:ext>
          </a:extLst>
        </xdr:cNvPr>
        <xdr:cNvSpPr/>
      </xdr:nvSpPr>
      <xdr:spPr>
        <a:xfrm rot="16200000">
          <a:off x="5843588" y="488632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27</xdr:row>
      <xdr:rowOff>76200</xdr:rowOff>
    </xdr:from>
    <xdr:to>
      <xdr:col>17</xdr:col>
      <xdr:colOff>0</xdr:colOff>
      <xdr:row>27</xdr:row>
      <xdr:rowOff>76200</xdr:rowOff>
    </xdr:to>
    <xdr:sp macro="" textlink="">
      <xdr:nvSpPr>
        <xdr:cNvPr id="2996" name="Line 788">
          <a:extLst>
            <a:ext uri="{FF2B5EF4-FFF2-40B4-BE49-F238E27FC236}">
              <a16:creationId xmlns:a16="http://schemas.microsoft.com/office/drawing/2014/main" id="{A2294EDF-BD4F-486E-9FEA-8581D7BD5081}"/>
            </a:ext>
          </a:extLst>
        </xdr:cNvPr>
        <xdr:cNvSpPr>
          <a:spLocks noChangeShapeType="1"/>
        </xdr:cNvSpPr>
      </xdr:nvSpPr>
      <xdr:spPr bwMode="auto">
        <a:xfrm>
          <a:off x="5995988" y="4962525"/>
          <a:ext cx="1576387"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27</xdr:row>
      <xdr:rowOff>76200</xdr:rowOff>
    </xdr:from>
    <xdr:to>
      <xdr:col>13</xdr:col>
      <xdr:colOff>0</xdr:colOff>
      <xdr:row>27</xdr:row>
      <xdr:rowOff>76200</xdr:rowOff>
    </xdr:to>
    <xdr:sp macro="" textlink="">
      <xdr:nvSpPr>
        <xdr:cNvPr id="2997" name="Line 789">
          <a:extLst>
            <a:ext uri="{FF2B5EF4-FFF2-40B4-BE49-F238E27FC236}">
              <a16:creationId xmlns:a16="http://schemas.microsoft.com/office/drawing/2014/main" id="{D4741DB7-F568-457D-9030-FCB25E40AB2C}"/>
            </a:ext>
          </a:extLst>
        </xdr:cNvPr>
        <xdr:cNvSpPr>
          <a:spLocks noChangeShapeType="1"/>
        </xdr:cNvSpPr>
      </xdr:nvSpPr>
      <xdr:spPr bwMode="auto">
        <a:xfrm>
          <a:off x="4529138" y="4962525"/>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23</xdr:row>
      <xdr:rowOff>76200</xdr:rowOff>
    </xdr:from>
    <xdr:to>
      <xdr:col>11</xdr:col>
      <xdr:colOff>0</xdr:colOff>
      <xdr:row>27</xdr:row>
      <xdr:rowOff>76200</xdr:rowOff>
    </xdr:to>
    <xdr:sp macro="" textlink="">
      <xdr:nvSpPr>
        <xdr:cNvPr id="2998" name="Line 790">
          <a:extLst>
            <a:ext uri="{FF2B5EF4-FFF2-40B4-BE49-F238E27FC236}">
              <a16:creationId xmlns:a16="http://schemas.microsoft.com/office/drawing/2014/main" id="{ED8D52B3-BEEC-4E98-A547-CC703377E36F}"/>
            </a:ext>
          </a:extLst>
        </xdr:cNvPr>
        <xdr:cNvSpPr>
          <a:spLocks noChangeShapeType="1"/>
        </xdr:cNvSpPr>
      </xdr:nvSpPr>
      <xdr:spPr bwMode="auto">
        <a:xfrm>
          <a:off x="4267200" y="4238625"/>
          <a:ext cx="261938" cy="72390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17</xdr:row>
      <xdr:rowOff>0</xdr:rowOff>
    </xdr:from>
    <xdr:to>
      <xdr:col>17</xdr:col>
      <xdr:colOff>152400</xdr:colOff>
      <xdr:row>17</xdr:row>
      <xdr:rowOff>152400</xdr:rowOff>
    </xdr:to>
    <xdr:sp macro="" textlink="">
      <xdr:nvSpPr>
        <xdr:cNvPr id="2999" name="Triangle 17" descr="a5b5e778-46a9-4568-9449-55db07867aaa">
          <a:extLst>
            <a:ext uri="{FF2B5EF4-FFF2-40B4-BE49-F238E27FC236}">
              <a16:creationId xmlns:a16="http://schemas.microsoft.com/office/drawing/2014/main" id="{BA31AD18-0DB4-44CB-8574-6F3F7A3217EF}"/>
            </a:ext>
          </a:extLst>
        </xdr:cNvPr>
        <xdr:cNvSpPr/>
      </xdr:nvSpPr>
      <xdr:spPr>
        <a:xfrm rot="16200000">
          <a:off x="7572375" y="307657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17</xdr:row>
      <xdr:rowOff>76200</xdr:rowOff>
    </xdr:from>
    <xdr:to>
      <xdr:col>17</xdr:col>
      <xdr:colOff>0</xdr:colOff>
      <xdr:row>17</xdr:row>
      <xdr:rowOff>76200</xdr:rowOff>
    </xdr:to>
    <xdr:sp macro="" textlink="">
      <xdr:nvSpPr>
        <xdr:cNvPr id="3000" name="Line 791">
          <a:extLst>
            <a:ext uri="{FF2B5EF4-FFF2-40B4-BE49-F238E27FC236}">
              <a16:creationId xmlns:a16="http://schemas.microsoft.com/office/drawing/2014/main" id="{9DE2B35B-F256-40C3-9B00-B252B83446B1}"/>
            </a:ext>
          </a:extLst>
        </xdr:cNvPr>
        <xdr:cNvSpPr>
          <a:spLocks noChangeShapeType="1"/>
        </xdr:cNvSpPr>
      </xdr:nvSpPr>
      <xdr:spPr bwMode="auto">
        <a:xfrm>
          <a:off x="6257925" y="3152775"/>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17</xdr:row>
      <xdr:rowOff>76200</xdr:rowOff>
    </xdr:from>
    <xdr:to>
      <xdr:col>15</xdr:col>
      <xdr:colOff>0</xdr:colOff>
      <xdr:row>19</xdr:row>
      <xdr:rowOff>76200</xdr:rowOff>
    </xdr:to>
    <xdr:sp macro="" textlink="">
      <xdr:nvSpPr>
        <xdr:cNvPr id="3001" name="Line 792">
          <a:extLst>
            <a:ext uri="{FF2B5EF4-FFF2-40B4-BE49-F238E27FC236}">
              <a16:creationId xmlns:a16="http://schemas.microsoft.com/office/drawing/2014/main" id="{AD183BFA-220D-4355-A305-28A19CA64A65}"/>
            </a:ext>
          </a:extLst>
        </xdr:cNvPr>
        <xdr:cNvSpPr>
          <a:spLocks noChangeShapeType="1"/>
        </xdr:cNvSpPr>
      </xdr:nvSpPr>
      <xdr:spPr bwMode="auto">
        <a:xfrm flipV="1">
          <a:off x="5995988" y="3152775"/>
          <a:ext cx="261937" cy="3619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22</xdr:row>
      <xdr:rowOff>0</xdr:rowOff>
    </xdr:from>
    <xdr:to>
      <xdr:col>17</xdr:col>
      <xdr:colOff>152400</xdr:colOff>
      <xdr:row>22</xdr:row>
      <xdr:rowOff>152400</xdr:rowOff>
    </xdr:to>
    <xdr:sp macro="" textlink="">
      <xdr:nvSpPr>
        <xdr:cNvPr id="3002" name="Triangle 18" descr="6dd24984-28dc-42df-a134-ddf9b18ddf97">
          <a:extLst>
            <a:ext uri="{FF2B5EF4-FFF2-40B4-BE49-F238E27FC236}">
              <a16:creationId xmlns:a16="http://schemas.microsoft.com/office/drawing/2014/main" id="{7C250B6B-178A-40F7-BA1B-4027D58B71E7}"/>
            </a:ext>
          </a:extLst>
        </xdr:cNvPr>
        <xdr:cNvSpPr/>
      </xdr:nvSpPr>
      <xdr:spPr>
        <a:xfrm rot="16200000">
          <a:off x="7572375" y="398145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22</xdr:row>
      <xdr:rowOff>76200</xdr:rowOff>
    </xdr:from>
    <xdr:to>
      <xdr:col>17</xdr:col>
      <xdr:colOff>0</xdr:colOff>
      <xdr:row>22</xdr:row>
      <xdr:rowOff>76200</xdr:rowOff>
    </xdr:to>
    <xdr:sp macro="" textlink="">
      <xdr:nvSpPr>
        <xdr:cNvPr id="3003" name="Line 793">
          <a:extLst>
            <a:ext uri="{FF2B5EF4-FFF2-40B4-BE49-F238E27FC236}">
              <a16:creationId xmlns:a16="http://schemas.microsoft.com/office/drawing/2014/main" id="{246158F7-0268-4983-9722-D19FA521ED6C}"/>
            </a:ext>
          </a:extLst>
        </xdr:cNvPr>
        <xdr:cNvSpPr>
          <a:spLocks noChangeShapeType="1"/>
        </xdr:cNvSpPr>
      </xdr:nvSpPr>
      <xdr:spPr bwMode="auto">
        <a:xfrm>
          <a:off x="6257925" y="4057650"/>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19</xdr:row>
      <xdr:rowOff>76200</xdr:rowOff>
    </xdr:from>
    <xdr:to>
      <xdr:col>15</xdr:col>
      <xdr:colOff>0</xdr:colOff>
      <xdr:row>22</xdr:row>
      <xdr:rowOff>76200</xdr:rowOff>
    </xdr:to>
    <xdr:sp macro="" textlink="">
      <xdr:nvSpPr>
        <xdr:cNvPr id="3004" name="Line 794">
          <a:extLst>
            <a:ext uri="{FF2B5EF4-FFF2-40B4-BE49-F238E27FC236}">
              <a16:creationId xmlns:a16="http://schemas.microsoft.com/office/drawing/2014/main" id="{A4535073-2CD1-4E7C-954F-AD3705073265}"/>
            </a:ext>
          </a:extLst>
        </xdr:cNvPr>
        <xdr:cNvSpPr>
          <a:spLocks noChangeShapeType="1"/>
        </xdr:cNvSpPr>
      </xdr:nvSpPr>
      <xdr:spPr bwMode="auto">
        <a:xfrm>
          <a:off x="5995988" y="3514725"/>
          <a:ext cx="261937"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49</xdr:row>
      <xdr:rowOff>0</xdr:rowOff>
    </xdr:from>
    <xdr:to>
      <xdr:col>13</xdr:col>
      <xdr:colOff>152400</xdr:colOff>
      <xdr:row>49</xdr:row>
      <xdr:rowOff>152400</xdr:rowOff>
    </xdr:to>
    <xdr:sp macro="" textlink="">
      <xdr:nvSpPr>
        <xdr:cNvPr id="3005" name="Circle 19" descr="12d5b78b-2aad-496c-adc7-7c1ecffd7062">
          <a:extLst>
            <a:ext uri="{FF2B5EF4-FFF2-40B4-BE49-F238E27FC236}">
              <a16:creationId xmlns:a16="http://schemas.microsoft.com/office/drawing/2014/main" id="{0D3E9D69-E4FA-4F3B-8BEA-D4F7B959E940}"/>
            </a:ext>
          </a:extLst>
        </xdr:cNvPr>
        <xdr:cNvSpPr/>
      </xdr:nvSpPr>
      <xdr:spPr>
        <a:xfrm>
          <a:off x="5843588" y="8867775"/>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49</xdr:row>
      <xdr:rowOff>76200</xdr:rowOff>
    </xdr:from>
    <xdr:to>
      <xdr:col>13</xdr:col>
      <xdr:colOff>0</xdr:colOff>
      <xdr:row>49</xdr:row>
      <xdr:rowOff>76200</xdr:rowOff>
    </xdr:to>
    <xdr:sp macro="" textlink="">
      <xdr:nvSpPr>
        <xdr:cNvPr id="3006" name="Line 795">
          <a:extLst>
            <a:ext uri="{FF2B5EF4-FFF2-40B4-BE49-F238E27FC236}">
              <a16:creationId xmlns:a16="http://schemas.microsoft.com/office/drawing/2014/main" id="{FB239E61-8E55-4BE0-BB99-2697AAE6D6A9}"/>
            </a:ext>
          </a:extLst>
        </xdr:cNvPr>
        <xdr:cNvSpPr>
          <a:spLocks noChangeShapeType="1"/>
        </xdr:cNvSpPr>
      </xdr:nvSpPr>
      <xdr:spPr bwMode="auto">
        <a:xfrm>
          <a:off x="4529138" y="8943975"/>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49</xdr:row>
      <xdr:rowOff>76200</xdr:rowOff>
    </xdr:from>
    <xdr:to>
      <xdr:col>11</xdr:col>
      <xdr:colOff>0</xdr:colOff>
      <xdr:row>53</xdr:row>
      <xdr:rowOff>76200</xdr:rowOff>
    </xdr:to>
    <xdr:sp macro="" textlink="">
      <xdr:nvSpPr>
        <xdr:cNvPr id="3007" name="Line 796">
          <a:extLst>
            <a:ext uri="{FF2B5EF4-FFF2-40B4-BE49-F238E27FC236}">
              <a16:creationId xmlns:a16="http://schemas.microsoft.com/office/drawing/2014/main" id="{9D24D83F-90A2-468E-A0CE-653A1D3111D4}"/>
            </a:ext>
          </a:extLst>
        </xdr:cNvPr>
        <xdr:cNvSpPr>
          <a:spLocks noChangeShapeType="1"/>
        </xdr:cNvSpPr>
      </xdr:nvSpPr>
      <xdr:spPr bwMode="auto">
        <a:xfrm flipV="1">
          <a:off x="4267200" y="8943975"/>
          <a:ext cx="261938" cy="72390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57</xdr:row>
      <xdr:rowOff>0</xdr:rowOff>
    </xdr:from>
    <xdr:to>
      <xdr:col>13</xdr:col>
      <xdr:colOff>152400</xdr:colOff>
      <xdr:row>57</xdr:row>
      <xdr:rowOff>152400</xdr:rowOff>
    </xdr:to>
    <xdr:sp macro="" textlink="">
      <xdr:nvSpPr>
        <xdr:cNvPr id="3008" name="Triangle 20" descr="611c7fe9-6a69-486b-a45c-10175e33a99d">
          <a:extLst>
            <a:ext uri="{FF2B5EF4-FFF2-40B4-BE49-F238E27FC236}">
              <a16:creationId xmlns:a16="http://schemas.microsoft.com/office/drawing/2014/main" id="{8C358E58-5BB0-4311-AC17-D94BBC094225}"/>
            </a:ext>
          </a:extLst>
        </xdr:cNvPr>
        <xdr:cNvSpPr/>
      </xdr:nvSpPr>
      <xdr:spPr>
        <a:xfrm rot="16200000">
          <a:off x="5843588" y="1031557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57</xdr:row>
      <xdr:rowOff>76200</xdr:rowOff>
    </xdr:from>
    <xdr:to>
      <xdr:col>17</xdr:col>
      <xdr:colOff>0</xdr:colOff>
      <xdr:row>57</xdr:row>
      <xdr:rowOff>76200</xdr:rowOff>
    </xdr:to>
    <xdr:sp macro="" textlink="">
      <xdr:nvSpPr>
        <xdr:cNvPr id="3009" name="Line 797">
          <a:extLst>
            <a:ext uri="{FF2B5EF4-FFF2-40B4-BE49-F238E27FC236}">
              <a16:creationId xmlns:a16="http://schemas.microsoft.com/office/drawing/2014/main" id="{78527EDD-EF11-4564-84B0-C7D918B356D9}"/>
            </a:ext>
          </a:extLst>
        </xdr:cNvPr>
        <xdr:cNvSpPr>
          <a:spLocks noChangeShapeType="1"/>
        </xdr:cNvSpPr>
      </xdr:nvSpPr>
      <xdr:spPr bwMode="auto">
        <a:xfrm>
          <a:off x="5995988" y="10391775"/>
          <a:ext cx="1576387"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57</xdr:row>
      <xdr:rowOff>76200</xdr:rowOff>
    </xdr:from>
    <xdr:to>
      <xdr:col>13</xdr:col>
      <xdr:colOff>0</xdr:colOff>
      <xdr:row>57</xdr:row>
      <xdr:rowOff>76200</xdr:rowOff>
    </xdr:to>
    <xdr:sp macro="" textlink="">
      <xdr:nvSpPr>
        <xdr:cNvPr id="3010" name="Line 798">
          <a:extLst>
            <a:ext uri="{FF2B5EF4-FFF2-40B4-BE49-F238E27FC236}">
              <a16:creationId xmlns:a16="http://schemas.microsoft.com/office/drawing/2014/main" id="{D6B92FEB-4358-45DB-B2CC-6C6C5A9269BF}"/>
            </a:ext>
          </a:extLst>
        </xdr:cNvPr>
        <xdr:cNvSpPr>
          <a:spLocks noChangeShapeType="1"/>
        </xdr:cNvSpPr>
      </xdr:nvSpPr>
      <xdr:spPr bwMode="auto">
        <a:xfrm>
          <a:off x="4529138" y="10391775"/>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53</xdr:row>
      <xdr:rowOff>76200</xdr:rowOff>
    </xdr:from>
    <xdr:to>
      <xdr:col>11</xdr:col>
      <xdr:colOff>0</xdr:colOff>
      <xdr:row>57</xdr:row>
      <xdr:rowOff>76200</xdr:rowOff>
    </xdr:to>
    <xdr:sp macro="" textlink="">
      <xdr:nvSpPr>
        <xdr:cNvPr id="3011" name="Line 799">
          <a:extLst>
            <a:ext uri="{FF2B5EF4-FFF2-40B4-BE49-F238E27FC236}">
              <a16:creationId xmlns:a16="http://schemas.microsoft.com/office/drawing/2014/main" id="{45252ACD-A6F1-46E6-8B1E-5474C7190810}"/>
            </a:ext>
          </a:extLst>
        </xdr:cNvPr>
        <xdr:cNvSpPr>
          <a:spLocks noChangeShapeType="1"/>
        </xdr:cNvSpPr>
      </xdr:nvSpPr>
      <xdr:spPr bwMode="auto">
        <a:xfrm>
          <a:off x="4267200" y="9667875"/>
          <a:ext cx="261938" cy="72390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52</xdr:row>
      <xdr:rowOff>0</xdr:rowOff>
    </xdr:from>
    <xdr:to>
      <xdr:col>17</xdr:col>
      <xdr:colOff>152400</xdr:colOff>
      <xdr:row>52</xdr:row>
      <xdr:rowOff>152400</xdr:rowOff>
    </xdr:to>
    <xdr:sp macro="" textlink="">
      <xdr:nvSpPr>
        <xdr:cNvPr id="3012" name="Triangle 21" descr="b4b77766-d47c-4b44-9833-9975af0af2b8">
          <a:extLst>
            <a:ext uri="{FF2B5EF4-FFF2-40B4-BE49-F238E27FC236}">
              <a16:creationId xmlns:a16="http://schemas.microsoft.com/office/drawing/2014/main" id="{54C57AD0-9A37-4120-ACC7-F0F2F3EB4F51}"/>
            </a:ext>
          </a:extLst>
        </xdr:cNvPr>
        <xdr:cNvSpPr/>
      </xdr:nvSpPr>
      <xdr:spPr>
        <a:xfrm rot="16200000">
          <a:off x="7572375" y="94107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52</xdr:row>
      <xdr:rowOff>76200</xdr:rowOff>
    </xdr:from>
    <xdr:to>
      <xdr:col>17</xdr:col>
      <xdr:colOff>0</xdr:colOff>
      <xdr:row>52</xdr:row>
      <xdr:rowOff>76200</xdr:rowOff>
    </xdr:to>
    <xdr:sp macro="" textlink="">
      <xdr:nvSpPr>
        <xdr:cNvPr id="3013" name="Line 800">
          <a:extLst>
            <a:ext uri="{FF2B5EF4-FFF2-40B4-BE49-F238E27FC236}">
              <a16:creationId xmlns:a16="http://schemas.microsoft.com/office/drawing/2014/main" id="{9BD8E87D-441E-495B-AD03-C293B8C34E5E}"/>
            </a:ext>
          </a:extLst>
        </xdr:cNvPr>
        <xdr:cNvSpPr>
          <a:spLocks noChangeShapeType="1"/>
        </xdr:cNvSpPr>
      </xdr:nvSpPr>
      <xdr:spPr bwMode="auto">
        <a:xfrm>
          <a:off x="6257925" y="9486900"/>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49</xdr:row>
      <xdr:rowOff>76200</xdr:rowOff>
    </xdr:from>
    <xdr:to>
      <xdr:col>15</xdr:col>
      <xdr:colOff>0</xdr:colOff>
      <xdr:row>52</xdr:row>
      <xdr:rowOff>76200</xdr:rowOff>
    </xdr:to>
    <xdr:sp macro="" textlink="">
      <xdr:nvSpPr>
        <xdr:cNvPr id="3014" name="Line 801">
          <a:extLst>
            <a:ext uri="{FF2B5EF4-FFF2-40B4-BE49-F238E27FC236}">
              <a16:creationId xmlns:a16="http://schemas.microsoft.com/office/drawing/2014/main" id="{F2AB7F09-073D-4E2D-9800-C9720943B4DC}"/>
            </a:ext>
          </a:extLst>
        </xdr:cNvPr>
        <xdr:cNvSpPr>
          <a:spLocks noChangeShapeType="1"/>
        </xdr:cNvSpPr>
      </xdr:nvSpPr>
      <xdr:spPr bwMode="auto">
        <a:xfrm>
          <a:off x="5995988" y="8943975"/>
          <a:ext cx="261937"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47</xdr:row>
      <xdr:rowOff>0</xdr:rowOff>
    </xdr:from>
    <xdr:to>
      <xdr:col>17</xdr:col>
      <xdr:colOff>152400</xdr:colOff>
      <xdr:row>47</xdr:row>
      <xdr:rowOff>152400</xdr:rowOff>
    </xdr:to>
    <xdr:sp macro="" textlink="">
      <xdr:nvSpPr>
        <xdr:cNvPr id="3015" name="Triangle 22" descr="3d0250a0-fdf4-44fb-834f-9159c5076888">
          <a:extLst>
            <a:ext uri="{FF2B5EF4-FFF2-40B4-BE49-F238E27FC236}">
              <a16:creationId xmlns:a16="http://schemas.microsoft.com/office/drawing/2014/main" id="{C041F78B-032E-41DD-B2D0-6A2D6A59E940}"/>
            </a:ext>
          </a:extLst>
        </xdr:cNvPr>
        <xdr:cNvSpPr/>
      </xdr:nvSpPr>
      <xdr:spPr>
        <a:xfrm rot="16200000">
          <a:off x="7572375" y="850582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47</xdr:row>
      <xdr:rowOff>76200</xdr:rowOff>
    </xdr:from>
    <xdr:to>
      <xdr:col>17</xdr:col>
      <xdr:colOff>0</xdr:colOff>
      <xdr:row>47</xdr:row>
      <xdr:rowOff>76200</xdr:rowOff>
    </xdr:to>
    <xdr:sp macro="" textlink="">
      <xdr:nvSpPr>
        <xdr:cNvPr id="3016" name="Line 802">
          <a:extLst>
            <a:ext uri="{FF2B5EF4-FFF2-40B4-BE49-F238E27FC236}">
              <a16:creationId xmlns:a16="http://schemas.microsoft.com/office/drawing/2014/main" id="{837153EF-B407-4915-B7AB-44AC9281CE49}"/>
            </a:ext>
          </a:extLst>
        </xdr:cNvPr>
        <xdr:cNvSpPr>
          <a:spLocks noChangeShapeType="1"/>
        </xdr:cNvSpPr>
      </xdr:nvSpPr>
      <xdr:spPr bwMode="auto">
        <a:xfrm>
          <a:off x="6257925" y="8582025"/>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47</xdr:row>
      <xdr:rowOff>76200</xdr:rowOff>
    </xdr:from>
    <xdr:to>
      <xdr:col>15</xdr:col>
      <xdr:colOff>0</xdr:colOff>
      <xdr:row>49</xdr:row>
      <xdr:rowOff>76200</xdr:rowOff>
    </xdr:to>
    <xdr:sp macro="" textlink="">
      <xdr:nvSpPr>
        <xdr:cNvPr id="3017" name="Line 803">
          <a:extLst>
            <a:ext uri="{FF2B5EF4-FFF2-40B4-BE49-F238E27FC236}">
              <a16:creationId xmlns:a16="http://schemas.microsoft.com/office/drawing/2014/main" id="{D2B14EF5-8833-4CB5-ACB1-C15CE717809E}"/>
            </a:ext>
          </a:extLst>
        </xdr:cNvPr>
        <xdr:cNvSpPr>
          <a:spLocks noChangeShapeType="1"/>
        </xdr:cNvSpPr>
      </xdr:nvSpPr>
      <xdr:spPr bwMode="auto">
        <a:xfrm flipV="1">
          <a:off x="5995988" y="8582025"/>
          <a:ext cx="261937" cy="3619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34</xdr:row>
      <xdr:rowOff>0</xdr:rowOff>
    </xdr:from>
    <xdr:to>
      <xdr:col>13</xdr:col>
      <xdr:colOff>152400</xdr:colOff>
      <xdr:row>34</xdr:row>
      <xdr:rowOff>152400</xdr:rowOff>
    </xdr:to>
    <xdr:sp macro="" textlink="">
      <xdr:nvSpPr>
        <xdr:cNvPr id="3018" name="Circle 23" descr="a79349ab-441f-4dda-8049-fb16571c24b9">
          <a:extLst>
            <a:ext uri="{FF2B5EF4-FFF2-40B4-BE49-F238E27FC236}">
              <a16:creationId xmlns:a16="http://schemas.microsoft.com/office/drawing/2014/main" id="{306F5966-18F1-42F0-AA37-31A1247FC091}"/>
            </a:ext>
          </a:extLst>
        </xdr:cNvPr>
        <xdr:cNvSpPr/>
      </xdr:nvSpPr>
      <xdr:spPr>
        <a:xfrm>
          <a:off x="5843588" y="615315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34</xdr:row>
      <xdr:rowOff>76200</xdr:rowOff>
    </xdr:from>
    <xdr:to>
      <xdr:col>13</xdr:col>
      <xdr:colOff>0</xdr:colOff>
      <xdr:row>34</xdr:row>
      <xdr:rowOff>76200</xdr:rowOff>
    </xdr:to>
    <xdr:sp macro="" textlink="">
      <xdr:nvSpPr>
        <xdr:cNvPr id="3019" name="Line 804">
          <a:extLst>
            <a:ext uri="{FF2B5EF4-FFF2-40B4-BE49-F238E27FC236}">
              <a16:creationId xmlns:a16="http://schemas.microsoft.com/office/drawing/2014/main" id="{30631483-EABB-44C7-BF98-D80EF2758B3B}"/>
            </a:ext>
          </a:extLst>
        </xdr:cNvPr>
        <xdr:cNvSpPr>
          <a:spLocks noChangeShapeType="1"/>
        </xdr:cNvSpPr>
      </xdr:nvSpPr>
      <xdr:spPr bwMode="auto">
        <a:xfrm>
          <a:off x="4529138" y="6229350"/>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34</xdr:row>
      <xdr:rowOff>76200</xdr:rowOff>
    </xdr:from>
    <xdr:to>
      <xdr:col>11</xdr:col>
      <xdr:colOff>0</xdr:colOff>
      <xdr:row>38</xdr:row>
      <xdr:rowOff>76200</xdr:rowOff>
    </xdr:to>
    <xdr:sp macro="" textlink="">
      <xdr:nvSpPr>
        <xdr:cNvPr id="3020" name="Line 805">
          <a:extLst>
            <a:ext uri="{FF2B5EF4-FFF2-40B4-BE49-F238E27FC236}">
              <a16:creationId xmlns:a16="http://schemas.microsoft.com/office/drawing/2014/main" id="{0B6F435C-86C2-4D19-82F4-573F4300A56F}"/>
            </a:ext>
          </a:extLst>
        </xdr:cNvPr>
        <xdr:cNvSpPr>
          <a:spLocks noChangeShapeType="1"/>
        </xdr:cNvSpPr>
      </xdr:nvSpPr>
      <xdr:spPr bwMode="auto">
        <a:xfrm flipV="1">
          <a:off x="4267200" y="6229350"/>
          <a:ext cx="261938" cy="72390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42</xdr:row>
      <xdr:rowOff>0</xdr:rowOff>
    </xdr:from>
    <xdr:to>
      <xdr:col>13</xdr:col>
      <xdr:colOff>152400</xdr:colOff>
      <xdr:row>42</xdr:row>
      <xdr:rowOff>152400</xdr:rowOff>
    </xdr:to>
    <xdr:sp macro="" textlink="">
      <xdr:nvSpPr>
        <xdr:cNvPr id="3021" name="Triangle 24" descr="3910d484-953b-4c37-9951-7f92ba8f72c1">
          <a:extLst>
            <a:ext uri="{FF2B5EF4-FFF2-40B4-BE49-F238E27FC236}">
              <a16:creationId xmlns:a16="http://schemas.microsoft.com/office/drawing/2014/main" id="{11942733-585E-4EEA-A889-5BC6C8F69F4A}"/>
            </a:ext>
          </a:extLst>
        </xdr:cNvPr>
        <xdr:cNvSpPr/>
      </xdr:nvSpPr>
      <xdr:spPr>
        <a:xfrm rot="16200000">
          <a:off x="5843588" y="760095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42</xdr:row>
      <xdr:rowOff>76200</xdr:rowOff>
    </xdr:from>
    <xdr:to>
      <xdr:col>17</xdr:col>
      <xdr:colOff>0</xdr:colOff>
      <xdr:row>42</xdr:row>
      <xdr:rowOff>76200</xdr:rowOff>
    </xdr:to>
    <xdr:sp macro="" textlink="">
      <xdr:nvSpPr>
        <xdr:cNvPr id="3022" name="Line 806">
          <a:extLst>
            <a:ext uri="{FF2B5EF4-FFF2-40B4-BE49-F238E27FC236}">
              <a16:creationId xmlns:a16="http://schemas.microsoft.com/office/drawing/2014/main" id="{15A8F006-B0CD-405E-B15F-8C28C6576A27}"/>
            </a:ext>
          </a:extLst>
        </xdr:cNvPr>
        <xdr:cNvSpPr>
          <a:spLocks noChangeShapeType="1"/>
        </xdr:cNvSpPr>
      </xdr:nvSpPr>
      <xdr:spPr bwMode="auto">
        <a:xfrm>
          <a:off x="5995988" y="7677150"/>
          <a:ext cx="1576387"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42</xdr:row>
      <xdr:rowOff>76200</xdr:rowOff>
    </xdr:from>
    <xdr:to>
      <xdr:col>13</xdr:col>
      <xdr:colOff>0</xdr:colOff>
      <xdr:row>42</xdr:row>
      <xdr:rowOff>76200</xdr:rowOff>
    </xdr:to>
    <xdr:sp macro="" textlink="">
      <xdr:nvSpPr>
        <xdr:cNvPr id="3023" name="Line 807">
          <a:extLst>
            <a:ext uri="{FF2B5EF4-FFF2-40B4-BE49-F238E27FC236}">
              <a16:creationId xmlns:a16="http://schemas.microsoft.com/office/drawing/2014/main" id="{801E62AE-7721-4F4D-98E6-122298254F02}"/>
            </a:ext>
          </a:extLst>
        </xdr:cNvPr>
        <xdr:cNvSpPr>
          <a:spLocks noChangeShapeType="1"/>
        </xdr:cNvSpPr>
      </xdr:nvSpPr>
      <xdr:spPr bwMode="auto">
        <a:xfrm>
          <a:off x="4529138" y="7677150"/>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38</xdr:row>
      <xdr:rowOff>76200</xdr:rowOff>
    </xdr:from>
    <xdr:to>
      <xdr:col>11</xdr:col>
      <xdr:colOff>0</xdr:colOff>
      <xdr:row>42</xdr:row>
      <xdr:rowOff>76200</xdr:rowOff>
    </xdr:to>
    <xdr:sp macro="" textlink="">
      <xdr:nvSpPr>
        <xdr:cNvPr id="3024" name="Line 808">
          <a:extLst>
            <a:ext uri="{FF2B5EF4-FFF2-40B4-BE49-F238E27FC236}">
              <a16:creationId xmlns:a16="http://schemas.microsoft.com/office/drawing/2014/main" id="{313D4834-2097-43D7-AFC0-4A92C7906C98}"/>
            </a:ext>
          </a:extLst>
        </xdr:cNvPr>
        <xdr:cNvSpPr>
          <a:spLocks noChangeShapeType="1"/>
        </xdr:cNvSpPr>
      </xdr:nvSpPr>
      <xdr:spPr bwMode="auto">
        <a:xfrm>
          <a:off x="4267200" y="6953250"/>
          <a:ext cx="261938" cy="72390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32</xdr:row>
      <xdr:rowOff>0</xdr:rowOff>
    </xdr:from>
    <xdr:to>
      <xdr:col>17</xdr:col>
      <xdr:colOff>152400</xdr:colOff>
      <xdr:row>32</xdr:row>
      <xdr:rowOff>152400</xdr:rowOff>
    </xdr:to>
    <xdr:sp macro="" textlink="">
      <xdr:nvSpPr>
        <xdr:cNvPr id="3025" name="Triangle 25" descr="6f5c5afd-fd90-400f-9545-119e5a8d80ff">
          <a:extLst>
            <a:ext uri="{FF2B5EF4-FFF2-40B4-BE49-F238E27FC236}">
              <a16:creationId xmlns:a16="http://schemas.microsoft.com/office/drawing/2014/main" id="{8D31AE27-C604-459B-8363-46C40B3DDBEE}"/>
            </a:ext>
          </a:extLst>
        </xdr:cNvPr>
        <xdr:cNvSpPr/>
      </xdr:nvSpPr>
      <xdr:spPr>
        <a:xfrm rot="16200000">
          <a:off x="7572375" y="57912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32</xdr:row>
      <xdr:rowOff>76200</xdr:rowOff>
    </xdr:from>
    <xdr:to>
      <xdr:col>17</xdr:col>
      <xdr:colOff>0</xdr:colOff>
      <xdr:row>32</xdr:row>
      <xdr:rowOff>76200</xdr:rowOff>
    </xdr:to>
    <xdr:sp macro="" textlink="">
      <xdr:nvSpPr>
        <xdr:cNvPr id="3026" name="Line 809">
          <a:extLst>
            <a:ext uri="{FF2B5EF4-FFF2-40B4-BE49-F238E27FC236}">
              <a16:creationId xmlns:a16="http://schemas.microsoft.com/office/drawing/2014/main" id="{FAB2D896-AB6B-479F-B9A8-AB3EBE24337A}"/>
            </a:ext>
          </a:extLst>
        </xdr:cNvPr>
        <xdr:cNvSpPr>
          <a:spLocks noChangeShapeType="1"/>
        </xdr:cNvSpPr>
      </xdr:nvSpPr>
      <xdr:spPr bwMode="auto">
        <a:xfrm>
          <a:off x="6257925" y="5867400"/>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32</xdr:row>
      <xdr:rowOff>76200</xdr:rowOff>
    </xdr:from>
    <xdr:to>
      <xdr:col>15</xdr:col>
      <xdr:colOff>0</xdr:colOff>
      <xdr:row>34</xdr:row>
      <xdr:rowOff>76200</xdr:rowOff>
    </xdr:to>
    <xdr:sp macro="" textlink="">
      <xdr:nvSpPr>
        <xdr:cNvPr id="3027" name="Line 810">
          <a:extLst>
            <a:ext uri="{FF2B5EF4-FFF2-40B4-BE49-F238E27FC236}">
              <a16:creationId xmlns:a16="http://schemas.microsoft.com/office/drawing/2014/main" id="{3C7F9A9F-82D3-4ABF-8BE8-DCDE15676FA1}"/>
            </a:ext>
          </a:extLst>
        </xdr:cNvPr>
        <xdr:cNvSpPr>
          <a:spLocks noChangeShapeType="1"/>
        </xdr:cNvSpPr>
      </xdr:nvSpPr>
      <xdr:spPr bwMode="auto">
        <a:xfrm flipV="1">
          <a:off x="5995988" y="5867400"/>
          <a:ext cx="261937" cy="3619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37</xdr:row>
      <xdr:rowOff>0</xdr:rowOff>
    </xdr:from>
    <xdr:to>
      <xdr:col>17</xdr:col>
      <xdr:colOff>152400</xdr:colOff>
      <xdr:row>37</xdr:row>
      <xdr:rowOff>152400</xdr:rowOff>
    </xdr:to>
    <xdr:sp macro="" textlink="">
      <xdr:nvSpPr>
        <xdr:cNvPr id="3028" name="Triangle 26" descr="cd4e93a3-f945-416a-b7e9-36a337d6253c">
          <a:extLst>
            <a:ext uri="{FF2B5EF4-FFF2-40B4-BE49-F238E27FC236}">
              <a16:creationId xmlns:a16="http://schemas.microsoft.com/office/drawing/2014/main" id="{84E0DCE4-1167-4A4E-BAD3-69374ABDF81D}"/>
            </a:ext>
          </a:extLst>
        </xdr:cNvPr>
        <xdr:cNvSpPr/>
      </xdr:nvSpPr>
      <xdr:spPr>
        <a:xfrm rot="16200000">
          <a:off x="7572375" y="669607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37</xdr:row>
      <xdr:rowOff>76200</xdr:rowOff>
    </xdr:from>
    <xdr:to>
      <xdr:col>17</xdr:col>
      <xdr:colOff>0</xdr:colOff>
      <xdr:row>37</xdr:row>
      <xdr:rowOff>76200</xdr:rowOff>
    </xdr:to>
    <xdr:sp macro="" textlink="">
      <xdr:nvSpPr>
        <xdr:cNvPr id="3029" name="Line 811">
          <a:extLst>
            <a:ext uri="{FF2B5EF4-FFF2-40B4-BE49-F238E27FC236}">
              <a16:creationId xmlns:a16="http://schemas.microsoft.com/office/drawing/2014/main" id="{0CFEE0ED-7CC8-4B9A-9CE7-0F900FE76375}"/>
            </a:ext>
          </a:extLst>
        </xdr:cNvPr>
        <xdr:cNvSpPr>
          <a:spLocks noChangeShapeType="1"/>
        </xdr:cNvSpPr>
      </xdr:nvSpPr>
      <xdr:spPr bwMode="auto">
        <a:xfrm>
          <a:off x="6257925" y="6772275"/>
          <a:ext cx="13144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34</xdr:row>
      <xdr:rowOff>76200</xdr:rowOff>
    </xdr:from>
    <xdr:to>
      <xdr:col>15</xdr:col>
      <xdr:colOff>0</xdr:colOff>
      <xdr:row>37</xdr:row>
      <xdr:rowOff>76200</xdr:rowOff>
    </xdr:to>
    <xdr:sp macro="" textlink="">
      <xdr:nvSpPr>
        <xdr:cNvPr id="3030" name="Line 812">
          <a:extLst>
            <a:ext uri="{FF2B5EF4-FFF2-40B4-BE49-F238E27FC236}">
              <a16:creationId xmlns:a16="http://schemas.microsoft.com/office/drawing/2014/main" id="{99724F0C-8959-4D87-9BE0-528EFD683D75}"/>
            </a:ext>
          </a:extLst>
        </xdr:cNvPr>
        <xdr:cNvSpPr>
          <a:spLocks noChangeShapeType="1"/>
        </xdr:cNvSpPr>
      </xdr:nvSpPr>
      <xdr:spPr bwMode="auto">
        <a:xfrm>
          <a:off x="5995988" y="6229350"/>
          <a:ext cx="261937"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xdr:col>
      <xdr:colOff>0</xdr:colOff>
      <xdr:row>26</xdr:row>
      <xdr:rowOff>0</xdr:rowOff>
    </xdr:from>
    <xdr:to>
      <xdr:col>1</xdr:col>
      <xdr:colOff>152400</xdr:colOff>
      <xdr:row>26</xdr:row>
      <xdr:rowOff>152400</xdr:rowOff>
    </xdr:to>
    <xdr:sp macro="" textlink="">
      <xdr:nvSpPr>
        <xdr:cNvPr id="3031" name="Square 0" descr="3d09e439-ddb8-47a3-9748-1b67b3126be5">
          <a:extLst>
            <a:ext uri="{FF2B5EF4-FFF2-40B4-BE49-F238E27FC236}">
              <a16:creationId xmlns:a16="http://schemas.microsoft.com/office/drawing/2014/main" id="{BFA0D465-EE80-40A1-8D42-70AA2A036809}"/>
            </a:ext>
          </a:extLst>
        </xdr:cNvPr>
        <xdr:cNvSpPr/>
      </xdr:nvSpPr>
      <xdr:spPr>
        <a:xfrm>
          <a:off x="657225" y="4705350"/>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26</xdr:row>
      <xdr:rowOff>76200</xdr:rowOff>
    </xdr:from>
    <xdr:to>
      <xdr:col>1</xdr:col>
      <xdr:colOff>0</xdr:colOff>
      <xdr:row>26</xdr:row>
      <xdr:rowOff>76200</xdr:rowOff>
    </xdr:to>
    <xdr:sp macro="" textlink="">
      <xdr:nvSpPr>
        <xdr:cNvPr id="3032" name="Line 813">
          <a:extLst>
            <a:ext uri="{FF2B5EF4-FFF2-40B4-BE49-F238E27FC236}">
              <a16:creationId xmlns:a16="http://schemas.microsoft.com/office/drawing/2014/main" id="{FB05359E-33B0-4CC1-A59A-086ABFF48C49}"/>
            </a:ext>
          </a:extLst>
        </xdr:cNvPr>
        <xdr:cNvSpPr>
          <a:spLocks noChangeShapeType="1"/>
        </xdr:cNvSpPr>
      </xdr:nvSpPr>
      <xdr:spPr bwMode="auto">
        <a:xfrm>
          <a:off x="0" y="47815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4</xdr:row>
      <xdr:rowOff>0</xdr:rowOff>
    </xdr:from>
    <xdr:to>
      <xdr:col>9</xdr:col>
      <xdr:colOff>152400</xdr:colOff>
      <xdr:row>4</xdr:row>
      <xdr:rowOff>152400</xdr:rowOff>
    </xdr:to>
    <xdr:sp macro="" textlink="">
      <xdr:nvSpPr>
        <xdr:cNvPr id="89" name="Circle 3" descr="e64f737f-48f9-4563-b178-58eb5409e649">
          <a:extLst>
            <a:ext uri="{FF2B5EF4-FFF2-40B4-BE49-F238E27FC236}">
              <a16:creationId xmlns:a16="http://schemas.microsoft.com/office/drawing/2014/main" id="{3EF4C3EC-6DAD-4C56-A349-9270F4B0E849}"/>
            </a:ext>
          </a:extLst>
        </xdr:cNvPr>
        <xdr:cNvSpPr/>
      </xdr:nvSpPr>
      <xdr:spPr>
        <a:xfrm>
          <a:off x="4114800" y="7239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5</xdr:col>
      <xdr:colOff>152400</xdr:colOff>
      <xdr:row>2</xdr:row>
      <xdr:rowOff>152400</xdr:rowOff>
    </xdr:to>
    <xdr:sp macro="" textlink="">
      <xdr:nvSpPr>
        <xdr:cNvPr id="22" name="Triangle 1" descr="0da5f1da-9608-4e86-8a28-049079ea2855">
          <a:extLst>
            <a:ext uri="{FF2B5EF4-FFF2-40B4-BE49-F238E27FC236}">
              <a16:creationId xmlns:a16="http://schemas.microsoft.com/office/drawing/2014/main" id="{0AF48122-A580-48A8-B2BF-C96CBD912137}"/>
            </a:ext>
          </a:extLst>
        </xdr:cNvPr>
        <xdr:cNvSpPr/>
      </xdr:nvSpPr>
      <xdr:spPr>
        <a:xfrm rot="16200000">
          <a:off x="2357438" y="36195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152400</xdr:colOff>
      <xdr:row>2</xdr:row>
      <xdr:rowOff>76200</xdr:rowOff>
    </xdr:from>
    <xdr:to>
      <xdr:col>17</xdr:col>
      <xdr:colOff>0</xdr:colOff>
      <xdr:row>2</xdr:row>
      <xdr:rowOff>76200</xdr:rowOff>
    </xdr:to>
    <xdr:sp macro="" textlink="">
      <xdr:nvSpPr>
        <xdr:cNvPr id="1078" name="Line 54">
          <a:extLst>
            <a:ext uri="{FF2B5EF4-FFF2-40B4-BE49-F238E27FC236}">
              <a16:creationId xmlns:a16="http://schemas.microsoft.com/office/drawing/2014/main" id="{0B206918-3AA5-4E23-9B06-78BFED4E77B9}"/>
            </a:ext>
          </a:extLst>
        </xdr:cNvPr>
        <xdr:cNvSpPr>
          <a:spLocks noChangeShapeType="1"/>
        </xdr:cNvSpPr>
      </xdr:nvSpPr>
      <xdr:spPr bwMode="auto">
        <a:xfrm>
          <a:off x="2509838" y="438150"/>
          <a:ext cx="4976812"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0</xdr:colOff>
      <xdr:row>2</xdr:row>
      <xdr:rowOff>76200</xdr:rowOff>
    </xdr:from>
    <xdr:to>
      <xdr:col>5</xdr:col>
      <xdr:colOff>0</xdr:colOff>
      <xdr:row>2</xdr:row>
      <xdr:rowOff>76200</xdr:rowOff>
    </xdr:to>
    <xdr:sp macro="" textlink="">
      <xdr:nvSpPr>
        <xdr:cNvPr id="1079" name="Line 55">
          <a:extLst>
            <a:ext uri="{FF2B5EF4-FFF2-40B4-BE49-F238E27FC236}">
              <a16:creationId xmlns:a16="http://schemas.microsoft.com/office/drawing/2014/main" id="{9D161473-4D7D-48DF-85C5-9F93A2854066}"/>
            </a:ext>
          </a:extLst>
        </xdr:cNvPr>
        <xdr:cNvSpPr>
          <a:spLocks noChangeShapeType="1"/>
        </xdr:cNvSpPr>
      </xdr:nvSpPr>
      <xdr:spPr bwMode="auto">
        <a:xfrm>
          <a:off x="1062038" y="43815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2</xdr:row>
      <xdr:rowOff>76200</xdr:rowOff>
    </xdr:from>
    <xdr:to>
      <xdr:col>3</xdr:col>
      <xdr:colOff>0</xdr:colOff>
      <xdr:row>19</xdr:row>
      <xdr:rowOff>76200</xdr:rowOff>
    </xdr:to>
    <xdr:sp macro="" textlink="">
      <xdr:nvSpPr>
        <xdr:cNvPr id="1080" name="Line 56">
          <a:extLst>
            <a:ext uri="{FF2B5EF4-FFF2-40B4-BE49-F238E27FC236}">
              <a16:creationId xmlns:a16="http://schemas.microsoft.com/office/drawing/2014/main" id="{6ABBD7B7-7B30-488A-98BD-F7412EF00F10}"/>
            </a:ext>
          </a:extLst>
        </xdr:cNvPr>
        <xdr:cNvSpPr>
          <a:spLocks noChangeShapeType="1"/>
        </xdr:cNvSpPr>
      </xdr:nvSpPr>
      <xdr:spPr bwMode="auto">
        <a:xfrm flipV="1">
          <a:off x="800100" y="438150"/>
          <a:ext cx="261938" cy="30765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5</xdr:col>
      <xdr:colOff>0</xdr:colOff>
      <xdr:row>9</xdr:row>
      <xdr:rowOff>0</xdr:rowOff>
    </xdr:from>
    <xdr:to>
      <xdr:col>5</xdr:col>
      <xdr:colOff>152400</xdr:colOff>
      <xdr:row>9</xdr:row>
      <xdr:rowOff>152400</xdr:rowOff>
    </xdr:to>
    <xdr:sp macro="" textlink="">
      <xdr:nvSpPr>
        <xdr:cNvPr id="23" name="Circle 2" descr="8cc08ac4-7790-4544-8b8d-a032838a2fb1">
          <a:extLst>
            <a:ext uri="{FF2B5EF4-FFF2-40B4-BE49-F238E27FC236}">
              <a16:creationId xmlns:a16="http://schemas.microsoft.com/office/drawing/2014/main" id="{CFD875C6-0424-4B20-AA7D-E316CFB5B10B}"/>
            </a:ext>
          </a:extLst>
        </xdr:cNvPr>
        <xdr:cNvSpPr/>
      </xdr:nvSpPr>
      <xdr:spPr>
        <a:xfrm>
          <a:off x="2357438" y="1628775"/>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9</xdr:row>
      <xdr:rowOff>76200</xdr:rowOff>
    </xdr:from>
    <xdr:to>
      <xdr:col>5</xdr:col>
      <xdr:colOff>0</xdr:colOff>
      <xdr:row>9</xdr:row>
      <xdr:rowOff>76200</xdr:rowOff>
    </xdr:to>
    <xdr:sp macro="" textlink="">
      <xdr:nvSpPr>
        <xdr:cNvPr id="1081" name="Line 57">
          <a:extLst>
            <a:ext uri="{FF2B5EF4-FFF2-40B4-BE49-F238E27FC236}">
              <a16:creationId xmlns:a16="http://schemas.microsoft.com/office/drawing/2014/main" id="{1FDE335F-1CC2-4054-9E37-D08BAED01C21}"/>
            </a:ext>
          </a:extLst>
        </xdr:cNvPr>
        <xdr:cNvSpPr>
          <a:spLocks noChangeShapeType="1"/>
        </xdr:cNvSpPr>
      </xdr:nvSpPr>
      <xdr:spPr bwMode="auto">
        <a:xfrm>
          <a:off x="1062038" y="170497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9</xdr:row>
      <xdr:rowOff>76200</xdr:rowOff>
    </xdr:from>
    <xdr:to>
      <xdr:col>3</xdr:col>
      <xdr:colOff>0</xdr:colOff>
      <xdr:row>19</xdr:row>
      <xdr:rowOff>76200</xdr:rowOff>
    </xdr:to>
    <xdr:sp macro="" textlink="">
      <xdr:nvSpPr>
        <xdr:cNvPr id="1082" name="Line 58">
          <a:extLst>
            <a:ext uri="{FF2B5EF4-FFF2-40B4-BE49-F238E27FC236}">
              <a16:creationId xmlns:a16="http://schemas.microsoft.com/office/drawing/2014/main" id="{8CF49D55-D782-4A63-9D42-2B8CD36915C4}"/>
            </a:ext>
          </a:extLst>
        </xdr:cNvPr>
        <xdr:cNvSpPr>
          <a:spLocks noChangeShapeType="1"/>
        </xdr:cNvSpPr>
      </xdr:nvSpPr>
      <xdr:spPr bwMode="auto">
        <a:xfrm flipV="1">
          <a:off x="800100" y="1704975"/>
          <a:ext cx="261938" cy="18097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7</xdr:row>
      <xdr:rowOff>0</xdr:rowOff>
    </xdr:from>
    <xdr:to>
      <xdr:col>9</xdr:col>
      <xdr:colOff>152400</xdr:colOff>
      <xdr:row>7</xdr:row>
      <xdr:rowOff>152400</xdr:rowOff>
    </xdr:to>
    <xdr:sp macro="" textlink="">
      <xdr:nvSpPr>
        <xdr:cNvPr id="24" name="Triangle 3" descr="7b4cca7c-a684-4b78-b1b8-e16b0e5bfc30">
          <a:extLst>
            <a:ext uri="{FF2B5EF4-FFF2-40B4-BE49-F238E27FC236}">
              <a16:creationId xmlns:a16="http://schemas.microsoft.com/office/drawing/2014/main" id="{40EE5983-A2FD-4CE0-8136-5857BA2F91D2}"/>
            </a:ext>
          </a:extLst>
        </xdr:cNvPr>
        <xdr:cNvSpPr/>
      </xdr:nvSpPr>
      <xdr:spPr>
        <a:xfrm rot="16200000">
          <a:off x="4067175" y="126682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152400</xdr:colOff>
      <xdr:row>7</xdr:row>
      <xdr:rowOff>76200</xdr:rowOff>
    </xdr:from>
    <xdr:to>
      <xdr:col>17</xdr:col>
      <xdr:colOff>0</xdr:colOff>
      <xdr:row>7</xdr:row>
      <xdr:rowOff>76200</xdr:rowOff>
    </xdr:to>
    <xdr:sp macro="" textlink="">
      <xdr:nvSpPr>
        <xdr:cNvPr id="1083" name="Line 59">
          <a:extLst>
            <a:ext uri="{FF2B5EF4-FFF2-40B4-BE49-F238E27FC236}">
              <a16:creationId xmlns:a16="http://schemas.microsoft.com/office/drawing/2014/main" id="{E5EFE43C-8722-486E-B963-12C0E1201754}"/>
            </a:ext>
          </a:extLst>
        </xdr:cNvPr>
        <xdr:cNvSpPr>
          <a:spLocks noChangeShapeType="1"/>
        </xdr:cNvSpPr>
      </xdr:nvSpPr>
      <xdr:spPr bwMode="auto">
        <a:xfrm>
          <a:off x="4219575" y="1343025"/>
          <a:ext cx="32670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0</xdr:colOff>
      <xdr:row>7</xdr:row>
      <xdr:rowOff>76200</xdr:rowOff>
    </xdr:from>
    <xdr:to>
      <xdr:col>9</xdr:col>
      <xdr:colOff>0</xdr:colOff>
      <xdr:row>7</xdr:row>
      <xdr:rowOff>76200</xdr:rowOff>
    </xdr:to>
    <xdr:sp macro="" textlink="">
      <xdr:nvSpPr>
        <xdr:cNvPr id="1084" name="Line 60">
          <a:extLst>
            <a:ext uri="{FF2B5EF4-FFF2-40B4-BE49-F238E27FC236}">
              <a16:creationId xmlns:a16="http://schemas.microsoft.com/office/drawing/2014/main" id="{77DCA0EF-C75D-4338-96FD-7096074BA130}"/>
            </a:ext>
          </a:extLst>
        </xdr:cNvPr>
        <xdr:cNvSpPr>
          <a:spLocks noChangeShapeType="1"/>
        </xdr:cNvSpPr>
      </xdr:nvSpPr>
      <xdr:spPr bwMode="auto">
        <a:xfrm>
          <a:off x="2771775" y="134302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7</xdr:row>
      <xdr:rowOff>76200</xdr:rowOff>
    </xdr:from>
    <xdr:to>
      <xdr:col>7</xdr:col>
      <xdr:colOff>0</xdr:colOff>
      <xdr:row>9</xdr:row>
      <xdr:rowOff>76200</xdr:rowOff>
    </xdr:to>
    <xdr:sp macro="" textlink="">
      <xdr:nvSpPr>
        <xdr:cNvPr id="1085" name="Line 61">
          <a:extLst>
            <a:ext uri="{FF2B5EF4-FFF2-40B4-BE49-F238E27FC236}">
              <a16:creationId xmlns:a16="http://schemas.microsoft.com/office/drawing/2014/main" id="{BDB4EA3D-B26F-408B-A386-9EED5C65702E}"/>
            </a:ext>
          </a:extLst>
        </xdr:cNvPr>
        <xdr:cNvSpPr>
          <a:spLocks noChangeShapeType="1"/>
        </xdr:cNvSpPr>
      </xdr:nvSpPr>
      <xdr:spPr bwMode="auto">
        <a:xfrm flipV="1">
          <a:off x="2509838" y="1343025"/>
          <a:ext cx="261937" cy="3619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12</xdr:row>
      <xdr:rowOff>0</xdr:rowOff>
    </xdr:from>
    <xdr:to>
      <xdr:col>9</xdr:col>
      <xdr:colOff>152400</xdr:colOff>
      <xdr:row>12</xdr:row>
      <xdr:rowOff>152400</xdr:rowOff>
    </xdr:to>
    <xdr:sp macro="" textlink="">
      <xdr:nvSpPr>
        <xdr:cNvPr id="25" name="Triangle 4" descr="7c317994-9f53-48f1-b4d2-79e0f809cb7b">
          <a:extLst>
            <a:ext uri="{FF2B5EF4-FFF2-40B4-BE49-F238E27FC236}">
              <a16:creationId xmlns:a16="http://schemas.microsoft.com/office/drawing/2014/main" id="{26E92AB6-A2AC-4625-AC2A-83C052D5516A}"/>
            </a:ext>
          </a:extLst>
        </xdr:cNvPr>
        <xdr:cNvSpPr/>
      </xdr:nvSpPr>
      <xdr:spPr>
        <a:xfrm rot="16200000">
          <a:off x="4067175" y="21717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152400</xdr:colOff>
      <xdr:row>12</xdr:row>
      <xdr:rowOff>76200</xdr:rowOff>
    </xdr:from>
    <xdr:to>
      <xdr:col>17</xdr:col>
      <xdr:colOff>0</xdr:colOff>
      <xdr:row>12</xdr:row>
      <xdr:rowOff>76200</xdr:rowOff>
    </xdr:to>
    <xdr:sp macro="" textlink="">
      <xdr:nvSpPr>
        <xdr:cNvPr id="1086" name="Line 62">
          <a:extLst>
            <a:ext uri="{FF2B5EF4-FFF2-40B4-BE49-F238E27FC236}">
              <a16:creationId xmlns:a16="http://schemas.microsoft.com/office/drawing/2014/main" id="{D1CCA333-97B9-4AA1-9D4E-75B9D5814978}"/>
            </a:ext>
          </a:extLst>
        </xdr:cNvPr>
        <xdr:cNvSpPr>
          <a:spLocks noChangeShapeType="1"/>
        </xdr:cNvSpPr>
      </xdr:nvSpPr>
      <xdr:spPr bwMode="auto">
        <a:xfrm>
          <a:off x="4219575" y="2247900"/>
          <a:ext cx="32670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0</xdr:colOff>
      <xdr:row>12</xdr:row>
      <xdr:rowOff>76200</xdr:rowOff>
    </xdr:from>
    <xdr:to>
      <xdr:col>9</xdr:col>
      <xdr:colOff>0</xdr:colOff>
      <xdr:row>12</xdr:row>
      <xdr:rowOff>76200</xdr:rowOff>
    </xdr:to>
    <xdr:sp macro="" textlink="">
      <xdr:nvSpPr>
        <xdr:cNvPr id="1087" name="Line 63">
          <a:extLst>
            <a:ext uri="{FF2B5EF4-FFF2-40B4-BE49-F238E27FC236}">
              <a16:creationId xmlns:a16="http://schemas.microsoft.com/office/drawing/2014/main" id="{489F4CAA-F984-4931-A8D8-1FA35D78A337}"/>
            </a:ext>
          </a:extLst>
        </xdr:cNvPr>
        <xdr:cNvSpPr>
          <a:spLocks noChangeShapeType="1"/>
        </xdr:cNvSpPr>
      </xdr:nvSpPr>
      <xdr:spPr bwMode="auto">
        <a:xfrm>
          <a:off x="2771775" y="224790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9</xdr:row>
      <xdr:rowOff>76200</xdr:rowOff>
    </xdr:from>
    <xdr:to>
      <xdr:col>7</xdr:col>
      <xdr:colOff>0</xdr:colOff>
      <xdr:row>12</xdr:row>
      <xdr:rowOff>76200</xdr:rowOff>
    </xdr:to>
    <xdr:sp macro="" textlink="">
      <xdr:nvSpPr>
        <xdr:cNvPr id="1088" name="Line 64">
          <a:extLst>
            <a:ext uri="{FF2B5EF4-FFF2-40B4-BE49-F238E27FC236}">
              <a16:creationId xmlns:a16="http://schemas.microsoft.com/office/drawing/2014/main" id="{1E8E745B-1951-4BA4-9A17-60E5BEF5F791}"/>
            </a:ext>
          </a:extLst>
        </xdr:cNvPr>
        <xdr:cNvSpPr>
          <a:spLocks noChangeShapeType="1"/>
        </xdr:cNvSpPr>
      </xdr:nvSpPr>
      <xdr:spPr bwMode="auto">
        <a:xfrm>
          <a:off x="2509838" y="1704975"/>
          <a:ext cx="261937"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5</xdr:col>
      <xdr:colOff>0</xdr:colOff>
      <xdr:row>19</xdr:row>
      <xdr:rowOff>0</xdr:rowOff>
    </xdr:from>
    <xdr:to>
      <xdr:col>5</xdr:col>
      <xdr:colOff>152400</xdr:colOff>
      <xdr:row>19</xdr:row>
      <xdr:rowOff>152400</xdr:rowOff>
    </xdr:to>
    <xdr:sp macro="" textlink="">
      <xdr:nvSpPr>
        <xdr:cNvPr id="26" name="Circle 5" descr="427e54d3-1308-40d1-a194-691ed57b79a6">
          <a:extLst>
            <a:ext uri="{FF2B5EF4-FFF2-40B4-BE49-F238E27FC236}">
              <a16:creationId xmlns:a16="http://schemas.microsoft.com/office/drawing/2014/main" id="{061DEC3B-08EA-42D8-AA69-5275B754D5F5}"/>
            </a:ext>
          </a:extLst>
        </xdr:cNvPr>
        <xdr:cNvSpPr/>
      </xdr:nvSpPr>
      <xdr:spPr>
        <a:xfrm>
          <a:off x="2357438" y="3438525"/>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19</xdr:row>
      <xdr:rowOff>76200</xdr:rowOff>
    </xdr:from>
    <xdr:to>
      <xdr:col>5</xdr:col>
      <xdr:colOff>0</xdr:colOff>
      <xdr:row>19</xdr:row>
      <xdr:rowOff>76200</xdr:rowOff>
    </xdr:to>
    <xdr:sp macro="" textlink="">
      <xdr:nvSpPr>
        <xdr:cNvPr id="1089" name="Line 65">
          <a:extLst>
            <a:ext uri="{FF2B5EF4-FFF2-40B4-BE49-F238E27FC236}">
              <a16:creationId xmlns:a16="http://schemas.microsoft.com/office/drawing/2014/main" id="{31546929-83F4-48C5-8874-FFCD2B38DB7C}"/>
            </a:ext>
          </a:extLst>
        </xdr:cNvPr>
        <xdr:cNvSpPr>
          <a:spLocks noChangeShapeType="1"/>
        </xdr:cNvSpPr>
      </xdr:nvSpPr>
      <xdr:spPr bwMode="auto">
        <a:xfrm>
          <a:off x="1062038" y="351472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19</xdr:row>
      <xdr:rowOff>76200</xdr:rowOff>
    </xdr:from>
    <xdr:to>
      <xdr:col>3</xdr:col>
      <xdr:colOff>0</xdr:colOff>
      <xdr:row>19</xdr:row>
      <xdr:rowOff>76200</xdr:rowOff>
    </xdr:to>
    <xdr:sp macro="" textlink="">
      <xdr:nvSpPr>
        <xdr:cNvPr id="1090" name="Line 66">
          <a:extLst>
            <a:ext uri="{FF2B5EF4-FFF2-40B4-BE49-F238E27FC236}">
              <a16:creationId xmlns:a16="http://schemas.microsoft.com/office/drawing/2014/main" id="{80F46B58-0D36-47EF-8FB5-040D64B236F8}"/>
            </a:ext>
          </a:extLst>
        </xdr:cNvPr>
        <xdr:cNvSpPr>
          <a:spLocks noChangeShapeType="1"/>
        </xdr:cNvSpPr>
      </xdr:nvSpPr>
      <xdr:spPr bwMode="auto">
        <a:xfrm>
          <a:off x="800100" y="3514725"/>
          <a:ext cx="261938"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solidFill>
                <a:srgbClr val="FFFF00">
                  <a:alpha val="50000"/>
                </a:srgbClr>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17</xdr:row>
      <xdr:rowOff>0</xdr:rowOff>
    </xdr:from>
    <xdr:to>
      <xdr:col>9</xdr:col>
      <xdr:colOff>152400</xdr:colOff>
      <xdr:row>17</xdr:row>
      <xdr:rowOff>152400</xdr:rowOff>
    </xdr:to>
    <xdr:sp macro="" textlink="">
      <xdr:nvSpPr>
        <xdr:cNvPr id="27" name="Triangle 6" descr="2f857522-89f6-4c42-9d69-c314e5ed3b0d">
          <a:extLst>
            <a:ext uri="{FF2B5EF4-FFF2-40B4-BE49-F238E27FC236}">
              <a16:creationId xmlns:a16="http://schemas.microsoft.com/office/drawing/2014/main" id="{7CEB69C7-D55B-4A64-92E4-C0BFA4BC2D6C}"/>
            </a:ext>
          </a:extLst>
        </xdr:cNvPr>
        <xdr:cNvSpPr/>
      </xdr:nvSpPr>
      <xdr:spPr>
        <a:xfrm rot="16200000">
          <a:off x="4067175" y="307657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152400</xdr:colOff>
      <xdr:row>17</xdr:row>
      <xdr:rowOff>76200</xdr:rowOff>
    </xdr:from>
    <xdr:to>
      <xdr:col>17</xdr:col>
      <xdr:colOff>0</xdr:colOff>
      <xdr:row>17</xdr:row>
      <xdr:rowOff>76200</xdr:rowOff>
    </xdr:to>
    <xdr:sp macro="" textlink="">
      <xdr:nvSpPr>
        <xdr:cNvPr id="1091" name="Line 67">
          <a:extLst>
            <a:ext uri="{FF2B5EF4-FFF2-40B4-BE49-F238E27FC236}">
              <a16:creationId xmlns:a16="http://schemas.microsoft.com/office/drawing/2014/main" id="{16F9553C-697D-442E-BEE1-6184672ED358}"/>
            </a:ext>
          </a:extLst>
        </xdr:cNvPr>
        <xdr:cNvSpPr>
          <a:spLocks noChangeShapeType="1"/>
        </xdr:cNvSpPr>
      </xdr:nvSpPr>
      <xdr:spPr bwMode="auto">
        <a:xfrm>
          <a:off x="4219575" y="3152775"/>
          <a:ext cx="32670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0</xdr:colOff>
      <xdr:row>17</xdr:row>
      <xdr:rowOff>76200</xdr:rowOff>
    </xdr:from>
    <xdr:to>
      <xdr:col>9</xdr:col>
      <xdr:colOff>0</xdr:colOff>
      <xdr:row>17</xdr:row>
      <xdr:rowOff>76200</xdr:rowOff>
    </xdr:to>
    <xdr:sp macro="" textlink="">
      <xdr:nvSpPr>
        <xdr:cNvPr id="1092" name="Line 68">
          <a:extLst>
            <a:ext uri="{FF2B5EF4-FFF2-40B4-BE49-F238E27FC236}">
              <a16:creationId xmlns:a16="http://schemas.microsoft.com/office/drawing/2014/main" id="{4006B893-9BC2-4B7A-BA60-9E9E88F51DFA}"/>
            </a:ext>
          </a:extLst>
        </xdr:cNvPr>
        <xdr:cNvSpPr>
          <a:spLocks noChangeShapeType="1"/>
        </xdr:cNvSpPr>
      </xdr:nvSpPr>
      <xdr:spPr bwMode="auto">
        <a:xfrm>
          <a:off x="2771775" y="315277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17</xdr:row>
      <xdr:rowOff>76200</xdr:rowOff>
    </xdr:from>
    <xdr:to>
      <xdr:col>7</xdr:col>
      <xdr:colOff>0</xdr:colOff>
      <xdr:row>19</xdr:row>
      <xdr:rowOff>76200</xdr:rowOff>
    </xdr:to>
    <xdr:sp macro="" textlink="">
      <xdr:nvSpPr>
        <xdr:cNvPr id="1093" name="Line 69">
          <a:extLst>
            <a:ext uri="{FF2B5EF4-FFF2-40B4-BE49-F238E27FC236}">
              <a16:creationId xmlns:a16="http://schemas.microsoft.com/office/drawing/2014/main" id="{511BC013-659B-40CC-93A3-80F35E8AAED5}"/>
            </a:ext>
          </a:extLst>
        </xdr:cNvPr>
        <xdr:cNvSpPr>
          <a:spLocks noChangeShapeType="1"/>
        </xdr:cNvSpPr>
      </xdr:nvSpPr>
      <xdr:spPr bwMode="auto">
        <a:xfrm flipV="1">
          <a:off x="2509838" y="3152775"/>
          <a:ext cx="261937" cy="3619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22</xdr:row>
      <xdr:rowOff>0</xdr:rowOff>
    </xdr:from>
    <xdr:to>
      <xdr:col>9</xdr:col>
      <xdr:colOff>152400</xdr:colOff>
      <xdr:row>22</xdr:row>
      <xdr:rowOff>152400</xdr:rowOff>
    </xdr:to>
    <xdr:sp macro="" textlink="">
      <xdr:nvSpPr>
        <xdr:cNvPr id="28" name="Triangle 7" descr="d334177c-0df5-437b-ab4d-581e43ae4be6">
          <a:extLst>
            <a:ext uri="{FF2B5EF4-FFF2-40B4-BE49-F238E27FC236}">
              <a16:creationId xmlns:a16="http://schemas.microsoft.com/office/drawing/2014/main" id="{F443C790-BCE2-4F0C-A898-EAF8C4CB44E8}"/>
            </a:ext>
          </a:extLst>
        </xdr:cNvPr>
        <xdr:cNvSpPr/>
      </xdr:nvSpPr>
      <xdr:spPr>
        <a:xfrm rot="16200000">
          <a:off x="4067175" y="398145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152400</xdr:colOff>
      <xdr:row>22</xdr:row>
      <xdr:rowOff>76200</xdr:rowOff>
    </xdr:from>
    <xdr:to>
      <xdr:col>17</xdr:col>
      <xdr:colOff>0</xdr:colOff>
      <xdr:row>22</xdr:row>
      <xdr:rowOff>76200</xdr:rowOff>
    </xdr:to>
    <xdr:sp macro="" textlink="">
      <xdr:nvSpPr>
        <xdr:cNvPr id="1094" name="Line 70">
          <a:extLst>
            <a:ext uri="{FF2B5EF4-FFF2-40B4-BE49-F238E27FC236}">
              <a16:creationId xmlns:a16="http://schemas.microsoft.com/office/drawing/2014/main" id="{4E36475E-AFBF-48D4-9D05-ECCB853D4DCC}"/>
            </a:ext>
          </a:extLst>
        </xdr:cNvPr>
        <xdr:cNvSpPr>
          <a:spLocks noChangeShapeType="1"/>
        </xdr:cNvSpPr>
      </xdr:nvSpPr>
      <xdr:spPr bwMode="auto">
        <a:xfrm>
          <a:off x="4219575" y="4057650"/>
          <a:ext cx="32670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0</xdr:colOff>
      <xdr:row>22</xdr:row>
      <xdr:rowOff>76200</xdr:rowOff>
    </xdr:from>
    <xdr:to>
      <xdr:col>9</xdr:col>
      <xdr:colOff>0</xdr:colOff>
      <xdr:row>22</xdr:row>
      <xdr:rowOff>76200</xdr:rowOff>
    </xdr:to>
    <xdr:sp macro="" textlink="">
      <xdr:nvSpPr>
        <xdr:cNvPr id="1095" name="Line 71">
          <a:extLst>
            <a:ext uri="{FF2B5EF4-FFF2-40B4-BE49-F238E27FC236}">
              <a16:creationId xmlns:a16="http://schemas.microsoft.com/office/drawing/2014/main" id="{EC890589-6767-43EC-A7C6-4A92F87310E4}"/>
            </a:ext>
          </a:extLst>
        </xdr:cNvPr>
        <xdr:cNvSpPr>
          <a:spLocks noChangeShapeType="1"/>
        </xdr:cNvSpPr>
      </xdr:nvSpPr>
      <xdr:spPr bwMode="auto">
        <a:xfrm>
          <a:off x="2771775" y="405765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19</xdr:row>
      <xdr:rowOff>76200</xdr:rowOff>
    </xdr:from>
    <xdr:to>
      <xdr:col>7</xdr:col>
      <xdr:colOff>0</xdr:colOff>
      <xdr:row>22</xdr:row>
      <xdr:rowOff>76200</xdr:rowOff>
    </xdr:to>
    <xdr:sp macro="" textlink="">
      <xdr:nvSpPr>
        <xdr:cNvPr id="1096" name="Line 72">
          <a:extLst>
            <a:ext uri="{FF2B5EF4-FFF2-40B4-BE49-F238E27FC236}">
              <a16:creationId xmlns:a16="http://schemas.microsoft.com/office/drawing/2014/main" id="{8AC3D587-1BCA-42A5-8A8A-821093D4A778}"/>
            </a:ext>
          </a:extLst>
        </xdr:cNvPr>
        <xdr:cNvSpPr>
          <a:spLocks noChangeShapeType="1"/>
        </xdr:cNvSpPr>
      </xdr:nvSpPr>
      <xdr:spPr bwMode="auto">
        <a:xfrm>
          <a:off x="2509838" y="3514725"/>
          <a:ext cx="261937"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52</xdr:row>
      <xdr:rowOff>0</xdr:rowOff>
    </xdr:from>
    <xdr:to>
      <xdr:col>17</xdr:col>
      <xdr:colOff>152400</xdr:colOff>
      <xdr:row>52</xdr:row>
      <xdr:rowOff>152400</xdr:rowOff>
    </xdr:to>
    <xdr:sp macro="" textlink="">
      <xdr:nvSpPr>
        <xdr:cNvPr id="29" name="Triangle 8" descr="37c2c4b4-021a-4f4b-a68e-624852440c44">
          <a:extLst>
            <a:ext uri="{FF2B5EF4-FFF2-40B4-BE49-F238E27FC236}">
              <a16:creationId xmlns:a16="http://schemas.microsoft.com/office/drawing/2014/main" id="{1E092676-CF06-4844-A352-190B4399A163}"/>
            </a:ext>
          </a:extLst>
        </xdr:cNvPr>
        <xdr:cNvSpPr/>
      </xdr:nvSpPr>
      <xdr:spPr>
        <a:xfrm rot="16200000">
          <a:off x="7486650" y="94107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52</xdr:row>
      <xdr:rowOff>76200</xdr:rowOff>
    </xdr:from>
    <xdr:to>
      <xdr:col>17</xdr:col>
      <xdr:colOff>0</xdr:colOff>
      <xdr:row>52</xdr:row>
      <xdr:rowOff>76200</xdr:rowOff>
    </xdr:to>
    <xdr:sp macro="" textlink="">
      <xdr:nvSpPr>
        <xdr:cNvPr id="1097" name="Line 73">
          <a:extLst>
            <a:ext uri="{FF2B5EF4-FFF2-40B4-BE49-F238E27FC236}">
              <a16:creationId xmlns:a16="http://schemas.microsoft.com/office/drawing/2014/main" id="{641A6569-9AD0-450B-88BF-EC88ACF5A9D0}"/>
            </a:ext>
          </a:extLst>
        </xdr:cNvPr>
        <xdr:cNvSpPr>
          <a:spLocks noChangeShapeType="1"/>
        </xdr:cNvSpPr>
      </xdr:nvSpPr>
      <xdr:spPr bwMode="auto">
        <a:xfrm>
          <a:off x="6191250" y="948690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49</xdr:row>
      <xdr:rowOff>76200</xdr:rowOff>
    </xdr:from>
    <xdr:to>
      <xdr:col>15</xdr:col>
      <xdr:colOff>0</xdr:colOff>
      <xdr:row>52</xdr:row>
      <xdr:rowOff>76200</xdr:rowOff>
    </xdr:to>
    <xdr:sp macro="" textlink="">
      <xdr:nvSpPr>
        <xdr:cNvPr id="1098" name="Line 74">
          <a:extLst>
            <a:ext uri="{FF2B5EF4-FFF2-40B4-BE49-F238E27FC236}">
              <a16:creationId xmlns:a16="http://schemas.microsoft.com/office/drawing/2014/main" id="{C660FB73-B1A6-4D5E-84AB-EB1588ABF446}"/>
            </a:ext>
          </a:extLst>
        </xdr:cNvPr>
        <xdr:cNvSpPr>
          <a:spLocks noChangeShapeType="1"/>
        </xdr:cNvSpPr>
      </xdr:nvSpPr>
      <xdr:spPr bwMode="auto">
        <a:xfrm>
          <a:off x="5929313" y="8943975"/>
          <a:ext cx="261937"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47</xdr:row>
      <xdr:rowOff>0</xdr:rowOff>
    </xdr:from>
    <xdr:to>
      <xdr:col>17</xdr:col>
      <xdr:colOff>152400</xdr:colOff>
      <xdr:row>47</xdr:row>
      <xdr:rowOff>152400</xdr:rowOff>
    </xdr:to>
    <xdr:sp macro="" textlink="">
      <xdr:nvSpPr>
        <xdr:cNvPr id="30" name="Triangle 9" descr="fbc0ddc2-6532-4d0f-a5e2-fc52e98e20b6">
          <a:extLst>
            <a:ext uri="{FF2B5EF4-FFF2-40B4-BE49-F238E27FC236}">
              <a16:creationId xmlns:a16="http://schemas.microsoft.com/office/drawing/2014/main" id="{4B3B7B5B-790D-45F1-AE45-6D8F86155E94}"/>
            </a:ext>
          </a:extLst>
        </xdr:cNvPr>
        <xdr:cNvSpPr/>
      </xdr:nvSpPr>
      <xdr:spPr>
        <a:xfrm rot="16200000">
          <a:off x="7486650" y="850582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47</xdr:row>
      <xdr:rowOff>76200</xdr:rowOff>
    </xdr:from>
    <xdr:to>
      <xdr:col>17</xdr:col>
      <xdr:colOff>0</xdr:colOff>
      <xdr:row>47</xdr:row>
      <xdr:rowOff>76200</xdr:rowOff>
    </xdr:to>
    <xdr:sp macro="" textlink="">
      <xdr:nvSpPr>
        <xdr:cNvPr id="1099" name="Line 75">
          <a:extLst>
            <a:ext uri="{FF2B5EF4-FFF2-40B4-BE49-F238E27FC236}">
              <a16:creationId xmlns:a16="http://schemas.microsoft.com/office/drawing/2014/main" id="{5F387F79-D42B-4FB7-AE5D-C8A233F4377F}"/>
            </a:ext>
          </a:extLst>
        </xdr:cNvPr>
        <xdr:cNvSpPr>
          <a:spLocks noChangeShapeType="1"/>
        </xdr:cNvSpPr>
      </xdr:nvSpPr>
      <xdr:spPr bwMode="auto">
        <a:xfrm>
          <a:off x="6191250" y="858202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47</xdr:row>
      <xdr:rowOff>76200</xdr:rowOff>
    </xdr:from>
    <xdr:to>
      <xdr:col>15</xdr:col>
      <xdr:colOff>0</xdr:colOff>
      <xdr:row>49</xdr:row>
      <xdr:rowOff>76200</xdr:rowOff>
    </xdr:to>
    <xdr:sp macro="" textlink="">
      <xdr:nvSpPr>
        <xdr:cNvPr id="1100" name="Line 76">
          <a:extLst>
            <a:ext uri="{FF2B5EF4-FFF2-40B4-BE49-F238E27FC236}">
              <a16:creationId xmlns:a16="http://schemas.microsoft.com/office/drawing/2014/main" id="{08933E1B-E28D-469E-A2BD-6F48320615AD}"/>
            </a:ext>
          </a:extLst>
        </xdr:cNvPr>
        <xdr:cNvSpPr>
          <a:spLocks noChangeShapeType="1"/>
        </xdr:cNvSpPr>
      </xdr:nvSpPr>
      <xdr:spPr bwMode="auto">
        <a:xfrm flipV="1">
          <a:off x="5929313" y="8582025"/>
          <a:ext cx="261937" cy="3619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37</xdr:row>
      <xdr:rowOff>0</xdr:rowOff>
    </xdr:from>
    <xdr:to>
      <xdr:col>17</xdr:col>
      <xdr:colOff>152400</xdr:colOff>
      <xdr:row>37</xdr:row>
      <xdr:rowOff>152400</xdr:rowOff>
    </xdr:to>
    <xdr:sp macro="" textlink="">
      <xdr:nvSpPr>
        <xdr:cNvPr id="31" name="Triangle 10" descr="b9921a2f-b308-4d35-8515-c3e9000f626a">
          <a:extLst>
            <a:ext uri="{FF2B5EF4-FFF2-40B4-BE49-F238E27FC236}">
              <a16:creationId xmlns:a16="http://schemas.microsoft.com/office/drawing/2014/main" id="{1B57BC47-7A9F-4048-8D50-8EC3E8946DD0}"/>
            </a:ext>
          </a:extLst>
        </xdr:cNvPr>
        <xdr:cNvSpPr/>
      </xdr:nvSpPr>
      <xdr:spPr>
        <a:xfrm rot="16200000">
          <a:off x="7486650" y="669607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37</xdr:row>
      <xdr:rowOff>76200</xdr:rowOff>
    </xdr:from>
    <xdr:to>
      <xdr:col>17</xdr:col>
      <xdr:colOff>0</xdr:colOff>
      <xdr:row>37</xdr:row>
      <xdr:rowOff>76200</xdr:rowOff>
    </xdr:to>
    <xdr:sp macro="" textlink="">
      <xdr:nvSpPr>
        <xdr:cNvPr id="1101" name="Line 77">
          <a:extLst>
            <a:ext uri="{FF2B5EF4-FFF2-40B4-BE49-F238E27FC236}">
              <a16:creationId xmlns:a16="http://schemas.microsoft.com/office/drawing/2014/main" id="{21419FF5-290A-4F39-A8D5-875F2BF3DBC0}"/>
            </a:ext>
          </a:extLst>
        </xdr:cNvPr>
        <xdr:cNvSpPr>
          <a:spLocks noChangeShapeType="1"/>
        </xdr:cNvSpPr>
      </xdr:nvSpPr>
      <xdr:spPr bwMode="auto">
        <a:xfrm>
          <a:off x="6191250" y="677227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34</xdr:row>
      <xdr:rowOff>76200</xdr:rowOff>
    </xdr:from>
    <xdr:to>
      <xdr:col>15</xdr:col>
      <xdr:colOff>0</xdr:colOff>
      <xdr:row>37</xdr:row>
      <xdr:rowOff>76200</xdr:rowOff>
    </xdr:to>
    <xdr:sp macro="" textlink="">
      <xdr:nvSpPr>
        <xdr:cNvPr id="1102" name="Line 78">
          <a:extLst>
            <a:ext uri="{FF2B5EF4-FFF2-40B4-BE49-F238E27FC236}">
              <a16:creationId xmlns:a16="http://schemas.microsoft.com/office/drawing/2014/main" id="{D0704DDF-A451-4BD2-8B32-3680D367E88C}"/>
            </a:ext>
          </a:extLst>
        </xdr:cNvPr>
        <xdr:cNvSpPr>
          <a:spLocks noChangeShapeType="1"/>
        </xdr:cNvSpPr>
      </xdr:nvSpPr>
      <xdr:spPr bwMode="auto">
        <a:xfrm>
          <a:off x="5929313" y="6229350"/>
          <a:ext cx="261937"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32</xdr:row>
      <xdr:rowOff>0</xdr:rowOff>
    </xdr:from>
    <xdr:to>
      <xdr:col>17</xdr:col>
      <xdr:colOff>152400</xdr:colOff>
      <xdr:row>32</xdr:row>
      <xdr:rowOff>152400</xdr:rowOff>
    </xdr:to>
    <xdr:sp macro="" textlink="">
      <xdr:nvSpPr>
        <xdr:cNvPr id="32" name="Triangle 11" descr="7f43340e-8321-480c-b498-3974f67bac68">
          <a:extLst>
            <a:ext uri="{FF2B5EF4-FFF2-40B4-BE49-F238E27FC236}">
              <a16:creationId xmlns:a16="http://schemas.microsoft.com/office/drawing/2014/main" id="{9D558F86-A91E-45CF-A239-56A63DEAB77B}"/>
            </a:ext>
          </a:extLst>
        </xdr:cNvPr>
        <xdr:cNvSpPr/>
      </xdr:nvSpPr>
      <xdr:spPr>
        <a:xfrm rot="16200000">
          <a:off x="7486650" y="57912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32</xdr:row>
      <xdr:rowOff>76200</xdr:rowOff>
    </xdr:from>
    <xdr:to>
      <xdr:col>17</xdr:col>
      <xdr:colOff>0</xdr:colOff>
      <xdr:row>32</xdr:row>
      <xdr:rowOff>76200</xdr:rowOff>
    </xdr:to>
    <xdr:sp macro="" textlink="">
      <xdr:nvSpPr>
        <xdr:cNvPr id="1103" name="Line 79">
          <a:extLst>
            <a:ext uri="{FF2B5EF4-FFF2-40B4-BE49-F238E27FC236}">
              <a16:creationId xmlns:a16="http://schemas.microsoft.com/office/drawing/2014/main" id="{C08237DC-ACCC-4137-B89B-6AA43E5FA9CE}"/>
            </a:ext>
          </a:extLst>
        </xdr:cNvPr>
        <xdr:cNvSpPr>
          <a:spLocks noChangeShapeType="1"/>
        </xdr:cNvSpPr>
      </xdr:nvSpPr>
      <xdr:spPr bwMode="auto">
        <a:xfrm>
          <a:off x="6191250" y="586740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32</xdr:row>
      <xdr:rowOff>76200</xdr:rowOff>
    </xdr:from>
    <xdr:to>
      <xdr:col>15</xdr:col>
      <xdr:colOff>0</xdr:colOff>
      <xdr:row>34</xdr:row>
      <xdr:rowOff>76200</xdr:rowOff>
    </xdr:to>
    <xdr:sp macro="" textlink="">
      <xdr:nvSpPr>
        <xdr:cNvPr id="1104" name="Line 80">
          <a:extLst>
            <a:ext uri="{FF2B5EF4-FFF2-40B4-BE49-F238E27FC236}">
              <a16:creationId xmlns:a16="http://schemas.microsoft.com/office/drawing/2014/main" id="{DB728705-3ED3-473B-96E6-777C15C4542C}"/>
            </a:ext>
          </a:extLst>
        </xdr:cNvPr>
        <xdr:cNvSpPr>
          <a:spLocks noChangeShapeType="1"/>
        </xdr:cNvSpPr>
      </xdr:nvSpPr>
      <xdr:spPr bwMode="auto">
        <a:xfrm flipV="1">
          <a:off x="5929313" y="5867400"/>
          <a:ext cx="261937" cy="3619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5</xdr:col>
      <xdr:colOff>0</xdr:colOff>
      <xdr:row>37</xdr:row>
      <xdr:rowOff>0</xdr:rowOff>
    </xdr:from>
    <xdr:to>
      <xdr:col>5</xdr:col>
      <xdr:colOff>152400</xdr:colOff>
      <xdr:row>37</xdr:row>
      <xdr:rowOff>152400</xdr:rowOff>
    </xdr:to>
    <xdr:sp macro="" textlink="">
      <xdr:nvSpPr>
        <xdr:cNvPr id="33" name="Circle 12" descr="2fa2b24f-92f9-4d68-84e0-a2fc42b21f3a">
          <a:extLst>
            <a:ext uri="{FF2B5EF4-FFF2-40B4-BE49-F238E27FC236}">
              <a16:creationId xmlns:a16="http://schemas.microsoft.com/office/drawing/2014/main" id="{0188D450-A0AF-444F-B000-1E3D25D6206B}"/>
            </a:ext>
          </a:extLst>
        </xdr:cNvPr>
        <xdr:cNvSpPr/>
      </xdr:nvSpPr>
      <xdr:spPr>
        <a:xfrm>
          <a:off x="2357438" y="6696075"/>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37</xdr:row>
      <xdr:rowOff>76200</xdr:rowOff>
    </xdr:from>
    <xdr:to>
      <xdr:col>5</xdr:col>
      <xdr:colOff>0</xdr:colOff>
      <xdr:row>37</xdr:row>
      <xdr:rowOff>76200</xdr:rowOff>
    </xdr:to>
    <xdr:sp macro="" textlink="">
      <xdr:nvSpPr>
        <xdr:cNvPr id="1105" name="Line 81">
          <a:extLst>
            <a:ext uri="{FF2B5EF4-FFF2-40B4-BE49-F238E27FC236}">
              <a16:creationId xmlns:a16="http://schemas.microsoft.com/office/drawing/2014/main" id="{FB4D91F4-B406-4E96-AA85-CBFDAFDFE704}"/>
            </a:ext>
          </a:extLst>
        </xdr:cNvPr>
        <xdr:cNvSpPr>
          <a:spLocks noChangeShapeType="1"/>
        </xdr:cNvSpPr>
      </xdr:nvSpPr>
      <xdr:spPr bwMode="auto">
        <a:xfrm>
          <a:off x="1062038" y="677227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19</xdr:row>
      <xdr:rowOff>76200</xdr:rowOff>
    </xdr:from>
    <xdr:to>
      <xdr:col>3</xdr:col>
      <xdr:colOff>0</xdr:colOff>
      <xdr:row>37</xdr:row>
      <xdr:rowOff>76200</xdr:rowOff>
    </xdr:to>
    <xdr:sp macro="" textlink="">
      <xdr:nvSpPr>
        <xdr:cNvPr id="1106" name="Line 82">
          <a:extLst>
            <a:ext uri="{FF2B5EF4-FFF2-40B4-BE49-F238E27FC236}">
              <a16:creationId xmlns:a16="http://schemas.microsoft.com/office/drawing/2014/main" id="{ED574EAA-922A-4A43-9D51-546FE79134B2}"/>
            </a:ext>
          </a:extLst>
        </xdr:cNvPr>
        <xdr:cNvSpPr>
          <a:spLocks noChangeShapeType="1"/>
        </xdr:cNvSpPr>
      </xdr:nvSpPr>
      <xdr:spPr bwMode="auto">
        <a:xfrm>
          <a:off x="800100" y="3514725"/>
          <a:ext cx="261938" cy="32575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30</xdr:row>
      <xdr:rowOff>0</xdr:rowOff>
    </xdr:from>
    <xdr:to>
      <xdr:col>9</xdr:col>
      <xdr:colOff>152400</xdr:colOff>
      <xdr:row>30</xdr:row>
      <xdr:rowOff>152400</xdr:rowOff>
    </xdr:to>
    <xdr:sp macro="" textlink="">
      <xdr:nvSpPr>
        <xdr:cNvPr id="34" name="Square 13" descr="1c4cda47-94f4-4fc4-b53c-06a9b1f03c33">
          <a:extLst>
            <a:ext uri="{FF2B5EF4-FFF2-40B4-BE49-F238E27FC236}">
              <a16:creationId xmlns:a16="http://schemas.microsoft.com/office/drawing/2014/main" id="{1503791A-2E30-4210-9368-FEE68156974E}"/>
            </a:ext>
          </a:extLst>
        </xdr:cNvPr>
        <xdr:cNvSpPr/>
      </xdr:nvSpPr>
      <xdr:spPr>
        <a:xfrm>
          <a:off x="4067175" y="5429250"/>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30</xdr:row>
      <xdr:rowOff>76200</xdr:rowOff>
    </xdr:from>
    <xdr:to>
      <xdr:col>9</xdr:col>
      <xdr:colOff>0</xdr:colOff>
      <xdr:row>30</xdr:row>
      <xdr:rowOff>76200</xdr:rowOff>
    </xdr:to>
    <xdr:sp macro="" textlink="">
      <xdr:nvSpPr>
        <xdr:cNvPr id="1107" name="Line 83">
          <a:extLst>
            <a:ext uri="{FF2B5EF4-FFF2-40B4-BE49-F238E27FC236}">
              <a16:creationId xmlns:a16="http://schemas.microsoft.com/office/drawing/2014/main" id="{53CFC134-C4B0-437C-91D9-5F417D84F086}"/>
            </a:ext>
          </a:extLst>
        </xdr:cNvPr>
        <xdr:cNvSpPr>
          <a:spLocks noChangeShapeType="1"/>
        </xdr:cNvSpPr>
      </xdr:nvSpPr>
      <xdr:spPr bwMode="auto">
        <a:xfrm>
          <a:off x="2771775" y="550545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30</xdr:row>
      <xdr:rowOff>76200</xdr:rowOff>
    </xdr:from>
    <xdr:to>
      <xdr:col>7</xdr:col>
      <xdr:colOff>0</xdr:colOff>
      <xdr:row>37</xdr:row>
      <xdr:rowOff>76200</xdr:rowOff>
    </xdr:to>
    <xdr:sp macro="" textlink="">
      <xdr:nvSpPr>
        <xdr:cNvPr id="1108" name="Line 84">
          <a:extLst>
            <a:ext uri="{FF2B5EF4-FFF2-40B4-BE49-F238E27FC236}">
              <a16:creationId xmlns:a16="http://schemas.microsoft.com/office/drawing/2014/main" id="{FF897E62-8E6B-435C-BC9C-7D4C1BCFD375}"/>
            </a:ext>
          </a:extLst>
        </xdr:cNvPr>
        <xdr:cNvSpPr>
          <a:spLocks noChangeShapeType="1"/>
        </xdr:cNvSpPr>
      </xdr:nvSpPr>
      <xdr:spPr bwMode="auto">
        <a:xfrm flipV="1">
          <a:off x="2509838" y="5505450"/>
          <a:ext cx="261937" cy="12668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45</xdr:row>
      <xdr:rowOff>0</xdr:rowOff>
    </xdr:from>
    <xdr:to>
      <xdr:col>9</xdr:col>
      <xdr:colOff>152400</xdr:colOff>
      <xdr:row>45</xdr:row>
      <xdr:rowOff>152400</xdr:rowOff>
    </xdr:to>
    <xdr:sp macro="" textlink="">
      <xdr:nvSpPr>
        <xdr:cNvPr id="35" name="Square 14" descr="abb032b5-445b-44f0-b722-f7e0074f75ae">
          <a:extLst>
            <a:ext uri="{FF2B5EF4-FFF2-40B4-BE49-F238E27FC236}">
              <a16:creationId xmlns:a16="http://schemas.microsoft.com/office/drawing/2014/main" id="{04841AE1-47EB-46CF-8BEC-7343047F15A0}"/>
            </a:ext>
          </a:extLst>
        </xdr:cNvPr>
        <xdr:cNvSpPr/>
      </xdr:nvSpPr>
      <xdr:spPr>
        <a:xfrm>
          <a:off x="4067175" y="8143875"/>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45</xdr:row>
      <xdr:rowOff>76200</xdr:rowOff>
    </xdr:from>
    <xdr:to>
      <xdr:col>9</xdr:col>
      <xdr:colOff>0</xdr:colOff>
      <xdr:row>45</xdr:row>
      <xdr:rowOff>76200</xdr:rowOff>
    </xdr:to>
    <xdr:sp macro="" textlink="">
      <xdr:nvSpPr>
        <xdr:cNvPr id="1109" name="Line 85">
          <a:extLst>
            <a:ext uri="{FF2B5EF4-FFF2-40B4-BE49-F238E27FC236}">
              <a16:creationId xmlns:a16="http://schemas.microsoft.com/office/drawing/2014/main" id="{5BBCF3E9-3895-46CA-84D1-C133D2951139}"/>
            </a:ext>
          </a:extLst>
        </xdr:cNvPr>
        <xdr:cNvSpPr>
          <a:spLocks noChangeShapeType="1"/>
        </xdr:cNvSpPr>
      </xdr:nvSpPr>
      <xdr:spPr bwMode="auto">
        <a:xfrm>
          <a:off x="2771775" y="822007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37</xdr:row>
      <xdr:rowOff>76200</xdr:rowOff>
    </xdr:from>
    <xdr:to>
      <xdr:col>7</xdr:col>
      <xdr:colOff>0</xdr:colOff>
      <xdr:row>45</xdr:row>
      <xdr:rowOff>76200</xdr:rowOff>
    </xdr:to>
    <xdr:sp macro="" textlink="">
      <xdr:nvSpPr>
        <xdr:cNvPr id="1110" name="Line 86">
          <a:extLst>
            <a:ext uri="{FF2B5EF4-FFF2-40B4-BE49-F238E27FC236}">
              <a16:creationId xmlns:a16="http://schemas.microsoft.com/office/drawing/2014/main" id="{EC4027A7-1B31-425A-AA34-4512299B92C8}"/>
            </a:ext>
          </a:extLst>
        </xdr:cNvPr>
        <xdr:cNvSpPr>
          <a:spLocks noChangeShapeType="1"/>
        </xdr:cNvSpPr>
      </xdr:nvSpPr>
      <xdr:spPr bwMode="auto">
        <a:xfrm>
          <a:off x="2509838" y="6772275"/>
          <a:ext cx="261937" cy="144780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27</xdr:row>
      <xdr:rowOff>0</xdr:rowOff>
    </xdr:from>
    <xdr:to>
      <xdr:col>13</xdr:col>
      <xdr:colOff>152400</xdr:colOff>
      <xdr:row>27</xdr:row>
      <xdr:rowOff>152400</xdr:rowOff>
    </xdr:to>
    <xdr:sp macro="" textlink="">
      <xdr:nvSpPr>
        <xdr:cNvPr id="36" name="Triangle 15" descr="de2be747-ada3-4396-abb1-c7ab4f0582b4">
          <a:extLst>
            <a:ext uri="{FF2B5EF4-FFF2-40B4-BE49-F238E27FC236}">
              <a16:creationId xmlns:a16="http://schemas.microsoft.com/office/drawing/2014/main" id="{49AAD15B-F17A-4D2E-A5B6-207195D8ABF3}"/>
            </a:ext>
          </a:extLst>
        </xdr:cNvPr>
        <xdr:cNvSpPr/>
      </xdr:nvSpPr>
      <xdr:spPr>
        <a:xfrm rot="16200000">
          <a:off x="5776913" y="488632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27</xdr:row>
      <xdr:rowOff>76200</xdr:rowOff>
    </xdr:from>
    <xdr:to>
      <xdr:col>17</xdr:col>
      <xdr:colOff>0</xdr:colOff>
      <xdr:row>27</xdr:row>
      <xdr:rowOff>76200</xdr:rowOff>
    </xdr:to>
    <xdr:sp macro="" textlink="">
      <xdr:nvSpPr>
        <xdr:cNvPr id="1111" name="Line 87">
          <a:extLst>
            <a:ext uri="{FF2B5EF4-FFF2-40B4-BE49-F238E27FC236}">
              <a16:creationId xmlns:a16="http://schemas.microsoft.com/office/drawing/2014/main" id="{4315EC66-B4F4-4CA3-9BF1-BC1583E73DD9}"/>
            </a:ext>
          </a:extLst>
        </xdr:cNvPr>
        <xdr:cNvSpPr>
          <a:spLocks noChangeShapeType="1"/>
        </xdr:cNvSpPr>
      </xdr:nvSpPr>
      <xdr:spPr bwMode="auto">
        <a:xfrm>
          <a:off x="5929313" y="4962525"/>
          <a:ext cx="1557337"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27</xdr:row>
      <xdr:rowOff>76200</xdr:rowOff>
    </xdr:from>
    <xdr:to>
      <xdr:col>13</xdr:col>
      <xdr:colOff>0</xdr:colOff>
      <xdr:row>27</xdr:row>
      <xdr:rowOff>76200</xdr:rowOff>
    </xdr:to>
    <xdr:sp macro="" textlink="">
      <xdr:nvSpPr>
        <xdr:cNvPr id="1112" name="Line 88">
          <a:extLst>
            <a:ext uri="{FF2B5EF4-FFF2-40B4-BE49-F238E27FC236}">
              <a16:creationId xmlns:a16="http://schemas.microsoft.com/office/drawing/2014/main" id="{875857AA-27FE-4B97-B827-832D27E4073F}"/>
            </a:ext>
          </a:extLst>
        </xdr:cNvPr>
        <xdr:cNvSpPr>
          <a:spLocks noChangeShapeType="1"/>
        </xdr:cNvSpPr>
      </xdr:nvSpPr>
      <xdr:spPr bwMode="auto">
        <a:xfrm>
          <a:off x="4481513" y="496252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27</xdr:row>
      <xdr:rowOff>76200</xdr:rowOff>
    </xdr:from>
    <xdr:to>
      <xdr:col>11</xdr:col>
      <xdr:colOff>0</xdr:colOff>
      <xdr:row>30</xdr:row>
      <xdr:rowOff>76200</xdr:rowOff>
    </xdr:to>
    <xdr:sp macro="" textlink="">
      <xdr:nvSpPr>
        <xdr:cNvPr id="1113" name="Line 89">
          <a:extLst>
            <a:ext uri="{FF2B5EF4-FFF2-40B4-BE49-F238E27FC236}">
              <a16:creationId xmlns:a16="http://schemas.microsoft.com/office/drawing/2014/main" id="{D85676B6-638A-493F-8AFA-9A906CEFE563}"/>
            </a:ext>
          </a:extLst>
        </xdr:cNvPr>
        <xdr:cNvSpPr>
          <a:spLocks noChangeShapeType="1"/>
        </xdr:cNvSpPr>
      </xdr:nvSpPr>
      <xdr:spPr bwMode="auto">
        <a:xfrm flipV="1">
          <a:off x="4219575" y="4962525"/>
          <a:ext cx="261938"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34</xdr:row>
      <xdr:rowOff>0</xdr:rowOff>
    </xdr:from>
    <xdr:to>
      <xdr:col>13</xdr:col>
      <xdr:colOff>152400</xdr:colOff>
      <xdr:row>34</xdr:row>
      <xdr:rowOff>152400</xdr:rowOff>
    </xdr:to>
    <xdr:sp macro="" textlink="">
      <xdr:nvSpPr>
        <xdr:cNvPr id="37" name="Circle 16" descr="6c49645f-fd63-4cd8-a744-8778455bb0a9">
          <a:extLst>
            <a:ext uri="{FF2B5EF4-FFF2-40B4-BE49-F238E27FC236}">
              <a16:creationId xmlns:a16="http://schemas.microsoft.com/office/drawing/2014/main" id="{1EF599A8-724A-4956-ACF7-FED924C3B6AC}"/>
            </a:ext>
          </a:extLst>
        </xdr:cNvPr>
        <xdr:cNvSpPr/>
      </xdr:nvSpPr>
      <xdr:spPr>
        <a:xfrm>
          <a:off x="5776913" y="615315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34</xdr:row>
      <xdr:rowOff>76200</xdr:rowOff>
    </xdr:from>
    <xdr:to>
      <xdr:col>13</xdr:col>
      <xdr:colOff>0</xdr:colOff>
      <xdr:row>34</xdr:row>
      <xdr:rowOff>76200</xdr:rowOff>
    </xdr:to>
    <xdr:sp macro="" textlink="">
      <xdr:nvSpPr>
        <xdr:cNvPr id="1114" name="Line 90">
          <a:extLst>
            <a:ext uri="{FF2B5EF4-FFF2-40B4-BE49-F238E27FC236}">
              <a16:creationId xmlns:a16="http://schemas.microsoft.com/office/drawing/2014/main" id="{F779DDFC-BBEB-46B9-A0D6-6CA8E75DAEDE}"/>
            </a:ext>
          </a:extLst>
        </xdr:cNvPr>
        <xdr:cNvSpPr>
          <a:spLocks noChangeShapeType="1"/>
        </xdr:cNvSpPr>
      </xdr:nvSpPr>
      <xdr:spPr bwMode="auto">
        <a:xfrm>
          <a:off x="4481513" y="622935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30</xdr:row>
      <xdr:rowOff>76200</xdr:rowOff>
    </xdr:from>
    <xdr:to>
      <xdr:col>11</xdr:col>
      <xdr:colOff>0</xdr:colOff>
      <xdr:row>34</xdr:row>
      <xdr:rowOff>76200</xdr:rowOff>
    </xdr:to>
    <xdr:sp macro="" textlink="">
      <xdr:nvSpPr>
        <xdr:cNvPr id="1115" name="Line 91">
          <a:extLst>
            <a:ext uri="{FF2B5EF4-FFF2-40B4-BE49-F238E27FC236}">
              <a16:creationId xmlns:a16="http://schemas.microsoft.com/office/drawing/2014/main" id="{E8D17907-221F-435C-8F50-6018D2C6D328}"/>
            </a:ext>
          </a:extLst>
        </xdr:cNvPr>
        <xdr:cNvSpPr>
          <a:spLocks noChangeShapeType="1"/>
        </xdr:cNvSpPr>
      </xdr:nvSpPr>
      <xdr:spPr bwMode="auto">
        <a:xfrm>
          <a:off x="4219575" y="5505450"/>
          <a:ext cx="261938" cy="72390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42</xdr:row>
      <xdr:rowOff>0</xdr:rowOff>
    </xdr:from>
    <xdr:to>
      <xdr:col>13</xdr:col>
      <xdr:colOff>152400</xdr:colOff>
      <xdr:row>42</xdr:row>
      <xdr:rowOff>152400</xdr:rowOff>
    </xdr:to>
    <xdr:sp macro="" textlink="">
      <xdr:nvSpPr>
        <xdr:cNvPr id="38" name="Triangle 17" descr="ea1a2c7c-6979-4824-9cd7-7a9ecedfda48">
          <a:extLst>
            <a:ext uri="{FF2B5EF4-FFF2-40B4-BE49-F238E27FC236}">
              <a16:creationId xmlns:a16="http://schemas.microsoft.com/office/drawing/2014/main" id="{4AC19B90-7A6C-4B82-A794-C6F1312E8D2E}"/>
            </a:ext>
          </a:extLst>
        </xdr:cNvPr>
        <xdr:cNvSpPr/>
      </xdr:nvSpPr>
      <xdr:spPr>
        <a:xfrm rot="16200000">
          <a:off x="5776913" y="760095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42</xdr:row>
      <xdr:rowOff>76200</xdr:rowOff>
    </xdr:from>
    <xdr:to>
      <xdr:col>17</xdr:col>
      <xdr:colOff>0</xdr:colOff>
      <xdr:row>42</xdr:row>
      <xdr:rowOff>76200</xdr:rowOff>
    </xdr:to>
    <xdr:sp macro="" textlink="">
      <xdr:nvSpPr>
        <xdr:cNvPr id="1116" name="Line 92">
          <a:extLst>
            <a:ext uri="{FF2B5EF4-FFF2-40B4-BE49-F238E27FC236}">
              <a16:creationId xmlns:a16="http://schemas.microsoft.com/office/drawing/2014/main" id="{7ADD362F-1CFE-40CA-8F28-128E604BBD4F}"/>
            </a:ext>
          </a:extLst>
        </xdr:cNvPr>
        <xdr:cNvSpPr>
          <a:spLocks noChangeShapeType="1"/>
        </xdr:cNvSpPr>
      </xdr:nvSpPr>
      <xdr:spPr bwMode="auto">
        <a:xfrm>
          <a:off x="5929313" y="7677150"/>
          <a:ext cx="1557337"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42</xdr:row>
      <xdr:rowOff>76200</xdr:rowOff>
    </xdr:from>
    <xdr:to>
      <xdr:col>13</xdr:col>
      <xdr:colOff>0</xdr:colOff>
      <xdr:row>42</xdr:row>
      <xdr:rowOff>76200</xdr:rowOff>
    </xdr:to>
    <xdr:sp macro="" textlink="">
      <xdr:nvSpPr>
        <xdr:cNvPr id="1117" name="Line 93">
          <a:extLst>
            <a:ext uri="{FF2B5EF4-FFF2-40B4-BE49-F238E27FC236}">
              <a16:creationId xmlns:a16="http://schemas.microsoft.com/office/drawing/2014/main" id="{762ECFFB-E316-484D-AE29-3DA4030E476E}"/>
            </a:ext>
          </a:extLst>
        </xdr:cNvPr>
        <xdr:cNvSpPr>
          <a:spLocks noChangeShapeType="1"/>
        </xdr:cNvSpPr>
      </xdr:nvSpPr>
      <xdr:spPr bwMode="auto">
        <a:xfrm>
          <a:off x="4481513" y="767715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42</xdr:row>
      <xdr:rowOff>76200</xdr:rowOff>
    </xdr:from>
    <xdr:to>
      <xdr:col>11</xdr:col>
      <xdr:colOff>0</xdr:colOff>
      <xdr:row>45</xdr:row>
      <xdr:rowOff>76200</xdr:rowOff>
    </xdr:to>
    <xdr:sp macro="" textlink="">
      <xdr:nvSpPr>
        <xdr:cNvPr id="1118" name="Line 94">
          <a:extLst>
            <a:ext uri="{FF2B5EF4-FFF2-40B4-BE49-F238E27FC236}">
              <a16:creationId xmlns:a16="http://schemas.microsoft.com/office/drawing/2014/main" id="{D10F4542-FF31-4CF0-8B43-D1D534B6C5CE}"/>
            </a:ext>
          </a:extLst>
        </xdr:cNvPr>
        <xdr:cNvSpPr>
          <a:spLocks noChangeShapeType="1"/>
        </xdr:cNvSpPr>
      </xdr:nvSpPr>
      <xdr:spPr bwMode="auto">
        <a:xfrm flipV="1">
          <a:off x="4219575" y="7677150"/>
          <a:ext cx="261938"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49</xdr:row>
      <xdr:rowOff>0</xdr:rowOff>
    </xdr:from>
    <xdr:to>
      <xdr:col>13</xdr:col>
      <xdr:colOff>152400</xdr:colOff>
      <xdr:row>49</xdr:row>
      <xdr:rowOff>152400</xdr:rowOff>
    </xdr:to>
    <xdr:sp macro="" textlink="">
      <xdr:nvSpPr>
        <xdr:cNvPr id="39" name="Circle 18" descr="d9075cf6-56f3-4fb2-aaf9-a74efe4dd463">
          <a:extLst>
            <a:ext uri="{FF2B5EF4-FFF2-40B4-BE49-F238E27FC236}">
              <a16:creationId xmlns:a16="http://schemas.microsoft.com/office/drawing/2014/main" id="{FE1D5E52-1DB4-4D8C-96F3-9C8437D569E4}"/>
            </a:ext>
          </a:extLst>
        </xdr:cNvPr>
        <xdr:cNvSpPr/>
      </xdr:nvSpPr>
      <xdr:spPr>
        <a:xfrm>
          <a:off x="5776913" y="8867775"/>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49</xdr:row>
      <xdr:rowOff>76200</xdr:rowOff>
    </xdr:from>
    <xdr:to>
      <xdr:col>13</xdr:col>
      <xdr:colOff>0</xdr:colOff>
      <xdr:row>49</xdr:row>
      <xdr:rowOff>76200</xdr:rowOff>
    </xdr:to>
    <xdr:sp macro="" textlink="">
      <xdr:nvSpPr>
        <xdr:cNvPr id="1119" name="Line 95">
          <a:extLst>
            <a:ext uri="{FF2B5EF4-FFF2-40B4-BE49-F238E27FC236}">
              <a16:creationId xmlns:a16="http://schemas.microsoft.com/office/drawing/2014/main" id="{DD1112D4-9ECA-433F-B10D-3AD24A604CE5}"/>
            </a:ext>
          </a:extLst>
        </xdr:cNvPr>
        <xdr:cNvSpPr>
          <a:spLocks noChangeShapeType="1"/>
        </xdr:cNvSpPr>
      </xdr:nvSpPr>
      <xdr:spPr bwMode="auto">
        <a:xfrm>
          <a:off x="4481513" y="894397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45</xdr:row>
      <xdr:rowOff>76200</xdr:rowOff>
    </xdr:from>
    <xdr:to>
      <xdr:col>11</xdr:col>
      <xdr:colOff>0</xdr:colOff>
      <xdr:row>49</xdr:row>
      <xdr:rowOff>76200</xdr:rowOff>
    </xdr:to>
    <xdr:sp macro="" textlink="">
      <xdr:nvSpPr>
        <xdr:cNvPr id="1120" name="Line 96">
          <a:extLst>
            <a:ext uri="{FF2B5EF4-FFF2-40B4-BE49-F238E27FC236}">
              <a16:creationId xmlns:a16="http://schemas.microsoft.com/office/drawing/2014/main" id="{B5FC6110-BF18-49D0-B588-DCE91E0BD46F}"/>
            </a:ext>
          </a:extLst>
        </xdr:cNvPr>
        <xdr:cNvSpPr>
          <a:spLocks noChangeShapeType="1"/>
        </xdr:cNvSpPr>
      </xdr:nvSpPr>
      <xdr:spPr bwMode="auto">
        <a:xfrm>
          <a:off x="4219575" y="8220075"/>
          <a:ext cx="261938" cy="72390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xdr:col>
      <xdr:colOff>0</xdr:colOff>
      <xdr:row>19</xdr:row>
      <xdr:rowOff>0</xdr:rowOff>
    </xdr:from>
    <xdr:to>
      <xdr:col>1</xdr:col>
      <xdr:colOff>152400</xdr:colOff>
      <xdr:row>19</xdr:row>
      <xdr:rowOff>152400</xdr:rowOff>
    </xdr:to>
    <xdr:sp macro="" textlink="">
      <xdr:nvSpPr>
        <xdr:cNvPr id="40" name="Square 0" descr="5dc87722-cdaf-47a0-ad40-77f9f49ca41f">
          <a:extLst>
            <a:ext uri="{FF2B5EF4-FFF2-40B4-BE49-F238E27FC236}">
              <a16:creationId xmlns:a16="http://schemas.microsoft.com/office/drawing/2014/main" id="{759C6DA2-05E9-4AB9-B946-8FE59B0EC256}"/>
            </a:ext>
          </a:extLst>
        </xdr:cNvPr>
        <xdr:cNvSpPr/>
      </xdr:nvSpPr>
      <xdr:spPr>
        <a:xfrm>
          <a:off x="647700" y="3438525"/>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19</xdr:row>
      <xdr:rowOff>76200</xdr:rowOff>
    </xdr:from>
    <xdr:to>
      <xdr:col>1</xdr:col>
      <xdr:colOff>0</xdr:colOff>
      <xdr:row>19</xdr:row>
      <xdr:rowOff>76200</xdr:rowOff>
    </xdr:to>
    <xdr:sp macro="" textlink="">
      <xdr:nvSpPr>
        <xdr:cNvPr id="1121" name="Line 97">
          <a:extLst>
            <a:ext uri="{FF2B5EF4-FFF2-40B4-BE49-F238E27FC236}">
              <a16:creationId xmlns:a16="http://schemas.microsoft.com/office/drawing/2014/main" id="{A9B571A7-C951-420F-9916-E374BC49DD0F}"/>
            </a:ext>
          </a:extLst>
        </xdr:cNvPr>
        <xdr:cNvSpPr>
          <a:spLocks noChangeShapeType="1"/>
        </xdr:cNvSpPr>
      </xdr:nvSpPr>
      <xdr:spPr bwMode="auto">
        <a:xfrm>
          <a:off x="0" y="3514725"/>
          <a:ext cx="6477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13</xdr:row>
      <xdr:rowOff>0</xdr:rowOff>
    </xdr:from>
    <xdr:to>
      <xdr:col>5</xdr:col>
      <xdr:colOff>152400</xdr:colOff>
      <xdr:row>13</xdr:row>
      <xdr:rowOff>152400</xdr:rowOff>
    </xdr:to>
    <xdr:sp macro="" textlink="">
      <xdr:nvSpPr>
        <xdr:cNvPr id="2" name="Square 1" descr="8488610a-4e35-46c3-a054-735730319c43">
          <a:extLst>
            <a:ext uri="{FF2B5EF4-FFF2-40B4-BE49-F238E27FC236}">
              <a16:creationId xmlns:a16="http://schemas.microsoft.com/office/drawing/2014/main" id="{B1C9322B-8C0C-4F5A-99EF-2D8FC4BC13B6}"/>
            </a:ext>
          </a:extLst>
        </xdr:cNvPr>
        <xdr:cNvSpPr/>
      </xdr:nvSpPr>
      <xdr:spPr>
        <a:xfrm>
          <a:off x="2357438" y="2371725"/>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13</xdr:row>
      <xdr:rowOff>76200</xdr:rowOff>
    </xdr:from>
    <xdr:to>
      <xdr:col>5</xdr:col>
      <xdr:colOff>0</xdr:colOff>
      <xdr:row>13</xdr:row>
      <xdr:rowOff>76200</xdr:rowOff>
    </xdr:to>
    <xdr:sp macro="" textlink="">
      <xdr:nvSpPr>
        <xdr:cNvPr id="3" name="Line 127">
          <a:extLst>
            <a:ext uri="{FF2B5EF4-FFF2-40B4-BE49-F238E27FC236}">
              <a16:creationId xmlns:a16="http://schemas.microsoft.com/office/drawing/2014/main" id="{85741F11-1711-40AB-869C-6BAC3ADBDE26}"/>
            </a:ext>
          </a:extLst>
        </xdr:cNvPr>
        <xdr:cNvSpPr>
          <a:spLocks noChangeShapeType="1"/>
        </xdr:cNvSpPr>
      </xdr:nvSpPr>
      <xdr:spPr bwMode="auto">
        <a:xfrm>
          <a:off x="1062038" y="244792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13</xdr:row>
      <xdr:rowOff>76200</xdr:rowOff>
    </xdr:from>
    <xdr:to>
      <xdr:col>3</xdr:col>
      <xdr:colOff>0</xdr:colOff>
      <xdr:row>31</xdr:row>
      <xdr:rowOff>76200</xdr:rowOff>
    </xdr:to>
    <xdr:sp macro="" textlink="">
      <xdr:nvSpPr>
        <xdr:cNvPr id="4" name="Line 128">
          <a:extLst>
            <a:ext uri="{FF2B5EF4-FFF2-40B4-BE49-F238E27FC236}">
              <a16:creationId xmlns:a16="http://schemas.microsoft.com/office/drawing/2014/main" id="{1FEAC23E-3E92-47A7-9068-6F65DBB6D0E9}"/>
            </a:ext>
          </a:extLst>
        </xdr:cNvPr>
        <xdr:cNvSpPr>
          <a:spLocks noChangeShapeType="1"/>
        </xdr:cNvSpPr>
      </xdr:nvSpPr>
      <xdr:spPr bwMode="auto">
        <a:xfrm flipV="1">
          <a:off x="800100" y="2447925"/>
          <a:ext cx="261938" cy="32575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5</xdr:col>
      <xdr:colOff>0</xdr:colOff>
      <xdr:row>50</xdr:row>
      <xdr:rowOff>0</xdr:rowOff>
    </xdr:from>
    <xdr:to>
      <xdr:col>5</xdr:col>
      <xdr:colOff>152400</xdr:colOff>
      <xdr:row>50</xdr:row>
      <xdr:rowOff>152400</xdr:rowOff>
    </xdr:to>
    <xdr:sp macro="" textlink="">
      <xdr:nvSpPr>
        <xdr:cNvPr id="5" name="Circle 2" descr="9038eac7-f260-4ade-be95-c5a7c5b31694">
          <a:extLst>
            <a:ext uri="{FF2B5EF4-FFF2-40B4-BE49-F238E27FC236}">
              <a16:creationId xmlns:a16="http://schemas.microsoft.com/office/drawing/2014/main" id="{46D3C3F1-80B7-43B2-8BF3-694FBB749F52}"/>
            </a:ext>
          </a:extLst>
        </xdr:cNvPr>
        <xdr:cNvSpPr/>
      </xdr:nvSpPr>
      <xdr:spPr>
        <a:xfrm>
          <a:off x="2357438" y="90678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50</xdr:row>
      <xdr:rowOff>76200</xdr:rowOff>
    </xdr:from>
    <xdr:to>
      <xdr:col>5</xdr:col>
      <xdr:colOff>0</xdr:colOff>
      <xdr:row>50</xdr:row>
      <xdr:rowOff>76200</xdr:rowOff>
    </xdr:to>
    <xdr:sp macro="" textlink="">
      <xdr:nvSpPr>
        <xdr:cNvPr id="6" name="Line 129">
          <a:extLst>
            <a:ext uri="{FF2B5EF4-FFF2-40B4-BE49-F238E27FC236}">
              <a16:creationId xmlns:a16="http://schemas.microsoft.com/office/drawing/2014/main" id="{B15B8167-E246-42F4-AF18-282596FD683D}"/>
            </a:ext>
          </a:extLst>
        </xdr:cNvPr>
        <xdr:cNvSpPr>
          <a:spLocks noChangeShapeType="1"/>
        </xdr:cNvSpPr>
      </xdr:nvSpPr>
      <xdr:spPr bwMode="auto">
        <a:xfrm>
          <a:off x="1062038" y="914400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31</xdr:row>
      <xdr:rowOff>76200</xdr:rowOff>
    </xdr:from>
    <xdr:to>
      <xdr:col>3</xdr:col>
      <xdr:colOff>0</xdr:colOff>
      <xdr:row>50</xdr:row>
      <xdr:rowOff>76200</xdr:rowOff>
    </xdr:to>
    <xdr:sp macro="" textlink="">
      <xdr:nvSpPr>
        <xdr:cNvPr id="7" name="Line 130">
          <a:extLst>
            <a:ext uri="{FF2B5EF4-FFF2-40B4-BE49-F238E27FC236}">
              <a16:creationId xmlns:a16="http://schemas.microsoft.com/office/drawing/2014/main" id="{6B66555C-906C-49D2-A807-8433109D2FAE}"/>
            </a:ext>
          </a:extLst>
        </xdr:cNvPr>
        <xdr:cNvSpPr>
          <a:spLocks noChangeShapeType="1"/>
        </xdr:cNvSpPr>
      </xdr:nvSpPr>
      <xdr:spPr bwMode="auto">
        <a:xfrm>
          <a:off x="800100" y="5705475"/>
          <a:ext cx="261938" cy="34385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4</xdr:row>
      <xdr:rowOff>0</xdr:rowOff>
    </xdr:from>
    <xdr:to>
      <xdr:col>9</xdr:col>
      <xdr:colOff>152400</xdr:colOff>
      <xdr:row>4</xdr:row>
      <xdr:rowOff>152400</xdr:rowOff>
    </xdr:to>
    <xdr:sp macro="" textlink="">
      <xdr:nvSpPr>
        <xdr:cNvPr id="8" name="Circle 3" descr="9a1c62c7-a74b-4d5f-a320-7d4541a15620">
          <a:extLst>
            <a:ext uri="{FF2B5EF4-FFF2-40B4-BE49-F238E27FC236}">
              <a16:creationId xmlns:a16="http://schemas.microsoft.com/office/drawing/2014/main" id="{AFAF20E1-D8E6-470A-BDF2-AA3233E47769}"/>
            </a:ext>
          </a:extLst>
        </xdr:cNvPr>
        <xdr:cNvSpPr/>
      </xdr:nvSpPr>
      <xdr:spPr>
        <a:xfrm>
          <a:off x="4067175" y="74295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4</xdr:row>
      <xdr:rowOff>76200</xdr:rowOff>
    </xdr:from>
    <xdr:to>
      <xdr:col>9</xdr:col>
      <xdr:colOff>0</xdr:colOff>
      <xdr:row>4</xdr:row>
      <xdr:rowOff>76200</xdr:rowOff>
    </xdr:to>
    <xdr:sp macro="" textlink="">
      <xdr:nvSpPr>
        <xdr:cNvPr id="9" name="Line 131">
          <a:extLst>
            <a:ext uri="{FF2B5EF4-FFF2-40B4-BE49-F238E27FC236}">
              <a16:creationId xmlns:a16="http://schemas.microsoft.com/office/drawing/2014/main" id="{A217B220-523C-4DDF-AB8A-066A66EEE6F7}"/>
            </a:ext>
          </a:extLst>
        </xdr:cNvPr>
        <xdr:cNvSpPr>
          <a:spLocks noChangeShapeType="1"/>
        </xdr:cNvSpPr>
      </xdr:nvSpPr>
      <xdr:spPr bwMode="auto">
        <a:xfrm>
          <a:off x="2771775" y="81915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4</xdr:row>
      <xdr:rowOff>76200</xdr:rowOff>
    </xdr:from>
    <xdr:to>
      <xdr:col>7</xdr:col>
      <xdr:colOff>0</xdr:colOff>
      <xdr:row>13</xdr:row>
      <xdr:rowOff>76200</xdr:rowOff>
    </xdr:to>
    <xdr:sp macro="" textlink="">
      <xdr:nvSpPr>
        <xdr:cNvPr id="10" name="Line 132">
          <a:extLst>
            <a:ext uri="{FF2B5EF4-FFF2-40B4-BE49-F238E27FC236}">
              <a16:creationId xmlns:a16="http://schemas.microsoft.com/office/drawing/2014/main" id="{9FF9A6B8-C5AD-4A1B-8152-CF44CD09A412}"/>
            </a:ext>
          </a:extLst>
        </xdr:cNvPr>
        <xdr:cNvSpPr>
          <a:spLocks noChangeShapeType="1"/>
        </xdr:cNvSpPr>
      </xdr:nvSpPr>
      <xdr:spPr bwMode="auto">
        <a:xfrm flipV="1">
          <a:off x="2509838" y="819150"/>
          <a:ext cx="261937" cy="16287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14</xdr:row>
      <xdr:rowOff>0</xdr:rowOff>
    </xdr:from>
    <xdr:to>
      <xdr:col>9</xdr:col>
      <xdr:colOff>152400</xdr:colOff>
      <xdr:row>14</xdr:row>
      <xdr:rowOff>152400</xdr:rowOff>
    </xdr:to>
    <xdr:sp macro="" textlink="">
      <xdr:nvSpPr>
        <xdr:cNvPr id="11" name="Circle 4" descr="57835700-dec4-4121-ae5f-e7f9f638ae07">
          <a:extLst>
            <a:ext uri="{FF2B5EF4-FFF2-40B4-BE49-F238E27FC236}">
              <a16:creationId xmlns:a16="http://schemas.microsoft.com/office/drawing/2014/main" id="{B9A4A05B-4C16-423F-83B1-D1E22B14095E}"/>
            </a:ext>
          </a:extLst>
        </xdr:cNvPr>
        <xdr:cNvSpPr/>
      </xdr:nvSpPr>
      <xdr:spPr>
        <a:xfrm>
          <a:off x="4067175" y="25527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14</xdr:row>
      <xdr:rowOff>76200</xdr:rowOff>
    </xdr:from>
    <xdr:to>
      <xdr:col>9</xdr:col>
      <xdr:colOff>0</xdr:colOff>
      <xdr:row>14</xdr:row>
      <xdr:rowOff>76200</xdr:rowOff>
    </xdr:to>
    <xdr:sp macro="" textlink="">
      <xdr:nvSpPr>
        <xdr:cNvPr id="12" name="Line 133">
          <a:extLst>
            <a:ext uri="{FF2B5EF4-FFF2-40B4-BE49-F238E27FC236}">
              <a16:creationId xmlns:a16="http://schemas.microsoft.com/office/drawing/2014/main" id="{881A6FE5-A3CB-46B3-B4A3-FF6F13B35572}"/>
            </a:ext>
          </a:extLst>
        </xdr:cNvPr>
        <xdr:cNvSpPr>
          <a:spLocks noChangeShapeType="1"/>
        </xdr:cNvSpPr>
      </xdr:nvSpPr>
      <xdr:spPr bwMode="auto">
        <a:xfrm>
          <a:off x="2771775" y="262890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13</xdr:row>
      <xdr:rowOff>76200</xdr:rowOff>
    </xdr:from>
    <xdr:to>
      <xdr:col>7</xdr:col>
      <xdr:colOff>0</xdr:colOff>
      <xdr:row>14</xdr:row>
      <xdr:rowOff>76200</xdr:rowOff>
    </xdr:to>
    <xdr:sp macro="" textlink="">
      <xdr:nvSpPr>
        <xdr:cNvPr id="13" name="Line 134">
          <a:extLst>
            <a:ext uri="{FF2B5EF4-FFF2-40B4-BE49-F238E27FC236}">
              <a16:creationId xmlns:a16="http://schemas.microsoft.com/office/drawing/2014/main" id="{D98409B1-8E9D-462A-8A86-AF99E943103A}"/>
            </a:ext>
          </a:extLst>
        </xdr:cNvPr>
        <xdr:cNvSpPr>
          <a:spLocks noChangeShapeType="1"/>
        </xdr:cNvSpPr>
      </xdr:nvSpPr>
      <xdr:spPr bwMode="auto">
        <a:xfrm>
          <a:off x="2509838" y="2447925"/>
          <a:ext cx="261937" cy="1809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22</xdr:row>
      <xdr:rowOff>0</xdr:rowOff>
    </xdr:from>
    <xdr:to>
      <xdr:col>9</xdr:col>
      <xdr:colOff>152400</xdr:colOff>
      <xdr:row>22</xdr:row>
      <xdr:rowOff>152400</xdr:rowOff>
    </xdr:to>
    <xdr:sp macro="" textlink="">
      <xdr:nvSpPr>
        <xdr:cNvPr id="14" name="Triangle 5" descr="00d89b1f-ebdc-4031-aff6-f885e9ed4204">
          <a:extLst>
            <a:ext uri="{FF2B5EF4-FFF2-40B4-BE49-F238E27FC236}">
              <a16:creationId xmlns:a16="http://schemas.microsoft.com/office/drawing/2014/main" id="{6A7004EB-2629-4ACC-95D1-43F5125F9508}"/>
            </a:ext>
          </a:extLst>
        </xdr:cNvPr>
        <xdr:cNvSpPr/>
      </xdr:nvSpPr>
      <xdr:spPr>
        <a:xfrm rot="16200000">
          <a:off x="4067175" y="40005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152400</xdr:colOff>
      <xdr:row>22</xdr:row>
      <xdr:rowOff>76200</xdr:rowOff>
    </xdr:from>
    <xdr:to>
      <xdr:col>17</xdr:col>
      <xdr:colOff>0</xdr:colOff>
      <xdr:row>22</xdr:row>
      <xdr:rowOff>76200</xdr:rowOff>
    </xdr:to>
    <xdr:sp macro="" textlink="">
      <xdr:nvSpPr>
        <xdr:cNvPr id="15" name="Line 135">
          <a:extLst>
            <a:ext uri="{FF2B5EF4-FFF2-40B4-BE49-F238E27FC236}">
              <a16:creationId xmlns:a16="http://schemas.microsoft.com/office/drawing/2014/main" id="{3F60494D-2FEA-434C-AA27-ACFCF0C8FE64}"/>
            </a:ext>
          </a:extLst>
        </xdr:cNvPr>
        <xdr:cNvSpPr>
          <a:spLocks noChangeShapeType="1"/>
        </xdr:cNvSpPr>
      </xdr:nvSpPr>
      <xdr:spPr bwMode="auto">
        <a:xfrm>
          <a:off x="4219575" y="4076700"/>
          <a:ext cx="32670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0</xdr:colOff>
      <xdr:row>22</xdr:row>
      <xdr:rowOff>76200</xdr:rowOff>
    </xdr:from>
    <xdr:to>
      <xdr:col>9</xdr:col>
      <xdr:colOff>0</xdr:colOff>
      <xdr:row>22</xdr:row>
      <xdr:rowOff>76200</xdr:rowOff>
    </xdr:to>
    <xdr:sp macro="" textlink="">
      <xdr:nvSpPr>
        <xdr:cNvPr id="16" name="Line 136">
          <a:extLst>
            <a:ext uri="{FF2B5EF4-FFF2-40B4-BE49-F238E27FC236}">
              <a16:creationId xmlns:a16="http://schemas.microsoft.com/office/drawing/2014/main" id="{E15CCB13-E868-4435-A516-6BDEEFAD43FE}"/>
            </a:ext>
          </a:extLst>
        </xdr:cNvPr>
        <xdr:cNvSpPr>
          <a:spLocks noChangeShapeType="1"/>
        </xdr:cNvSpPr>
      </xdr:nvSpPr>
      <xdr:spPr bwMode="auto">
        <a:xfrm>
          <a:off x="2771775" y="407670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13</xdr:row>
      <xdr:rowOff>76200</xdr:rowOff>
    </xdr:from>
    <xdr:to>
      <xdr:col>7</xdr:col>
      <xdr:colOff>0</xdr:colOff>
      <xdr:row>22</xdr:row>
      <xdr:rowOff>76200</xdr:rowOff>
    </xdr:to>
    <xdr:sp macro="" textlink="">
      <xdr:nvSpPr>
        <xdr:cNvPr id="17" name="Line 137">
          <a:extLst>
            <a:ext uri="{FF2B5EF4-FFF2-40B4-BE49-F238E27FC236}">
              <a16:creationId xmlns:a16="http://schemas.microsoft.com/office/drawing/2014/main" id="{1CCA1DFC-4FCE-4541-AA99-D362EE8720EB}"/>
            </a:ext>
          </a:extLst>
        </xdr:cNvPr>
        <xdr:cNvSpPr>
          <a:spLocks noChangeShapeType="1"/>
        </xdr:cNvSpPr>
      </xdr:nvSpPr>
      <xdr:spPr bwMode="auto">
        <a:xfrm>
          <a:off x="2509838" y="2447925"/>
          <a:ext cx="261937" cy="16287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2</xdr:row>
      <xdr:rowOff>0</xdr:rowOff>
    </xdr:from>
    <xdr:to>
      <xdr:col>13</xdr:col>
      <xdr:colOff>152400</xdr:colOff>
      <xdr:row>2</xdr:row>
      <xdr:rowOff>152400</xdr:rowOff>
    </xdr:to>
    <xdr:sp macro="" textlink="">
      <xdr:nvSpPr>
        <xdr:cNvPr id="18" name="Triangle 6" descr="c9794c17-7fda-421c-bebd-53de5a5d0edb">
          <a:extLst>
            <a:ext uri="{FF2B5EF4-FFF2-40B4-BE49-F238E27FC236}">
              <a16:creationId xmlns:a16="http://schemas.microsoft.com/office/drawing/2014/main" id="{50C82597-F377-4C28-9B08-57B2851D8A92}"/>
            </a:ext>
          </a:extLst>
        </xdr:cNvPr>
        <xdr:cNvSpPr/>
      </xdr:nvSpPr>
      <xdr:spPr>
        <a:xfrm rot="16200000">
          <a:off x="5776913" y="3810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2</xdr:row>
      <xdr:rowOff>76200</xdr:rowOff>
    </xdr:from>
    <xdr:to>
      <xdr:col>17</xdr:col>
      <xdr:colOff>0</xdr:colOff>
      <xdr:row>2</xdr:row>
      <xdr:rowOff>76200</xdr:rowOff>
    </xdr:to>
    <xdr:sp macro="" textlink="">
      <xdr:nvSpPr>
        <xdr:cNvPr id="19" name="Line 138">
          <a:extLst>
            <a:ext uri="{FF2B5EF4-FFF2-40B4-BE49-F238E27FC236}">
              <a16:creationId xmlns:a16="http://schemas.microsoft.com/office/drawing/2014/main" id="{CE54DC22-78AA-4DC4-86DC-F9CA6A5540A9}"/>
            </a:ext>
          </a:extLst>
        </xdr:cNvPr>
        <xdr:cNvSpPr>
          <a:spLocks noChangeShapeType="1"/>
        </xdr:cNvSpPr>
      </xdr:nvSpPr>
      <xdr:spPr bwMode="auto">
        <a:xfrm>
          <a:off x="5929313" y="457200"/>
          <a:ext cx="1557337"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2</xdr:row>
      <xdr:rowOff>76200</xdr:rowOff>
    </xdr:from>
    <xdr:to>
      <xdr:col>13</xdr:col>
      <xdr:colOff>0</xdr:colOff>
      <xdr:row>2</xdr:row>
      <xdr:rowOff>76200</xdr:rowOff>
    </xdr:to>
    <xdr:sp macro="" textlink="">
      <xdr:nvSpPr>
        <xdr:cNvPr id="20" name="Line 139">
          <a:extLst>
            <a:ext uri="{FF2B5EF4-FFF2-40B4-BE49-F238E27FC236}">
              <a16:creationId xmlns:a16="http://schemas.microsoft.com/office/drawing/2014/main" id="{E8D44A16-1654-46B0-A8E7-0FEF5B67FFD0}"/>
            </a:ext>
          </a:extLst>
        </xdr:cNvPr>
        <xdr:cNvSpPr>
          <a:spLocks noChangeShapeType="1"/>
        </xdr:cNvSpPr>
      </xdr:nvSpPr>
      <xdr:spPr bwMode="auto">
        <a:xfrm>
          <a:off x="4481513" y="45720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2</xdr:row>
      <xdr:rowOff>76200</xdr:rowOff>
    </xdr:from>
    <xdr:to>
      <xdr:col>11</xdr:col>
      <xdr:colOff>0</xdr:colOff>
      <xdr:row>4</xdr:row>
      <xdr:rowOff>76200</xdr:rowOff>
    </xdr:to>
    <xdr:sp macro="" textlink="">
      <xdr:nvSpPr>
        <xdr:cNvPr id="21" name="Line 140">
          <a:extLst>
            <a:ext uri="{FF2B5EF4-FFF2-40B4-BE49-F238E27FC236}">
              <a16:creationId xmlns:a16="http://schemas.microsoft.com/office/drawing/2014/main" id="{5852F12B-EAD9-4936-AB31-9239C83A38F3}"/>
            </a:ext>
          </a:extLst>
        </xdr:cNvPr>
        <xdr:cNvSpPr>
          <a:spLocks noChangeShapeType="1"/>
        </xdr:cNvSpPr>
      </xdr:nvSpPr>
      <xdr:spPr bwMode="auto">
        <a:xfrm flipV="1">
          <a:off x="4219575" y="457200"/>
          <a:ext cx="261938" cy="3619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7</xdr:row>
      <xdr:rowOff>0</xdr:rowOff>
    </xdr:from>
    <xdr:to>
      <xdr:col>13</xdr:col>
      <xdr:colOff>152400</xdr:colOff>
      <xdr:row>7</xdr:row>
      <xdr:rowOff>152400</xdr:rowOff>
    </xdr:to>
    <xdr:sp macro="" textlink="">
      <xdr:nvSpPr>
        <xdr:cNvPr id="22" name="Triangle 7" descr="2ca92cc9-6fdf-4ac9-a7e4-2587c1f5e086">
          <a:extLst>
            <a:ext uri="{FF2B5EF4-FFF2-40B4-BE49-F238E27FC236}">
              <a16:creationId xmlns:a16="http://schemas.microsoft.com/office/drawing/2014/main" id="{36304331-D1BF-413E-9200-B8AD4BF330EF}"/>
            </a:ext>
          </a:extLst>
        </xdr:cNvPr>
        <xdr:cNvSpPr/>
      </xdr:nvSpPr>
      <xdr:spPr>
        <a:xfrm rot="16200000">
          <a:off x="5776913" y="128587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7</xdr:row>
      <xdr:rowOff>76200</xdr:rowOff>
    </xdr:from>
    <xdr:to>
      <xdr:col>17</xdr:col>
      <xdr:colOff>0</xdr:colOff>
      <xdr:row>7</xdr:row>
      <xdr:rowOff>76200</xdr:rowOff>
    </xdr:to>
    <xdr:sp macro="" textlink="">
      <xdr:nvSpPr>
        <xdr:cNvPr id="23" name="Line 141">
          <a:extLst>
            <a:ext uri="{FF2B5EF4-FFF2-40B4-BE49-F238E27FC236}">
              <a16:creationId xmlns:a16="http://schemas.microsoft.com/office/drawing/2014/main" id="{A9211870-7585-4C76-889A-22E6183C09CF}"/>
            </a:ext>
          </a:extLst>
        </xdr:cNvPr>
        <xdr:cNvSpPr>
          <a:spLocks noChangeShapeType="1"/>
        </xdr:cNvSpPr>
      </xdr:nvSpPr>
      <xdr:spPr bwMode="auto">
        <a:xfrm>
          <a:off x="5929313" y="1362075"/>
          <a:ext cx="1557337"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7</xdr:row>
      <xdr:rowOff>76200</xdr:rowOff>
    </xdr:from>
    <xdr:to>
      <xdr:col>13</xdr:col>
      <xdr:colOff>0</xdr:colOff>
      <xdr:row>7</xdr:row>
      <xdr:rowOff>76200</xdr:rowOff>
    </xdr:to>
    <xdr:sp macro="" textlink="">
      <xdr:nvSpPr>
        <xdr:cNvPr id="24" name="Line 142">
          <a:extLst>
            <a:ext uri="{FF2B5EF4-FFF2-40B4-BE49-F238E27FC236}">
              <a16:creationId xmlns:a16="http://schemas.microsoft.com/office/drawing/2014/main" id="{53D71056-B252-40E3-AF5A-CAFD1E78E32B}"/>
            </a:ext>
          </a:extLst>
        </xdr:cNvPr>
        <xdr:cNvSpPr>
          <a:spLocks noChangeShapeType="1"/>
        </xdr:cNvSpPr>
      </xdr:nvSpPr>
      <xdr:spPr bwMode="auto">
        <a:xfrm>
          <a:off x="4481513" y="136207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4</xdr:row>
      <xdr:rowOff>76200</xdr:rowOff>
    </xdr:from>
    <xdr:to>
      <xdr:col>11</xdr:col>
      <xdr:colOff>0</xdr:colOff>
      <xdr:row>7</xdr:row>
      <xdr:rowOff>76200</xdr:rowOff>
    </xdr:to>
    <xdr:sp macro="" textlink="">
      <xdr:nvSpPr>
        <xdr:cNvPr id="25" name="Line 143">
          <a:extLst>
            <a:ext uri="{FF2B5EF4-FFF2-40B4-BE49-F238E27FC236}">
              <a16:creationId xmlns:a16="http://schemas.microsoft.com/office/drawing/2014/main" id="{8DB06EB0-EB3B-488B-8ECD-1E0FE4AA9118}"/>
            </a:ext>
          </a:extLst>
        </xdr:cNvPr>
        <xdr:cNvSpPr>
          <a:spLocks noChangeShapeType="1"/>
        </xdr:cNvSpPr>
      </xdr:nvSpPr>
      <xdr:spPr bwMode="auto">
        <a:xfrm>
          <a:off x="4219575" y="819150"/>
          <a:ext cx="261938"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12</xdr:row>
      <xdr:rowOff>0</xdr:rowOff>
    </xdr:from>
    <xdr:to>
      <xdr:col>13</xdr:col>
      <xdr:colOff>152400</xdr:colOff>
      <xdr:row>12</xdr:row>
      <xdr:rowOff>152400</xdr:rowOff>
    </xdr:to>
    <xdr:sp macro="" textlink="">
      <xdr:nvSpPr>
        <xdr:cNvPr id="26" name="Triangle 8" descr="eb56d8e7-4668-4a34-af6d-96dcb2eaaa7f">
          <a:extLst>
            <a:ext uri="{FF2B5EF4-FFF2-40B4-BE49-F238E27FC236}">
              <a16:creationId xmlns:a16="http://schemas.microsoft.com/office/drawing/2014/main" id="{2263523F-BD8E-4665-AAEA-4B6F7ACBF0DD}"/>
            </a:ext>
          </a:extLst>
        </xdr:cNvPr>
        <xdr:cNvSpPr/>
      </xdr:nvSpPr>
      <xdr:spPr>
        <a:xfrm rot="16200000">
          <a:off x="5776913" y="219075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12</xdr:row>
      <xdr:rowOff>76200</xdr:rowOff>
    </xdr:from>
    <xdr:to>
      <xdr:col>17</xdr:col>
      <xdr:colOff>0</xdr:colOff>
      <xdr:row>12</xdr:row>
      <xdr:rowOff>76200</xdr:rowOff>
    </xdr:to>
    <xdr:sp macro="" textlink="">
      <xdr:nvSpPr>
        <xdr:cNvPr id="27" name="Line 144">
          <a:extLst>
            <a:ext uri="{FF2B5EF4-FFF2-40B4-BE49-F238E27FC236}">
              <a16:creationId xmlns:a16="http://schemas.microsoft.com/office/drawing/2014/main" id="{E2A6BCA8-DAF0-4010-9465-F7B71CAFC5EE}"/>
            </a:ext>
          </a:extLst>
        </xdr:cNvPr>
        <xdr:cNvSpPr>
          <a:spLocks noChangeShapeType="1"/>
        </xdr:cNvSpPr>
      </xdr:nvSpPr>
      <xdr:spPr bwMode="auto">
        <a:xfrm>
          <a:off x="5929313" y="2266950"/>
          <a:ext cx="1557337"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12</xdr:row>
      <xdr:rowOff>76200</xdr:rowOff>
    </xdr:from>
    <xdr:to>
      <xdr:col>13</xdr:col>
      <xdr:colOff>0</xdr:colOff>
      <xdr:row>12</xdr:row>
      <xdr:rowOff>76200</xdr:rowOff>
    </xdr:to>
    <xdr:sp macro="" textlink="">
      <xdr:nvSpPr>
        <xdr:cNvPr id="28" name="Line 145">
          <a:extLst>
            <a:ext uri="{FF2B5EF4-FFF2-40B4-BE49-F238E27FC236}">
              <a16:creationId xmlns:a16="http://schemas.microsoft.com/office/drawing/2014/main" id="{669C901F-F17E-4047-946C-1CB4CCCFCBC8}"/>
            </a:ext>
          </a:extLst>
        </xdr:cNvPr>
        <xdr:cNvSpPr>
          <a:spLocks noChangeShapeType="1"/>
        </xdr:cNvSpPr>
      </xdr:nvSpPr>
      <xdr:spPr bwMode="auto">
        <a:xfrm>
          <a:off x="4481513" y="226695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12</xdr:row>
      <xdr:rowOff>76200</xdr:rowOff>
    </xdr:from>
    <xdr:to>
      <xdr:col>11</xdr:col>
      <xdr:colOff>0</xdr:colOff>
      <xdr:row>14</xdr:row>
      <xdr:rowOff>76200</xdr:rowOff>
    </xdr:to>
    <xdr:sp macro="" textlink="">
      <xdr:nvSpPr>
        <xdr:cNvPr id="29" name="Line 146">
          <a:extLst>
            <a:ext uri="{FF2B5EF4-FFF2-40B4-BE49-F238E27FC236}">
              <a16:creationId xmlns:a16="http://schemas.microsoft.com/office/drawing/2014/main" id="{2FF547ED-E205-4C64-8D4B-A381752DE784}"/>
            </a:ext>
          </a:extLst>
        </xdr:cNvPr>
        <xdr:cNvSpPr>
          <a:spLocks noChangeShapeType="1"/>
        </xdr:cNvSpPr>
      </xdr:nvSpPr>
      <xdr:spPr bwMode="auto">
        <a:xfrm flipV="1">
          <a:off x="4219575" y="2266950"/>
          <a:ext cx="261938" cy="3619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17</xdr:row>
      <xdr:rowOff>0</xdr:rowOff>
    </xdr:from>
    <xdr:to>
      <xdr:col>13</xdr:col>
      <xdr:colOff>152400</xdr:colOff>
      <xdr:row>17</xdr:row>
      <xdr:rowOff>152400</xdr:rowOff>
    </xdr:to>
    <xdr:sp macro="" textlink="">
      <xdr:nvSpPr>
        <xdr:cNvPr id="30" name="Triangle 9" descr="a3c5e449-5f12-4965-9ea4-42fd1ecdff3a">
          <a:extLst>
            <a:ext uri="{FF2B5EF4-FFF2-40B4-BE49-F238E27FC236}">
              <a16:creationId xmlns:a16="http://schemas.microsoft.com/office/drawing/2014/main" id="{E6C4727B-0776-46DB-BC2B-6521DB8CB509}"/>
            </a:ext>
          </a:extLst>
        </xdr:cNvPr>
        <xdr:cNvSpPr/>
      </xdr:nvSpPr>
      <xdr:spPr>
        <a:xfrm rot="16200000">
          <a:off x="5776913" y="309562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17</xdr:row>
      <xdr:rowOff>76200</xdr:rowOff>
    </xdr:from>
    <xdr:to>
      <xdr:col>17</xdr:col>
      <xdr:colOff>0</xdr:colOff>
      <xdr:row>17</xdr:row>
      <xdr:rowOff>76200</xdr:rowOff>
    </xdr:to>
    <xdr:sp macro="" textlink="">
      <xdr:nvSpPr>
        <xdr:cNvPr id="31" name="Line 147">
          <a:extLst>
            <a:ext uri="{FF2B5EF4-FFF2-40B4-BE49-F238E27FC236}">
              <a16:creationId xmlns:a16="http://schemas.microsoft.com/office/drawing/2014/main" id="{CD2AF496-B79B-46AB-9DA0-67F90C7A3A89}"/>
            </a:ext>
          </a:extLst>
        </xdr:cNvPr>
        <xdr:cNvSpPr>
          <a:spLocks noChangeShapeType="1"/>
        </xdr:cNvSpPr>
      </xdr:nvSpPr>
      <xdr:spPr bwMode="auto">
        <a:xfrm>
          <a:off x="5929313" y="3171825"/>
          <a:ext cx="1557337"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17</xdr:row>
      <xdr:rowOff>76200</xdr:rowOff>
    </xdr:from>
    <xdr:to>
      <xdr:col>13</xdr:col>
      <xdr:colOff>0</xdr:colOff>
      <xdr:row>17</xdr:row>
      <xdr:rowOff>76200</xdr:rowOff>
    </xdr:to>
    <xdr:sp macro="" textlink="">
      <xdr:nvSpPr>
        <xdr:cNvPr id="32" name="Line 148">
          <a:extLst>
            <a:ext uri="{FF2B5EF4-FFF2-40B4-BE49-F238E27FC236}">
              <a16:creationId xmlns:a16="http://schemas.microsoft.com/office/drawing/2014/main" id="{CF3AD20B-96C0-4277-9A99-F38471715094}"/>
            </a:ext>
          </a:extLst>
        </xdr:cNvPr>
        <xdr:cNvSpPr>
          <a:spLocks noChangeShapeType="1"/>
        </xdr:cNvSpPr>
      </xdr:nvSpPr>
      <xdr:spPr bwMode="auto">
        <a:xfrm>
          <a:off x="4481513" y="317182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14</xdr:row>
      <xdr:rowOff>76200</xdr:rowOff>
    </xdr:from>
    <xdr:to>
      <xdr:col>11</xdr:col>
      <xdr:colOff>0</xdr:colOff>
      <xdr:row>17</xdr:row>
      <xdr:rowOff>76200</xdr:rowOff>
    </xdr:to>
    <xdr:sp macro="" textlink="">
      <xdr:nvSpPr>
        <xdr:cNvPr id="33" name="Line 149">
          <a:extLst>
            <a:ext uri="{FF2B5EF4-FFF2-40B4-BE49-F238E27FC236}">
              <a16:creationId xmlns:a16="http://schemas.microsoft.com/office/drawing/2014/main" id="{4BD617A9-BFF1-414A-8A41-A40A03824D33}"/>
            </a:ext>
          </a:extLst>
        </xdr:cNvPr>
        <xdr:cNvSpPr>
          <a:spLocks noChangeShapeType="1"/>
        </xdr:cNvSpPr>
      </xdr:nvSpPr>
      <xdr:spPr bwMode="auto">
        <a:xfrm>
          <a:off x="4219575" y="2628900"/>
          <a:ext cx="261938"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38</xdr:row>
      <xdr:rowOff>0</xdr:rowOff>
    </xdr:from>
    <xdr:to>
      <xdr:col>9</xdr:col>
      <xdr:colOff>152400</xdr:colOff>
      <xdr:row>38</xdr:row>
      <xdr:rowOff>152400</xdr:rowOff>
    </xdr:to>
    <xdr:sp macro="" textlink="">
      <xdr:nvSpPr>
        <xdr:cNvPr id="34" name="Square 10" descr="de8cc5e8-d40e-474f-9bdb-7f583ad255df">
          <a:extLst>
            <a:ext uri="{FF2B5EF4-FFF2-40B4-BE49-F238E27FC236}">
              <a16:creationId xmlns:a16="http://schemas.microsoft.com/office/drawing/2014/main" id="{613EEB1B-9634-4C36-B071-F7611F694CB6}"/>
            </a:ext>
          </a:extLst>
        </xdr:cNvPr>
        <xdr:cNvSpPr/>
      </xdr:nvSpPr>
      <xdr:spPr>
        <a:xfrm>
          <a:off x="4067175" y="6896100"/>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38</xdr:row>
      <xdr:rowOff>76200</xdr:rowOff>
    </xdr:from>
    <xdr:to>
      <xdr:col>9</xdr:col>
      <xdr:colOff>0</xdr:colOff>
      <xdr:row>38</xdr:row>
      <xdr:rowOff>76200</xdr:rowOff>
    </xdr:to>
    <xdr:sp macro="" textlink="">
      <xdr:nvSpPr>
        <xdr:cNvPr id="35" name="Line 150">
          <a:extLst>
            <a:ext uri="{FF2B5EF4-FFF2-40B4-BE49-F238E27FC236}">
              <a16:creationId xmlns:a16="http://schemas.microsoft.com/office/drawing/2014/main" id="{BB46F218-C2AF-452F-B991-75E803B6A264}"/>
            </a:ext>
          </a:extLst>
        </xdr:cNvPr>
        <xdr:cNvSpPr>
          <a:spLocks noChangeShapeType="1"/>
        </xdr:cNvSpPr>
      </xdr:nvSpPr>
      <xdr:spPr bwMode="auto">
        <a:xfrm>
          <a:off x="2771775" y="697230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38</xdr:row>
      <xdr:rowOff>76200</xdr:rowOff>
    </xdr:from>
    <xdr:to>
      <xdr:col>7</xdr:col>
      <xdr:colOff>0</xdr:colOff>
      <xdr:row>50</xdr:row>
      <xdr:rowOff>76200</xdr:rowOff>
    </xdr:to>
    <xdr:sp macro="" textlink="">
      <xdr:nvSpPr>
        <xdr:cNvPr id="36" name="Line 151">
          <a:extLst>
            <a:ext uri="{FF2B5EF4-FFF2-40B4-BE49-F238E27FC236}">
              <a16:creationId xmlns:a16="http://schemas.microsoft.com/office/drawing/2014/main" id="{142CC541-BF25-4B23-8E46-F0317B385D93}"/>
            </a:ext>
          </a:extLst>
        </xdr:cNvPr>
        <xdr:cNvSpPr>
          <a:spLocks noChangeShapeType="1"/>
        </xdr:cNvSpPr>
      </xdr:nvSpPr>
      <xdr:spPr bwMode="auto">
        <a:xfrm flipV="1">
          <a:off x="2509838" y="6972300"/>
          <a:ext cx="261937" cy="217170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63</xdr:row>
      <xdr:rowOff>0</xdr:rowOff>
    </xdr:from>
    <xdr:to>
      <xdr:col>9</xdr:col>
      <xdr:colOff>152400</xdr:colOff>
      <xdr:row>63</xdr:row>
      <xdr:rowOff>152400</xdr:rowOff>
    </xdr:to>
    <xdr:sp macro="" textlink="">
      <xdr:nvSpPr>
        <xdr:cNvPr id="37" name="Square 11" descr="ea9c725a-8894-4c39-80e9-53d44248ccf0">
          <a:extLst>
            <a:ext uri="{FF2B5EF4-FFF2-40B4-BE49-F238E27FC236}">
              <a16:creationId xmlns:a16="http://schemas.microsoft.com/office/drawing/2014/main" id="{232A616D-73AD-4C32-B9C8-7EE46A7E1438}"/>
            </a:ext>
          </a:extLst>
        </xdr:cNvPr>
        <xdr:cNvSpPr/>
      </xdr:nvSpPr>
      <xdr:spPr>
        <a:xfrm>
          <a:off x="4067175" y="11420475"/>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63</xdr:row>
      <xdr:rowOff>76200</xdr:rowOff>
    </xdr:from>
    <xdr:to>
      <xdr:col>9</xdr:col>
      <xdr:colOff>0</xdr:colOff>
      <xdr:row>63</xdr:row>
      <xdr:rowOff>76200</xdr:rowOff>
    </xdr:to>
    <xdr:sp macro="" textlink="">
      <xdr:nvSpPr>
        <xdr:cNvPr id="38" name="Line 152">
          <a:extLst>
            <a:ext uri="{FF2B5EF4-FFF2-40B4-BE49-F238E27FC236}">
              <a16:creationId xmlns:a16="http://schemas.microsoft.com/office/drawing/2014/main" id="{66275E06-D186-40BD-A63D-85372803DEDA}"/>
            </a:ext>
          </a:extLst>
        </xdr:cNvPr>
        <xdr:cNvSpPr>
          <a:spLocks noChangeShapeType="1"/>
        </xdr:cNvSpPr>
      </xdr:nvSpPr>
      <xdr:spPr bwMode="auto">
        <a:xfrm>
          <a:off x="2771775" y="1149667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50</xdr:row>
      <xdr:rowOff>76200</xdr:rowOff>
    </xdr:from>
    <xdr:to>
      <xdr:col>7</xdr:col>
      <xdr:colOff>0</xdr:colOff>
      <xdr:row>63</xdr:row>
      <xdr:rowOff>76200</xdr:rowOff>
    </xdr:to>
    <xdr:sp macro="" textlink="">
      <xdr:nvSpPr>
        <xdr:cNvPr id="39" name="Line 153">
          <a:extLst>
            <a:ext uri="{FF2B5EF4-FFF2-40B4-BE49-F238E27FC236}">
              <a16:creationId xmlns:a16="http://schemas.microsoft.com/office/drawing/2014/main" id="{D0F33949-665B-40CC-8573-DD8265A9B18B}"/>
            </a:ext>
          </a:extLst>
        </xdr:cNvPr>
        <xdr:cNvSpPr>
          <a:spLocks noChangeShapeType="1"/>
        </xdr:cNvSpPr>
      </xdr:nvSpPr>
      <xdr:spPr bwMode="auto">
        <a:xfrm>
          <a:off x="2509838" y="9144000"/>
          <a:ext cx="261937" cy="23526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29</xdr:row>
      <xdr:rowOff>0</xdr:rowOff>
    </xdr:from>
    <xdr:to>
      <xdr:col>13</xdr:col>
      <xdr:colOff>152400</xdr:colOff>
      <xdr:row>29</xdr:row>
      <xdr:rowOff>152400</xdr:rowOff>
    </xdr:to>
    <xdr:sp macro="" textlink="">
      <xdr:nvSpPr>
        <xdr:cNvPr id="40" name="Circle 12" descr="ff8274fd-9f19-4ab9-a1ee-89589505da48">
          <a:extLst>
            <a:ext uri="{FF2B5EF4-FFF2-40B4-BE49-F238E27FC236}">
              <a16:creationId xmlns:a16="http://schemas.microsoft.com/office/drawing/2014/main" id="{D44CA352-976B-45AE-8F31-34F861649D48}"/>
            </a:ext>
          </a:extLst>
        </xdr:cNvPr>
        <xdr:cNvSpPr/>
      </xdr:nvSpPr>
      <xdr:spPr>
        <a:xfrm>
          <a:off x="5776913" y="5267325"/>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29</xdr:row>
      <xdr:rowOff>76200</xdr:rowOff>
    </xdr:from>
    <xdr:to>
      <xdr:col>13</xdr:col>
      <xdr:colOff>0</xdr:colOff>
      <xdr:row>29</xdr:row>
      <xdr:rowOff>76200</xdr:rowOff>
    </xdr:to>
    <xdr:sp macro="" textlink="">
      <xdr:nvSpPr>
        <xdr:cNvPr id="41" name="Line 154">
          <a:extLst>
            <a:ext uri="{FF2B5EF4-FFF2-40B4-BE49-F238E27FC236}">
              <a16:creationId xmlns:a16="http://schemas.microsoft.com/office/drawing/2014/main" id="{5B878146-A798-478F-A837-7E739DC1DB51}"/>
            </a:ext>
          </a:extLst>
        </xdr:cNvPr>
        <xdr:cNvSpPr>
          <a:spLocks noChangeShapeType="1"/>
        </xdr:cNvSpPr>
      </xdr:nvSpPr>
      <xdr:spPr bwMode="auto">
        <a:xfrm>
          <a:off x="4481513" y="534352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29</xdr:row>
      <xdr:rowOff>76200</xdr:rowOff>
    </xdr:from>
    <xdr:to>
      <xdr:col>11</xdr:col>
      <xdr:colOff>0</xdr:colOff>
      <xdr:row>38</xdr:row>
      <xdr:rowOff>76200</xdr:rowOff>
    </xdr:to>
    <xdr:sp macro="" textlink="">
      <xdr:nvSpPr>
        <xdr:cNvPr id="42" name="Line 155">
          <a:extLst>
            <a:ext uri="{FF2B5EF4-FFF2-40B4-BE49-F238E27FC236}">
              <a16:creationId xmlns:a16="http://schemas.microsoft.com/office/drawing/2014/main" id="{411E0827-8342-404D-B324-2E4A590BE4C1}"/>
            </a:ext>
          </a:extLst>
        </xdr:cNvPr>
        <xdr:cNvSpPr>
          <a:spLocks noChangeShapeType="1"/>
        </xdr:cNvSpPr>
      </xdr:nvSpPr>
      <xdr:spPr bwMode="auto">
        <a:xfrm flipV="1">
          <a:off x="4219575" y="5343525"/>
          <a:ext cx="261938" cy="16287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39</xdr:row>
      <xdr:rowOff>0</xdr:rowOff>
    </xdr:from>
    <xdr:to>
      <xdr:col>13</xdr:col>
      <xdr:colOff>152400</xdr:colOff>
      <xdr:row>39</xdr:row>
      <xdr:rowOff>152400</xdr:rowOff>
    </xdr:to>
    <xdr:sp macro="" textlink="">
      <xdr:nvSpPr>
        <xdr:cNvPr id="43" name="Circle 13" descr="1de18847-20ac-4cf6-88a7-e2d58d51c12d">
          <a:extLst>
            <a:ext uri="{FF2B5EF4-FFF2-40B4-BE49-F238E27FC236}">
              <a16:creationId xmlns:a16="http://schemas.microsoft.com/office/drawing/2014/main" id="{38963265-F5B5-4F37-AEE7-F10B5DE5D56E}"/>
            </a:ext>
          </a:extLst>
        </xdr:cNvPr>
        <xdr:cNvSpPr/>
      </xdr:nvSpPr>
      <xdr:spPr>
        <a:xfrm>
          <a:off x="5776913" y="7077075"/>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39</xdr:row>
      <xdr:rowOff>76200</xdr:rowOff>
    </xdr:from>
    <xdr:to>
      <xdr:col>13</xdr:col>
      <xdr:colOff>0</xdr:colOff>
      <xdr:row>39</xdr:row>
      <xdr:rowOff>76200</xdr:rowOff>
    </xdr:to>
    <xdr:sp macro="" textlink="">
      <xdr:nvSpPr>
        <xdr:cNvPr id="44" name="Line 156">
          <a:extLst>
            <a:ext uri="{FF2B5EF4-FFF2-40B4-BE49-F238E27FC236}">
              <a16:creationId xmlns:a16="http://schemas.microsoft.com/office/drawing/2014/main" id="{D7C34E81-4318-43CA-9077-01D0331F8BFD}"/>
            </a:ext>
          </a:extLst>
        </xdr:cNvPr>
        <xdr:cNvSpPr>
          <a:spLocks noChangeShapeType="1"/>
        </xdr:cNvSpPr>
      </xdr:nvSpPr>
      <xdr:spPr bwMode="auto">
        <a:xfrm>
          <a:off x="4481513" y="715327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38</xdr:row>
      <xdr:rowOff>76200</xdr:rowOff>
    </xdr:from>
    <xdr:to>
      <xdr:col>11</xdr:col>
      <xdr:colOff>0</xdr:colOff>
      <xdr:row>39</xdr:row>
      <xdr:rowOff>76200</xdr:rowOff>
    </xdr:to>
    <xdr:sp macro="" textlink="">
      <xdr:nvSpPr>
        <xdr:cNvPr id="45" name="Line 157">
          <a:extLst>
            <a:ext uri="{FF2B5EF4-FFF2-40B4-BE49-F238E27FC236}">
              <a16:creationId xmlns:a16="http://schemas.microsoft.com/office/drawing/2014/main" id="{8AD20673-123E-4E37-9606-9C936C77490D}"/>
            </a:ext>
          </a:extLst>
        </xdr:cNvPr>
        <xdr:cNvSpPr>
          <a:spLocks noChangeShapeType="1"/>
        </xdr:cNvSpPr>
      </xdr:nvSpPr>
      <xdr:spPr bwMode="auto">
        <a:xfrm>
          <a:off x="4219575" y="6972300"/>
          <a:ext cx="261938" cy="1809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47</xdr:row>
      <xdr:rowOff>0</xdr:rowOff>
    </xdr:from>
    <xdr:to>
      <xdr:col>13</xdr:col>
      <xdr:colOff>152400</xdr:colOff>
      <xdr:row>47</xdr:row>
      <xdr:rowOff>152400</xdr:rowOff>
    </xdr:to>
    <xdr:sp macro="" textlink="">
      <xdr:nvSpPr>
        <xdr:cNvPr id="46" name="Triangle 14" descr="4f2b8257-6ef7-4ffe-be59-23720a3b9eef">
          <a:extLst>
            <a:ext uri="{FF2B5EF4-FFF2-40B4-BE49-F238E27FC236}">
              <a16:creationId xmlns:a16="http://schemas.microsoft.com/office/drawing/2014/main" id="{A3ED0EB1-480A-49DB-B56C-DB3F8B449E9E}"/>
            </a:ext>
          </a:extLst>
        </xdr:cNvPr>
        <xdr:cNvSpPr/>
      </xdr:nvSpPr>
      <xdr:spPr>
        <a:xfrm rot="16200000">
          <a:off x="5776913" y="852487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47</xdr:row>
      <xdr:rowOff>76200</xdr:rowOff>
    </xdr:from>
    <xdr:to>
      <xdr:col>17</xdr:col>
      <xdr:colOff>0</xdr:colOff>
      <xdr:row>47</xdr:row>
      <xdr:rowOff>76200</xdr:rowOff>
    </xdr:to>
    <xdr:sp macro="" textlink="">
      <xdr:nvSpPr>
        <xdr:cNvPr id="47" name="Line 158">
          <a:extLst>
            <a:ext uri="{FF2B5EF4-FFF2-40B4-BE49-F238E27FC236}">
              <a16:creationId xmlns:a16="http://schemas.microsoft.com/office/drawing/2014/main" id="{421EAD75-B218-41E1-B400-129360092E06}"/>
            </a:ext>
          </a:extLst>
        </xdr:cNvPr>
        <xdr:cNvSpPr>
          <a:spLocks noChangeShapeType="1"/>
        </xdr:cNvSpPr>
      </xdr:nvSpPr>
      <xdr:spPr bwMode="auto">
        <a:xfrm>
          <a:off x="5929313" y="8601075"/>
          <a:ext cx="1557337"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47</xdr:row>
      <xdr:rowOff>76200</xdr:rowOff>
    </xdr:from>
    <xdr:to>
      <xdr:col>13</xdr:col>
      <xdr:colOff>0</xdr:colOff>
      <xdr:row>47</xdr:row>
      <xdr:rowOff>76200</xdr:rowOff>
    </xdr:to>
    <xdr:sp macro="" textlink="">
      <xdr:nvSpPr>
        <xdr:cNvPr id="48" name="Line 159">
          <a:extLst>
            <a:ext uri="{FF2B5EF4-FFF2-40B4-BE49-F238E27FC236}">
              <a16:creationId xmlns:a16="http://schemas.microsoft.com/office/drawing/2014/main" id="{1319D41D-2DB0-4364-82BA-DCA81983C774}"/>
            </a:ext>
          </a:extLst>
        </xdr:cNvPr>
        <xdr:cNvSpPr>
          <a:spLocks noChangeShapeType="1"/>
        </xdr:cNvSpPr>
      </xdr:nvSpPr>
      <xdr:spPr bwMode="auto">
        <a:xfrm>
          <a:off x="4481513" y="860107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38</xdr:row>
      <xdr:rowOff>76200</xdr:rowOff>
    </xdr:from>
    <xdr:to>
      <xdr:col>11</xdr:col>
      <xdr:colOff>0</xdr:colOff>
      <xdr:row>47</xdr:row>
      <xdr:rowOff>76200</xdr:rowOff>
    </xdr:to>
    <xdr:sp macro="" textlink="">
      <xdr:nvSpPr>
        <xdr:cNvPr id="49" name="Line 160">
          <a:extLst>
            <a:ext uri="{FF2B5EF4-FFF2-40B4-BE49-F238E27FC236}">
              <a16:creationId xmlns:a16="http://schemas.microsoft.com/office/drawing/2014/main" id="{B06570EB-B389-452B-B447-3C0D597F7A14}"/>
            </a:ext>
          </a:extLst>
        </xdr:cNvPr>
        <xdr:cNvSpPr>
          <a:spLocks noChangeShapeType="1"/>
        </xdr:cNvSpPr>
      </xdr:nvSpPr>
      <xdr:spPr bwMode="auto">
        <a:xfrm>
          <a:off x="4219575" y="6972300"/>
          <a:ext cx="261938" cy="16287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27</xdr:row>
      <xdr:rowOff>0</xdr:rowOff>
    </xdr:from>
    <xdr:to>
      <xdr:col>17</xdr:col>
      <xdr:colOff>152400</xdr:colOff>
      <xdr:row>27</xdr:row>
      <xdr:rowOff>152400</xdr:rowOff>
    </xdr:to>
    <xdr:sp macro="" textlink="">
      <xdr:nvSpPr>
        <xdr:cNvPr id="50" name="Triangle 15" descr="f44ac2bb-380d-46d8-8306-cc2182aa1809">
          <a:extLst>
            <a:ext uri="{FF2B5EF4-FFF2-40B4-BE49-F238E27FC236}">
              <a16:creationId xmlns:a16="http://schemas.microsoft.com/office/drawing/2014/main" id="{E549DC59-C364-4707-8CCE-B05720D704C4}"/>
            </a:ext>
          </a:extLst>
        </xdr:cNvPr>
        <xdr:cNvSpPr/>
      </xdr:nvSpPr>
      <xdr:spPr>
        <a:xfrm rot="16200000">
          <a:off x="7486650" y="490537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27</xdr:row>
      <xdr:rowOff>76200</xdr:rowOff>
    </xdr:from>
    <xdr:to>
      <xdr:col>17</xdr:col>
      <xdr:colOff>0</xdr:colOff>
      <xdr:row>27</xdr:row>
      <xdr:rowOff>76200</xdr:rowOff>
    </xdr:to>
    <xdr:sp macro="" textlink="">
      <xdr:nvSpPr>
        <xdr:cNvPr id="51" name="Line 161">
          <a:extLst>
            <a:ext uri="{FF2B5EF4-FFF2-40B4-BE49-F238E27FC236}">
              <a16:creationId xmlns:a16="http://schemas.microsoft.com/office/drawing/2014/main" id="{5A174909-DA44-4B10-927A-0F4F24680880}"/>
            </a:ext>
          </a:extLst>
        </xdr:cNvPr>
        <xdr:cNvSpPr>
          <a:spLocks noChangeShapeType="1"/>
        </xdr:cNvSpPr>
      </xdr:nvSpPr>
      <xdr:spPr bwMode="auto">
        <a:xfrm>
          <a:off x="6191250" y="498157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27</xdr:row>
      <xdr:rowOff>76200</xdr:rowOff>
    </xdr:from>
    <xdr:to>
      <xdr:col>15</xdr:col>
      <xdr:colOff>0</xdr:colOff>
      <xdr:row>29</xdr:row>
      <xdr:rowOff>76200</xdr:rowOff>
    </xdr:to>
    <xdr:sp macro="" textlink="">
      <xdr:nvSpPr>
        <xdr:cNvPr id="52" name="Line 162">
          <a:extLst>
            <a:ext uri="{FF2B5EF4-FFF2-40B4-BE49-F238E27FC236}">
              <a16:creationId xmlns:a16="http://schemas.microsoft.com/office/drawing/2014/main" id="{15EB726D-0CC8-49D7-97CC-D2E10356AD83}"/>
            </a:ext>
          </a:extLst>
        </xdr:cNvPr>
        <xdr:cNvSpPr>
          <a:spLocks noChangeShapeType="1"/>
        </xdr:cNvSpPr>
      </xdr:nvSpPr>
      <xdr:spPr bwMode="auto">
        <a:xfrm flipV="1">
          <a:off x="5929313" y="4981575"/>
          <a:ext cx="261937" cy="3619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32</xdr:row>
      <xdr:rowOff>0</xdr:rowOff>
    </xdr:from>
    <xdr:to>
      <xdr:col>17</xdr:col>
      <xdr:colOff>152400</xdr:colOff>
      <xdr:row>32</xdr:row>
      <xdr:rowOff>152400</xdr:rowOff>
    </xdr:to>
    <xdr:sp macro="" textlink="">
      <xdr:nvSpPr>
        <xdr:cNvPr id="53" name="Triangle 16" descr="d0d628da-c1d7-415a-87f3-fbf6edb6cc8e">
          <a:extLst>
            <a:ext uri="{FF2B5EF4-FFF2-40B4-BE49-F238E27FC236}">
              <a16:creationId xmlns:a16="http://schemas.microsoft.com/office/drawing/2014/main" id="{B63FEB00-0EFF-4455-9732-5D7EC53563CD}"/>
            </a:ext>
          </a:extLst>
        </xdr:cNvPr>
        <xdr:cNvSpPr/>
      </xdr:nvSpPr>
      <xdr:spPr>
        <a:xfrm rot="16200000">
          <a:off x="7486650" y="581025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32</xdr:row>
      <xdr:rowOff>76200</xdr:rowOff>
    </xdr:from>
    <xdr:to>
      <xdr:col>17</xdr:col>
      <xdr:colOff>0</xdr:colOff>
      <xdr:row>32</xdr:row>
      <xdr:rowOff>76200</xdr:rowOff>
    </xdr:to>
    <xdr:sp macro="" textlink="">
      <xdr:nvSpPr>
        <xdr:cNvPr id="54" name="Line 163">
          <a:extLst>
            <a:ext uri="{FF2B5EF4-FFF2-40B4-BE49-F238E27FC236}">
              <a16:creationId xmlns:a16="http://schemas.microsoft.com/office/drawing/2014/main" id="{F5D1F241-9C95-4770-8EFD-926E27C73E42}"/>
            </a:ext>
          </a:extLst>
        </xdr:cNvPr>
        <xdr:cNvSpPr>
          <a:spLocks noChangeShapeType="1"/>
        </xdr:cNvSpPr>
      </xdr:nvSpPr>
      <xdr:spPr bwMode="auto">
        <a:xfrm>
          <a:off x="6191250" y="588645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29</xdr:row>
      <xdr:rowOff>76200</xdr:rowOff>
    </xdr:from>
    <xdr:to>
      <xdr:col>15</xdr:col>
      <xdr:colOff>0</xdr:colOff>
      <xdr:row>32</xdr:row>
      <xdr:rowOff>76200</xdr:rowOff>
    </xdr:to>
    <xdr:sp macro="" textlink="">
      <xdr:nvSpPr>
        <xdr:cNvPr id="55" name="Line 164">
          <a:extLst>
            <a:ext uri="{FF2B5EF4-FFF2-40B4-BE49-F238E27FC236}">
              <a16:creationId xmlns:a16="http://schemas.microsoft.com/office/drawing/2014/main" id="{9D82134B-BC35-4DD2-BB70-1168B5C39FA4}"/>
            </a:ext>
          </a:extLst>
        </xdr:cNvPr>
        <xdr:cNvSpPr>
          <a:spLocks noChangeShapeType="1"/>
        </xdr:cNvSpPr>
      </xdr:nvSpPr>
      <xdr:spPr bwMode="auto">
        <a:xfrm>
          <a:off x="5929313" y="5343525"/>
          <a:ext cx="261937"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37</xdr:row>
      <xdr:rowOff>0</xdr:rowOff>
    </xdr:from>
    <xdr:to>
      <xdr:col>17</xdr:col>
      <xdr:colOff>152400</xdr:colOff>
      <xdr:row>37</xdr:row>
      <xdr:rowOff>152400</xdr:rowOff>
    </xdr:to>
    <xdr:sp macro="" textlink="">
      <xdr:nvSpPr>
        <xdr:cNvPr id="56" name="Triangle 17" descr="b6759951-b82a-4f9a-8df9-76b85b993c22">
          <a:extLst>
            <a:ext uri="{FF2B5EF4-FFF2-40B4-BE49-F238E27FC236}">
              <a16:creationId xmlns:a16="http://schemas.microsoft.com/office/drawing/2014/main" id="{E38A2B98-ECCD-45FD-B4BC-23CAF8C4045E}"/>
            </a:ext>
          </a:extLst>
        </xdr:cNvPr>
        <xdr:cNvSpPr/>
      </xdr:nvSpPr>
      <xdr:spPr>
        <a:xfrm rot="16200000">
          <a:off x="7486650" y="671512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37</xdr:row>
      <xdr:rowOff>76200</xdr:rowOff>
    </xdr:from>
    <xdr:to>
      <xdr:col>17</xdr:col>
      <xdr:colOff>0</xdr:colOff>
      <xdr:row>37</xdr:row>
      <xdr:rowOff>76200</xdr:rowOff>
    </xdr:to>
    <xdr:sp macro="" textlink="">
      <xdr:nvSpPr>
        <xdr:cNvPr id="57" name="Line 165">
          <a:extLst>
            <a:ext uri="{FF2B5EF4-FFF2-40B4-BE49-F238E27FC236}">
              <a16:creationId xmlns:a16="http://schemas.microsoft.com/office/drawing/2014/main" id="{ED9B4039-04FB-4A17-834F-39A6C607F47F}"/>
            </a:ext>
          </a:extLst>
        </xdr:cNvPr>
        <xdr:cNvSpPr>
          <a:spLocks noChangeShapeType="1"/>
        </xdr:cNvSpPr>
      </xdr:nvSpPr>
      <xdr:spPr bwMode="auto">
        <a:xfrm>
          <a:off x="6191250" y="679132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37</xdr:row>
      <xdr:rowOff>76200</xdr:rowOff>
    </xdr:from>
    <xdr:to>
      <xdr:col>15</xdr:col>
      <xdr:colOff>0</xdr:colOff>
      <xdr:row>39</xdr:row>
      <xdr:rowOff>76200</xdr:rowOff>
    </xdr:to>
    <xdr:sp macro="" textlink="">
      <xdr:nvSpPr>
        <xdr:cNvPr id="58" name="Line 166">
          <a:extLst>
            <a:ext uri="{FF2B5EF4-FFF2-40B4-BE49-F238E27FC236}">
              <a16:creationId xmlns:a16="http://schemas.microsoft.com/office/drawing/2014/main" id="{CA3E5CDC-B098-4FC0-929D-65C6A1082226}"/>
            </a:ext>
          </a:extLst>
        </xdr:cNvPr>
        <xdr:cNvSpPr>
          <a:spLocks noChangeShapeType="1"/>
        </xdr:cNvSpPr>
      </xdr:nvSpPr>
      <xdr:spPr bwMode="auto">
        <a:xfrm flipV="1">
          <a:off x="5929313" y="6791325"/>
          <a:ext cx="261937" cy="3619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42</xdr:row>
      <xdr:rowOff>0</xdr:rowOff>
    </xdr:from>
    <xdr:to>
      <xdr:col>17</xdr:col>
      <xdr:colOff>152400</xdr:colOff>
      <xdr:row>42</xdr:row>
      <xdr:rowOff>152400</xdr:rowOff>
    </xdr:to>
    <xdr:sp macro="" textlink="">
      <xdr:nvSpPr>
        <xdr:cNvPr id="59" name="Triangle 18" descr="92b11ee6-b6ac-4015-a5d0-722d5ede0c5c">
          <a:extLst>
            <a:ext uri="{FF2B5EF4-FFF2-40B4-BE49-F238E27FC236}">
              <a16:creationId xmlns:a16="http://schemas.microsoft.com/office/drawing/2014/main" id="{B75D1778-66BD-4BBE-A279-41536E8D0708}"/>
            </a:ext>
          </a:extLst>
        </xdr:cNvPr>
        <xdr:cNvSpPr/>
      </xdr:nvSpPr>
      <xdr:spPr>
        <a:xfrm rot="16200000">
          <a:off x="7486650" y="76200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42</xdr:row>
      <xdr:rowOff>76200</xdr:rowOff>
    </xdr:from>
    <xdr:to>
      <xdr:col>17</xdr:col>
      <xdr:colOff>0</xdr:colOff>
      <xdr:row>42</xdr:row>
      <xdr:rowOff>76200</xdr:rowOff>
    </xdr:to>
    <xdr:sp macro="" textlink="">
      <xdr:nvSpPr>
        <xdr:cNvPr id="60" name="Line 167">
          <a:extLst>
            <a:ext uri="{FF2B5EF4-FFF2-40B4-BE49-F238E27FC236}">
              <a16:creationId xmlns:a16="http://schemas.microsoft.com/office/drawing/2014/main" id="{9B2F8E24-23F4-4200-A13A-10985D2BF9EC}"/>
            </a:ext>
          </a:extLst>
        </xdr:cNvPr>
        <xdr:cNvSpPr>
          <a:spLocks noChangeShapeType="1"/>
        </xdr:cNvSpPr>
      </xdr:nvSpPr>
      <xdr:spPr bwMode="auto">
        <a:xfrm>
          <a:off x="6191250" y="769620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39</xdr:row>
      <xdr:rowOff>76200</xdr:rowOff>
    </xdr:from>
    <xdr:to>
      <xdr:col>15</xdr:col>
      <xdr:colOff>0</xdr:colOff>
      <xdr:row>42</xdr:row>
      <xdr:rowOff>76200</xdr:rowOff>
    </xdr:to>
    <xdr:sp macro="" textlink="">
      <xdr:nvSpPr>
        <xdr:cNvPr id="61" name="Line 168">
          <a:extLst>
            <a:ext uri="{FF2B5EF4-FFF2-40B4-BE49-F238E27FC236}">
              <a16:creationId xmlns:a16="http://schemas.microsoft.com/office/drawing/2014/main" id="{88C32DA8-398C-416B-AA60-5C87F68584A1}"/>
            </a:ext>
          </a:extLst>
        </xdr:cNvPr>
        <xdr:cNvSpPr>
          <a:spLocks noChangeShapeType="1"/>
        </xdr:cNvSpPr>
      </xdr:nvSpPr>
      <xdr:spPr bwMode="auto">
        <a:xfrm>
          <a:off x="5929313" y="7153275"/>
          <a:ext cx="261937"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54</xdr:row>
      <xdr:rowOff>0</xdr:rowOff>
    </xdr:from>
    <xdr:to>
      <xdr:col>13</xdr:col>
      <xdr:colOff>152400</xdr:colOff>
      <xdr:row>54</xdr:row>
      <xdr:rowOff>152400</xdr:rowOff>
    </xdr:to>
    <xdr:sp macro="" textlink="">
      <xdr:nvSpPr>
        <xdr:cNvPr id="62" name="Circle 19" descr="164d50b3-0a4c-45aa-86a7-b1d403d251bc">
          <a:extLst>
            <a:ext uri="{FF2B5EF4-FFF2-40B4-BE49-F238E27FC236}">
              <a16:creationId xmlns:a16="http://schemas.microsoft.com/office/drawing/2014/main" id="{0E0673F7-5E25-4530-A3AA-2BC26187A5CF}"/>
            </a:ext>
          </a:extLst>
        </xdr:cNvPr>
        <xdr:cNvSpPr/>
      </xdr:nvSpPr>
      <xdr:spPr>
        <a:xfrm>
          <a:off x="5776913" y="97917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54</xdr:row>
      <xdr:rowOff>76200</xdr:rowOff>
    </xdr:from>
    <xdr:to>
      <xdr:col>13</xdr:col>
      <xdr:colOff>0</xdr:colOff>
      <xdr:row>54</xdr:row>
      <xdr:rowOff>76200</xdr:rowOff>
    </xdr:to>
    <xdr:sp macro="" textlink="">
      <xdr:nvSpPr>
        <xdr:cNvPr id="63" name="Line 169">
          <a:extLst>
            <a:ext uri="{FF2B5EF4-FFF2-40B4-BE49-F238E27FC236}">
              <a16:creationId xmlns:a16="http://schemas.microsoft.com/office/drawing/2014/main" id="{972AED98-C8CE-494D-B047-A86125398756}"/>
            </a:ext>
          </a:extLst>
        </xdr:cNvPr>
        <xdr:cNvSpPr>
          <a:spLocks noChangeShapeType="1"/>
        </xdr:cNvSpPr>
      </xdr:nvSpPr>
      <xdr:spPr bwMode="auto">
        <a:xfrm>
          <a:off x="4481513" y="986790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54</xdr:row>
      <xdr:rowOff>76200</xdr:rowOff>
    </xdr:from>
    <xdr:to>
      <xdr:col>11</xdr:col>
      <xdr:colOff>0</xdr:colOff>
      <xdr:row>63</xdr:row>
      <xdr:rowOff>76200</xdr:rowOff>
    </xdr:to>
    <xdr:sp macro="" textlink="">
      <xdr:nvSpPr>
        <xdr:cNvPr id="64" name="Line 170">
          <a:extLst>
            <a:ext uri="{FF2B5EF4-FFF2-40B4-BE49-F238E27FC236}">
              <a16:creationId xmlns:a16="http://schemas.microsoft.com/office/drawing/2014/main" id="{F8A403BB-5617-4199-8538-89AF08CE985E}"/>
            </a:ext>
          </a:extLst>
        </xdr:cNvPr>
        <xdr:cNvSpPr>
          <a:spLocks noChangeShapeType="1"/>
        </xdr:cNvSpPr>
      </xdr:nvSpPr>
      <xdr:spPr bwMode="auto">
        <a:xfrm flipV="1">
          <a:off x="4219575" y="9867900"/>
          <a:ext cx="261938" cy="16287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64</xdr:row>
      <xdr:rowOff>0</xdr:rowOff>
    </xdr:from>
    <xdr:to>
      <xdr:col>13</xdr:col>
      <xdr:colOff>152400</xdr:colOff>
      <xdr:row>64</xdr:row>
      <xdr:rowOff>152400</xdr:rowOff>
    </xdr:to>
    <xdr:sp macro="" textlink="">
      <xdr:nvSpPr>
        <xdr:cNvPr id="65" name="Circle 20" descr="8e16b8ea-5d0a-447e-8fe0-65b57b680dc6">
          <a:extLst>
            <a:ext uri="{FF2B5EF4-FFF2-40B4-BE49-F238E27FC236}">
              <a16:creationId xmlns:a16="http://schemas.microsoft.com/office/drawing/2014/main" id="{CBCCA5C9-97CA-4EB8-AA16-7EE9B7869AB9}"/>
            </a:ext>
          </a:extLst>
        </xdr:cNvPr>
        <xdr:cNvSpPr/>
      </xdr:nvSpPr>
      <xdr:spPr>
        <a:xfrm>
          <a:off x="5776913" y="1160145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64</xdr:row>
      <xdr:rowOff>76200</xdr:rowOff>
    </xdr:from>
    <xdr:to>
      <xdr:col>13</xdr:col>
      <xdr:colOff>0</xdr:colOff>
      <xdr:row>64</xdr:row>
      <xdr:rowOff>76200</xdr:rowOff>
    </xdr:to>
    <xdr:sp macro="" textlink="">
      <xdr:nvSpPr>
        <xdr:cNvPr id="66" name="Line 171">
          <a:extLst>
            <a:ext uri="{FF2B5EF4-FFF2-40B4-BE49-F238E27FC236}">
              <a16:creationId xmlns:a16="http://schemas.microsoft.com/office/drawing/2014/main" id="{98633BE7-6B36-4C79-8500-A221CCA2AB09}"/>
            </a:ext>
          </a:extLst>
        </xdr:cNvPr>
        <xdr:cNvSpPr>
          <a:spLocks noChangeShapeType="1"/>
        </xdr:cNvSpPr>
      </xdr:nvSpPr>
      <xdr:spPr bwMode="auto">
        <a:xfrm>
          <a:off x="4481513" y="1167765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63</xdr:row>
      <xdr:rowOff>76200</xdr:rowOff>
    </xdr:from>
    <xdr:to>
      <xdr:col>11</xdr:col>
      <xdr:colOff>0</xdr:colOff>
      <xdr:row>64</xdr:row>
      <xdr:rowOff>76200</xdr:rowOff>
    </xdr:to>
    <xdr:sp macro="" textlink="">
      <xdr:nvSpPr>
        <xdr:cNvPr id="67" name="Line 172">
          <a:extLst>
            <a:ext uri="{FF2B5EF4-FFF2-40B4-BE49-F238E27FC236}">
              <a16:creationId xmlns:a16="http://schemas.microsoft.com/office/drawing/2014/main" id="{4F3EDBA3-A258-4B72-ADFA-38B9026AB19F}"/>
            </a:ext>
          </a:extLst>
        </xdr:cNvPr>
        <xdr:cNvSpPr>
          <a:spLocks noChangeShapeType="1"/>
        </xdr:cNvSpPr>
      </xdr:nvSpPr>
      <xdr:spPr bwMode="auto">
        <a:xfrm>
          <a:off x="4219575" y="11496675"/>
          <a:ext cx="261938" cy="1809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72</xdr:row>
      <xdr:rowOff>0</xdr:rowOff>
    </xdr:from>
    <xdr:to>
      <xdr:col>13</xdr:col>
      <xdr:colOff>152400</xdr:colOff>
      <xdr:row>72</xdr:row>
      <xdr:rowOff>152400</xdr:rowOff>
    </xdr:to>
    <xdr:sp macro="" textlink="">
      <xdr:nvSpPr>
        <xdr:cNvPr id="68" name="Triangle 21" descr="b02a6e5a-ef40-41cd-879f-aabb496f0127">
          <a:extLst>
            <a:ext uri="{FF2B5EF4-FFF2-40B4-BE49-F238E27FC236}">
              <a16:creationId xmlns:a16="http://schemas.microsoft.com/office/drawing/2014/main" id="{6C3DA126-B420-45B4-BD7E-861998402FA5}"/>
            </a:ext>
          </a:extLst>
        </xdr:cNvPr>
        <xdr:cNvSpPr/>
      </xdr:nvSpPr>
      <xdr:spPr>
        <a:xfrm rot="16200000">
          <a:off x="5776913" y="1304925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72</xdr:row>
      <xdr:rowOff>76200</xdr:rowOff>
    </xdr:from>
    <xdr:to>
      <xdr:col>17</xdr:col>
      <xdr:colOff>0</xdr:colOff>
      <xdr:row>72</xdr:row>
      <xdr:rowOff>76200</xdr:rowOff>
    </xdr:to>
    <xdr:sp macro="" textlink="">
      <xdr:nvSpPr>
        <xdr:cNvPr id="69" name="Line 173">
          <a:extLst>
            <a:ext uri="{FF2B5EF4-FFF2-40B4-BE49-F238E27FC236}">
              <a16:creationId xmlns:a16="http://schemas.microsoft.com/office/drawing/2014/main" id="{D599BE23-C95F-4570-8410-1209755119B6}"/>
            </a:ext>
          </a:extLst>
        </xdr:cNvPr>
        <xdr:cNvSpPr>
          <a:spLocks noChangeShapeType="1"/>
        </xdr:cNvSpPr>
      </xdr:nvSpPr>
      <xdr:spPr bwMode="auto">
        <a:xfrm>
          <a:off x="5929313" y="13125450"/>
          <a:ext cx="1557337"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72</xdr:row>
      <xdr:rowOff>76200</xdr:rowOff>
    </xdr:from>
    <xdr:to>
      <xdr:col>13</xdr:col>
      <xdr:colOff>0</xdr:colOff>
      <xdr:row>72</xdr:row>
      <xdr:rowOff>76200</xdr:rowOff>
    </xdr:to>
    <xdr:sp macro="" textlink="">
      <xdr:nvSpPr>
        <xdr:cNvPr id="70" name="Line 174">
          <a:extLst>
            <a:ext uri="{FF2B5EF4-FFF2-40B4-BE49-F238E27FC236}">
              <a16:creationId xmlns:a16="http://schemas.microsoft.com/office/drawing/2014/main" id="{187E2F33-CC1F-4623-A1FC-26194CB00C53}"/>
            </a:ext>
          </a:extLst>
        </xdr:cNvPr>
        <xdr:cNvSpPr>
          <a:spLocks noChangeShapeType="1"/>
        </xdr:cNvSpPr>
      </xdr:nvSpPr>
      <xdr:spPr bwMode="auto">
        <a:xfrm>
          <a:off x="4481513" y="1312545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63</xdr:row>
      <xdr:rowOff>76200</xdr:rowOff>
    </xdr:from>
    <xdr:to>
      <xdr:col>11</xdr:col>
      <xdr:colOff>0</xdr:colOff>
      <xdr:row>72</xdr:row>
      <xdr:rowOff>76200</xdr:rowOff>
    </xdr:to>
    <xdr:sp macro="" textlink="">
      <xdr:nvSpPr>
        <xdr:cNvPr id="71" name="Line 175">
          <a:extLst>
            <a:ext uri="{FF2B5EF4-FFF2-40B4-BE49-F238E27FC236}">
              <a16:creationId xmlns:a16="http://schemas.microsoft.com/office/drawing/2014/main" id="{D13FF577-A958-424B-ACA7-29D65B3A0745}"/>
            </a:ext>
          </a:extLst>
        </xdr:cNvPr>
        <xdr:cNvSpPr>
          <a:spLocks noChangeShapeType="1"/>
        </xdr:cNvSpPr>
      </xdr:nvSpPr>
      <xdr:spPr bwMode="auto">
        <a:xfrm>
          <a:off x="4219575" y="11496675"/>
          <a:ext cx="261938" cy="16287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52</xdr:row>
      <xdr:rowOff>0</xdr:rowOff>
    </xdr:from>
    <xdr:to>
      <xdr:col>17</xdr:col>
      <xdr:colOff>152400</xdr:colOff>
      <xdr:row>52</xdr:row>
      <xdr:rowOff>152400</xdr:rowOff>
    </xdr:to>
    <xdr:sp macro="" textlink="">
      <xdr:nvSpPr>
        <xdr:cNvPr id="72" name="Triangle 22" descr="0a1fa1f2-9835-40a3-b8d3-453b0bd92a7b">
          <a:extLst>
            <a:ext uri="{FF2B5EF4-FFF2-40B4-BE49-F238E27FC236}">
              <a16:creationId xmlns:a16="http://schemas.microsoft.com/office/drawing/2014/main" id="{CDC53425-692C-42C8-94D7-4644EC1F7F0E}"/>
            </a:ext>
          </a:extLst>
        </xdr:cNvPr>
        <xdr:cNvSpPr/>
      </xdr:nvSpPr>
      <xdr:spPr>
        <a:xfrm rot="16200000">
          <a:off x="7486650" y="942975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52</xdr:row>
      <xdr:rowOff>76200</xdr:rowOff>
    </xdr:from>
    <xdr:to>
      <xdr:col>17</xdr:col>
      <xdr:colOff>0</xdr:colOff>
      <xdr:row>52</xdr:row>
      <xdr:rowOff>76200</xdr:rowOff>
    </xdr:to>
    <xdr:sp macro="" textlink="">
      <xdr:nvSpPr>
        <xdr:cNvPr id="73" name="Line 176">
          <a:extLst>
            <a:ext uri="{FF2B5EF4-FFF2-40B4-BE49-F238E27FC236}">
              <a16:creationId xmlns:a16="http://schemas.microsoft.com/office/drawing/2014/main" id="{6D12FA58-8BFE-473C-A4BB-02A72A813FFF}"/>
            </a:ext>
          </a:extLst>
        </xdr:cNvPr>
        <xdr:cNvSpPr>
          <a:spLocks noChangeShapeType="1"/>
        </xdr:cNvSpPr>
      </xdr:nvSpPr>
      <xdr:spPr bwMode="auto">
        <a:xfrm>
          <a:off x="6191250" y="950595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52</xdr:row>
      <xdr:rowOff>76200</xdr:rowOff>
    </xdr:from>
    <xdr:to>
      <xdr:col>15</xdr:col>
      <xdr:colOff>0</xdr:colOff>
      <xdr:row>54</xdr:row>
      <xdr:rowOff>76200</xdr:rowOff>
    </xdr:to>
    <xdr:sp macro="" textlink="">
      <xdr:nvSpPr>
        <xdr:cNvPr id="74" name="Line 177">
          <a:extLst>
            <a:ext uri="{FF2B5EF4-FFF2-40B4-BE49-F238E27FC236}">
              <a16:creationId xmlns:a16="http://schemas.microsoft.com/office/drawing/2014/main" id="{51B33A80-DCEC-464F-B355-E5143F103506}"/>
            </a:ext>
          </a:extLst>
        </xdr:cNvPr>
        <xdr:cNvSpPr>
          <a:spLocks noChangeShapeType="1"/>
        </xdr:cNvSpPr>
      </xdr:nvSpPr>
      <xdr:spPr bwMode="auto">
        <a:xfrm flipV="1">
          <a:off x="5929313" y="9505950"/>
          <a:ext cx="261937" cy="3619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57</xdr:row>
      <xdr:rowOff>0</xdr:rowOff>
    </xdr:from>
    <xdr:to>
      <xdr:col>17</xdr:col>
      <xdr:colOff>152400</xdr:colOff>
      <xdr:row>57</xdr:row>
      <xdr:rowOff>152400</xdr:rowOff>
    </xdr:to>
    <xdr:sp macro="" textlink="">
      <xdr:nvSpPr>
        <xdr:cNvPr id="75" name="Triangle 23" descr="ceec63f1-aecf-49ef-86ae-39b278cbad3a">
          <a:extLst>
            <a:ext uri="{FF2B5EF4-FFF2-40B4-BE49-F238E27FC236}">
              <a16:creationId xmlns:a16="http://schemas.microsoft.com/office/drawing/2014/main" id="{8EFE778C-3612-4F15-B698-E1051E05AAC5}"/>
            </a:ext>
          </a:extLst>
        </xdr:cNvPr>
        <xdr:cNvSpPr/>
      </xdr:nvSpPr>
      <xdr:spPr>
        <a:xfrm rot="16200000">
          <a:off x="7486650" y="1033462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57</xdr:row>
      <xdr:rowOff>76200</xdr:rowOff>
    </xdr:from>
    <xdr:to>
      <xdr:col>17</xdr:col>
      <xdr:colOff>0</xdr:colOff>
      <xdr:row>57</xdr:row>
      <xdr:rowOff>76200</xdr:rowOff>
    </xdr:to>
    <xdr:sp macro="" textlink="">
      <xdr:nvSpPr>
        <xdr:cNvPr id="76" name="Line 178">
          <a:extLst>
            <a:ext uri="{FF2B5EF4-FFF2-40B4-BE49-F238E27FC236}">
              <a16:creationId xmlns:a16="http://schemas.microsoft.com/office/drawing/2014/main" id="{85D90216-1A77-421D-A0E4-BBAB77D1766F}"/>
            </a:ext>
          </a:extLst>
        </xdr:cNvPr>
        <xdr:cNvSpPr>
          <a:spLocks noChangeShapeType="1"/>
        </xdr:cNvSpPr>
      </xdr:nvSpPr>
      <xdr:spPr bwMode="auto">
        <a:xfrm>
          <a:off x="6191250" y="1041082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54</xdr:row>
      <xdr:rowOff>76200</xdr:rowOff>
    </xdr:from>
    <xdr:to>
      <xdr:col>15</xdr:col>
      <xdr:colOff>0</xdr:colOff>
      <xdr:row>57</xdr:row>
      <xdr:rowOff>76200</xdr:rowOff>
    </xdr:to>
    <xdr:sp macro="" textlink="">
      <xdr:nvSpPr>
        <xdr:cNvPr id="77" name="Line 179">
          <a:extLst>
            <a:ext uri="{FF2B5EF4-FFF2-40B4-BE49-F238E27FC236}">
              <a16:creationId xmlns:a16="http://schemas.microsoft.com/office/drawing/2014/main" id="{64BDBA6D-8CC9-4A12-B03B-C229BC008320}"/>
            </a:ext>
          </a:extLst>
        </xdr:cNvPr>
        <xdr:cNvSpPr>
          <a:spLocks noChangeShapeType="1"/>
        </xdr:cNvSpPr>
      </xdr:nvSpPr>
      <xdr:spPr bwMode="auto">
        <a:xfrm>
          <a:off x="5929313" y="9867900"/>
          <a:ext cx="261937"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62</xdr:row>
      <xdr:rowOff>0</xdr:rowOff>
    </xdr:from>
    <xdr:to>
      <xdr:col>17</xdr:col>
      <xdr:colOff>152400</xdr:colOff>
      <xdr:row>62</xdr:row>
      <xdr:rowOff>152400</xdr:rowOff>
    </xdr:to>
    <xdr:sp macro="" textlink="">
      <xdr:nvSpPr>
        <xdr:cNvPr id="78" name="Triangle 24" descr="e31037b5-e1c6-4385-b1a8-24e435a2ea60">
          <a:extLst>
            <a:ext uri="{FF2B5EF4-FFF2-40B4-BE49-F238E27FC236}">
              <a16:creationId xmlns:a16="http://schemas.microsoft.com/office/drawing/2014/main" id="{760F956D-DB10-406B-9474-E26DCD72745B}"/>
            </a:ext>
          </a:extLst>
        </xdr:cNvPr>
        <xdr:cNvSpPr/>
      </xdr:nvSpPr>
      <xdr:spPr>
        <a:xfrm rot="16200000">
          <a:off x="7486650" y="112395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62</xdr:row>
      <xdr:rowOff>76200</xdr:rowOff>
    </xdr:from>
    <xdr:to>
      <xdr:col>17</xdr:col>
      <xdr:colOff>0</xdr:colOff>
      <xdr:row>62</xdr:row>
      <xdr:rowOff>76200</xdr:rowOff>
    </xdr:to>
    <xdr:sp macro="" textlink="">
      <xdr:nvSpPr>
        <xdr:cNvPr id="79" name="Line 180">
          <a:extLst>
            <a:ext uri="{FF2B5EF4-FFF2-40B4-BE49-F238E27FC236}">
              <a16:creationId xmlns:a16="http://schemas.microsoft.com/office/drawing/2014/main" id="{B44E1E39-FA37-4E96-8780-4BFAF7A0743E}"/>
            </a:ext>
          </a:extLst>
        </xdr:cNvPr>
        <xdr:cNvSpPr>
          <a:spLocks noChangeShapeType="1"/>
        </xdr:cNvSpPr>
      </xdr:nvSpPr>
      <xdr:spPr bwMode="auto">
        <a:xfrm>
          <a:off x="6191250" y="1131570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62</xdr:row>
      <xdr:rowOff>76200</xdr:rowOff>
    </xdr:from>
    <xdr:to>
      <xdr:col>15</xdr:col>
      <xdr:colOff>0</xdr:colOff>
      <xdr:row>64</xdr:row>
      <xdr:rowOff>76200</xdr:rowOff>
    </xdr:to>
    <xdr:sp macro="" textlink="">
      <xdr:nvSpPr>
        <xdr:cNvPr id="80" name="Line 181">
          <a:extLst>
            <a:ext uri="{FF2B5EF4-FFF2-40B4-BE49-F238E27FC236}">
              <a16:creationId xmlns:a16="http://schemas.microsoft.com/office/drawing/2014/main" id="{EE1DD723-9D84-4E8A-8924-95CD13ADA2B0}"/>
            </a:ext>
          </a:extLst>
        </xdr:cNvPr>
        <xdr:cNvSpPr>
          <a:spLocks noChangeShapeType="1"/>
        </xdr:cNvSpPr>
      </xdr:nvSpPr>
      <xdr:spPr bwMode="auto">
        <a:xfrm flipV="1">
          <a:off x="5929313" y="11315700"/>
          <a:ext cx="261937" cy="3619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67</xdr:row>
      <xdr:rowOff>0</xdr:rowOff>
    </xdr:from>
    <xdr:to>
      <xdr:col>17</xdr:col>
      <xdr:colOff>152400</xdr:colOff>
      <xdr:row>67</xdr:row>
      <xdr:rowOff>152400</xdr:rowOff>
    </xdr:to>
    <xdr:sp macro="" textlink="">
      <xdr:nvSpPr>
        <xdr:cNvPr id="81" name="Triangle 25" descr="cc2dac40-0fa5-46b4-a916-931cf7f8bb5d">
          <a:extLst>
            <a:ext uri="{FF2B5EF4-FFF2-40B4-BE49-F238E27FC236}">
              <a16:creationId xmlns:a16="http://schemas.microsoft.com/office/drawing/2014/main" id="{538417F5-2739-404D-8A09-CA158C4DF925}"/>
            </a:ext>
          </a:extLst>
        </xdr:cNvPr>
        <xdr:cNvSpPr/>
      </xdr:nvSpPr>
      <xdr:spPr>
        <a:xfrm rot="16200000">
          <a:off x="7486650" y="1214437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67</xdr:row>
      <xdr:rowOff>76200</xdr:rowOff>
    </xdr:from>
    <xdr:to>
      <xdr:col>17</xdr:col>
      <xdr:colOff>0</xdr:colOff>
      <xdr:row>67</xdr:row>
      <xdr:rowOff>76200</xdr:rowOff>
    </xdr:to>
    <xdr:sp macro="" textlink="">
      <xdr:nvSpPr>
        <xdr:cNvPr id="82" name="Line 182">
          <a:extLst>
            <a:ext uri="{FF2B5EF4-FFF2-40B4-BE49-F238E27FC236}">
              <a16:creationId xmlns:a16="http://schemas.microsoft.com/office/drawing/2014/main" id="{D947ACAD-0CA0-4B93-BCFA-AF5C35B93C4C}"/>
            </a:ext>
          </a:extLst>
        </xdr:cNvPr>
        <xdr:cNvSpPr>
          <a:spLocks noChangeShapeType="1"/>
        </xdr:cNvSpPr>
      </xdr:nvSpPr>
      <xdr:spPr bwMode="auto">
        <a:xfrm>
          <a:off x="6191250" y="1222057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64</xdr:row>
      <xdr:rowOff>76200</xdr:rowOff>
    </xdr:from>
    <xdr:to>
      <xdr:col>15</xdr:col>
      <xdr:colOff>0</xdr:colOff>
      <xdr:row>67</xdr:row>
      <xdr:rowOff>76200</xdr:rowOff>
    </xdr:to>
    <xdr:sp macro="" textlink="">
      <xdr:nvSpPr>
        <xdr:cNvPr id="83" name="Line 183">
          <a:extLst>
            <a:ext uri="{FF2B5EF4-FFF2-40B4-BE49-F238E27FC236}">
              <a16:creationId xmlns:a16="http://schemas.microsoft.com/office/drawing/2014/main" id="{0CEEBB6B-72F7-403E-A035-73102140A85B}"/>
            </a:ext>
          </a:extLst>
        </xdr:cNvPr>
        <xdr:cNvSpPr>
          <a:spLocks noChangeShapeType="1"/>
        </xdr:cNvSpPr>
      </xdr:nvSpPr>
      <xdr:spPr bwMode="auto">
        <a:xfrm>
          <a:off x="5929313" y="11677650"/>
          <a:ext cx="261937"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xdr:col>
      <xdr:colOff>0</xdr:colOff>
      <xdr:row>31</xdr:row>
      <xdr:rowOff>0</xdr:rowOff>
    </xdr:from>
    <xdr:to>
      <xdr:col>1</xdr:col>
      <xdr:colOff>152400</xdr:colOff>
      <xdr:row>31</xdr:row>
      <xdr:rowOff>152400</xdr:rowOff>
    </xdr:to>
    <xdr:sp macro="" textlink="">
      <xdr:nvSpPr>
        <xdr:cNvPr id="84" name="Square 0" descr="dbd585f3-fc0f-4e58-8769-c385218ded49">
          <a:extLst>
            <a:ext uri="{FF2B5EF4-FFF2-40B4-BE49-F238E27FC236}">
              <a16:creationId xmlns:a16="http://schemas.microsoft.com/office/drawing/2014/main" id="{FF3C36EE-CA2E-4DE5-9920-AAE2EDD10881}"/>
            </a:ext>
          </a:extLst>
        </xdr:cNvPr>
        <xdr:cNvSpPr/>
      </xdr:nvSpPr>
      <xdr:spPr>
        <a:xfrm>
          <a:off x="647700" y="5629275"/>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31</xdr:row>
      <xdr:rowOff>76200</xdr:rowOff>
    </xdr:from>
    <xdr:to>
      <xdr:col>1</xdr:col>
      <xdr:colOff>0</xdr:colOff>
      <xdr:row>31</xdr:row>
      <xdr:rowOff>76200</xdr:rowOff>
    </xdr:to>
    <xdr:sp macro="" textlink="">
      <xdr:nvSpPr>
        <xdr:cNvPr id="85" name="Line 184">
          <a:extLst>
            <a:ext uri="{FF2B5EF4-FFF2-40B4-BE49-F238E27FC236}">
              <a16:creationId xmlns:a16="http://schemas.microsoft.com/office/drawing/2014/main" id="{67C205CF-31CA-448F-A340-981A8901A5B4}"/>
            </a:ext>
          </a:extLst>
        </xdr:cNvPr>
        <xdr:cNvSpPr>
          <a:spLocks noChangeShapeType="1"/>
        </xdr:cNvSpPr>
      </xdr:nvSpPr>
      <xdr:spPr bwMode="auto">
        <a:xfrm>
          <a:off x="0" y="5705475"/>
          <a:ext cx="6477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27</xdr:col>
      <xdr:colOff>0</xdr:colOff>
      <xdr:row>14</xdr:row>
      <xdr:rowOff>0</xdr:rowOff>
    </xdr:from>
    <xdr:ext cx="160733" cy="152400"/>
    <xdr:sp macro="" textlink="">
      <xdr:nvSpPr>
        <xdr:cNvPr id="86" name="Circle 32" descr="b439ce17-b98c-4731-8601-29a0830a048b">
          <a:extLst>
            <a:ext uri="{FF2B5EF4-FFF2-40B4-BE49-F238E27FC236}">
              <a16:creationId xmlns:a16="http://schemas.microsoft.com/office/drawing/2014/main" id="{211DBA0C-0FF0-46D1-A106-98457AF27C68}"/>
            </a:ext>
          </a:extLst>
        </xdr:cNvPr>
        <xdr:cNvSpPr/>
      </xdr:nvSpPr>
      <xdr:spPr bwMode="auto">
        <a:xfrm>
          <a:off x="12387263" y="2552700"/>
          <a:ext cx="160733" cy="152400"/>
        </a:xfrm>
        <a:prstGeom prst="ellipse">
          <a:avLst/>
        </a:prstGeom>
        <a:solidFill>
          <a:scrgbClr r="0" g="0" b="0">
            <a:alpha val="0"/>
          </a:scrgbClr>
        </a:solidFill>
        <a:ln w="1270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oneCellAnchor>
  <xdr:twoCellAnchor>
    <xdr:from>
      <xdr:col>25</xdr:col>
      <xdr:colOff>0</xdr:colOff>
      <xdr:row>14</xdr:row>
      <xdr:rowOff>76200</xdr:rowOff>
    </xdr:from>
    <xdr:to>
      <xdr:col>27</xdr:col>
      <xdr:colOff>0</xdr:colOff>
      <xdr:row>14</xdr:row>
      <xdr:rowOff>76200</xdr:rowOff>
    </xdr:to>
    <xdr:sp macro="" textlink="">
      <xdr:nvSpPr>
        <xdr:cNvPr id="87" name="Line 21">
          <a:extLst>
            <a:ext uri="{FF2B5EF4-FFF2-40B4-BE49-F238E27FC236}">
              <a16:creationId xmlns:a16="http://schemas.microsoft.com/office/drawing/2014/main" id="{23F19DD4-B877-412F-ADAA-85B142CD6A4D}"/>
            </a:ext>
          </a:extLst>
        </xdr:cNvPr>
        <xdr:cNvSpPr>
          <a:spLocks noChangeShapeType="1"/>
        </xdr:cNvSpPr>
      </xdr:nvSpPr>
      <xdr:spPr bwMode="auto">
        <a:xfrm>
          <a:off x="11339513" y="2628900"/>
          <a:ext cx="1047750" cy="0"/>
        </a:xfrm>
        <a:prstGeom prst="line">
          <a:avLst/>
        </a:prstGeom>
        <a:noFill/>
        <a:ln w="12700">
          <a:solidFill>
            <a:srgbClr val="000000"/>
          </a:solidFill>
          <a:prstDash val="solid"/>
          <a:round/>
          <a:headEnd type="none" w="med" len="med"/>
          <a:tailEnd type="none" w="med" len="med"/>
        </a:ln>
        <a:effectLst/>
      </xdr:spPr>
    </xdr:sp>
    <xdr:clientData/>
  </xdr:twoCellAnchor>
  <xdr:twoCellAnchor>
    <xdr:from>
      <xdr:col>24</xdr:col>
      <xdr:colOff>0</xdr:colOff>
      <xdr:row>14</xdr:row>
      <xdr:rowOff>76200</xdr:rowOff>
    </xdr:from>
    <xdr:to>
      <xdr:col>25</xdr:col>
      <xdr:colOff>0</xdr:colOff>
      <xdr:row>19</xdr:row>
      <xdr:rowOff>76200</xdr:rowOff>
    </xdr:to>
    <xdr:sp macro="" textlink="">
      <xdr:nvSpPr>
        <xdr:cNvPr id="88" name="Line 22">
          <a:extLst>
            <a:ext uri="{FF2B5EF4-FFF2-40B4-BE49-F238E27FC236}">
              <a16:creationId xmlns:a16="http://schemas.microsoft.com/office/drawing/2014/main" id="{946868F8-C29E-4F71-A7FE-4A57A6384710}"/>
            </a:ext>
          </a:extLst>
        </xdr:cNvPr>
        <xdr:cNvSpPr>
          <a:spLocks noChangeShapeType="1"/>
        </xdr:cNvSpPr>
      </xdr:nvSpPr>
      <xdr:spPr bwMode="auto">
        <a:xfrm flipV="1">
          <a:off x="11072813" y="2628900"/>
          <a:ext cx="266700" cy="904875"/>
        </a:xfrm>
        <a:prstGeom prst="line">
          <a:avLst/>
        </a:prstGeom>
        <a:noFill/>
        <a:ln w="12700">
          <a:solidFill>
            <a:srgbClr val="000000"/>
          </a:solidFill>
          <a:prstDash val="solid"/>
          <a:round/>
          <a:headEnd type="none" w="med" len="med"/>
          <a:tailEnd type="none" w="med" len="med"/>
        </a:ln>
        <a:effectLst/>
      </xdr:spPr>
    </xdr:sp>
    <xdr:clientData/>
  </xdr:twoCellAnchor>
  <xdr:oneCellAnchor>
    <xdr:from>
      <xdr:col>27</xdr:col>
      <xdr:colOff>0</xdr:colOff>
      <xdr:row>24</xdr:row>
      <xdr:rowOff>0</xdr:rowOff>
    </xdr:from>
    <xdr:ext cx="160733" cy="152400"/>
    <xdr:sp macro="" textlink="">
      <xdr:nvSpPr>
        <xdr:cNvPr id="89" name="Circle 35" descr="430b8cf0-5f25-4788-9666-e8afe8de8bea">
          <a:extLst>
            <a:ext uri="{FF2B5EF4-FFF2-40B4-BE49-F238E27FC236}">
              <a16:creationId xmlns:a16="http://schemas.microsoft.com/office/drawing/2014/main" id="{A16C729D-15AC-464C-ACFB-239DA385AC35}"/>
            </a:ext>
          </a:extLst>
        </xdr:cNvPr>
        <xdr:cNvSpPr/>
      </xdr:nvSpPr>
      <xdr:spPr bwMode="auto">
        <a:xfrm>
          <a:off x="12387263" y="4362450"/>
          <a:ext cx="160733" cy="152400"/>
        </a:xfrm>
        <a:prstGeom prst="ellipse">
          <a:avLst/>
        </a:prstGeom>
        <a:solidFill>
          <a:scrgbClr r="0" g="0" b="0">
            <a:alpha val="0"/>
          </a:scrgbClr>
        </a:solidFill>
        <a:ln w="1270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oneCellAnchor>
  <xdr:twoCellAnchor>
    <xdr:from>
      <xdr:col>25</xdr:col>
      <xdr:colOff>0</xdr:colOff>
      <xdr:row>24</xdr:row>
      <xdr:rowOff>76200</xdr:rowOff>
    </xdr:from>
    <xdr:to>
      <xdr:col>27</xdr:col>
      <xdr:colOff>0</xdr:colOff>
      <xdr:row>24</xdr:row>
      <xdr:rowOff>76200</xdr:rowOff>
    </xdr:to>
    <xdr:sp macro="" textlink="">
      <xdr:nvSpPr>
        <xdr:cNvPr id="90" name="Line 23">
          <a:extLst>
            <a:ext uri="{FF2B5EF4-FFF2-40B4-BE49-F238E27FC236}">
              <a16:creationId xmlns:a16="http://schemas.microsoft.com/office/drawing/2014/main" id="{A73EA940-5D93-4278-9EB3-D5B4EA5E8518}"/>
            </a:ext>
          </a:extLst>
        </xdr:cNvPr>
        <xdr:cNvSpPr>
          <a:spLocks noChangeShapeType="1"/>
        </xdr:cNvSpPr>
      </xdr:nvSpPr>
      <xdr:spPr bwMode="auto">
        <a:xfrm>
          <a:off x="11339513" y="4438650"/>
          <a:ext cx="1047750" cy="0"/>
        </a:xfrm>
        <a:prstGeom prst="line">
          <a:avLst/>
        </a:prstGeom>
        <a:noFill/>
        <a:ln w="12700">
          <a:solidFill>
            <a:srgbClr val="000000"/>
          </a:solidFill>
          <a:prstDash val="solid"/>
          <a:round/>
          <a:headEnd type="none" w="med" len="med"/>
          <a:tailEnd type="none" w="med" len="med"/>
        </a:ln>
        <a:effectLst/>
      </xdr:spPr>
    </xdr:sp>
    <xdr:clientData/>
  </xdr:twoCellAnchor>
  <xdr:twoCellAnchor>
    <xdr:from>
      <xdr:col>24</xdr:col>
      <xdr:colOff>0</xdr:colOff>
      <xdr:row>19</xdr:row>
      <xdr:rowOff>76200</xdr:rowOff>
    </xdr:from>
    <xdr:to>
      <xdr:col>25</xdr:col>
      <xdr:colOff>0</xdr:colOff>
      <xdr:row>24</xdr:row>
      <xdr:rowOff>76200</xdr:rowOff>
    </xdr:to>
    <xdr:sp macro="" textlink="">
      <xdr:nvSpPr>
        <xdr:cNvPr id="91" name="Line 24">
          <a:extLst>
            <a:ext uri="{FF2B5EF4-FFF2-40B4-BE49-F238E27FC236}">
              <a16:creationId xmlns:a16="http://schemas.microsoft.com/office/drawing/2014/main" id="{5EC48C40-6E30-4CE9-8789-01F4C305A869}"/>
            </a:ext>
          </a:extLst>
        </xdr:cNvPr>
        <xdr:cNvSpPr>
          <a:spLocks noChangeShapeType="1"/>
        </xdr:cNvSpPr>
      </xdr:nvSpPr>
      <xdr:spPr bwMode="auto">
        <a:xfrm>
          <a:off x="11072813" y="3533775"/>
          <a:ext cx="266700" cy="904875"/>
        </a:xfrm>
        <a:prstGeom prst="line">
          <a:avLst/>
        </a:prstGeom>
        <a:noFill/>
        <a:ln w="12700">
          <a:solidFill>
            <a:srgbClr val="000000"/>
          </a:solidFill>
          <a:prstDash val="solid"/>
          <a:round/>
          <a:headEnd type="none" w="med" len="med"/>
          <a:tailEnd type="none" w="med" len="med"/>
        </a:ln>
        <a:effectLst/>
      </xdr:spPr>
    </xdr:sp>
    <xdr:clientData/>
  </xdr:twoCellAnchor>
  <xdr:twoCellAnchor>
    <xdr:from>
      <xdr:col>29</xdr:col>
      <xdr:colOff>0</xdr:colOff>
      <xdr:row>12</xdr:row>
      <xdr:rowOff>76200</xdr:rowOff>
    </xdr:from>
    <xdr:to>
      <xdr:col>31</xdr:col>
      <xdr:colOff>0</xdr:colOff>
      <xdr:row>12</xdr:row>
      <xdr:rowOff>76200</xdr:rowOff>
    </xdr:to>
    <xdr:sp macro="" textlink="">
      <xdr:nvSpPr>
        <xdr:cNvPr id="92" name="Line 25">
          <a:extLst>
            <a:ext uri="{FF2B5EF4-FFF2-40B4-BE49-F238E27FC236}">
              <a16:creationId xmlns:a16="http://schemas.microsoft.com/office/drawing/2014/main" id="{15208DAF-9086-468B-94D1-599B697F5BA5}"/>
            </a:ext>
          </a:extLst>
        </xdr:cNvPr>
        <xdr:cNvSpPr>
          <a:spLocks noChangeShapeType="1"/>
        </xdr:cNvSpPr>
      </xdr:nvSpPr>
      <xdr:spPr bwMode="auto">
        <a:xfrm>
          <a:off x="12815888" y="2266950"/>
          <a:ext cx="1295400" cy="0"/>
        </a:xfrm>
        <a:prstGeom prst="line">
          <a:avLst/>
        </a:prstGeom>
        <a:noFill/>
        <a:ln w="12700">
          <a:solidFill>
            <a:srgbClr val="000000"/>
          </a:solidFill>
          <a:prstDash val="solid"/>
          <a:round/>
          <a:headEnd type="none" w="med" len="med"/>
          <a:tailEnd type="none" w="med" len="med"/>
        </a:ln>
        <a:effectLst/>
      </xdr:spPr>
    </xdr:sp>
    <xdr:clientData/>
  </xdr:twoCellAnchor>
  <xdr:twoCellAnchor>
    <xdr:from>
      <xdr:col>28</xdr:col>
      <xdr:colOff>0</xdr:colOff>
      <xdr:row>12</xdr:row>
      <xdr:rowOff>76200</xdr:rowOff>
    </xdr:from>
    <xdr:to>
      <xdr:col>29</xdr:col>
      <xdr:colOff>0</xdr:colOff>
      <xdr:row>14</xdr:row>
      <xdr:rowOff>76200</xdr:rowOff>
    </xdr:to>
    <xdr:sp macro="" textlink="">
      <xdr:nvSpPr>
        <xdr:cNvPr id="93" name="Line 26">
          <a:extLst>
            <a:ext uri="{FF2B5EF4-FFF2-40B4-BE49-F238E27FC236}">
              <a16:creationId xmlns:a16="http://schemas.microsoft.com/office/drawing/2014/main" id="{E52B4C30-C58F-4400-9179-154391405BF8}"/>
            </a:ext>
          </a:extLst>
        </xdr:cNvPr>
        <xdr:cNvSpPr>
          <a:spLocks noChangeShapeType="1"/>
        </xdr:cNvSpPr>
      </xdr:nvSpPr>
      <xdr:spPr bwMode="auto">
        <a:xfrm flipV="1">
          <a:off x="12549188" y="2266950"/>
          <a:ext cx="266700" cy="361950"/>
        </a:xfrm>
        <a:prstGeom prst="line">
          <a:avLst/>
        </a:prstGeom>
        <a:noFill/>
        <a:ln w="12700">
          <a:solidFill>
            <a:srgbClr val="000000"/>
          </a:solidFill>
          <a:prstDash val="solid"/>
          <a:round/>
          <a:headEnd type="none" w="med" len="med"/>
          <a:tailEnd type="none" w="med" len="med"/>
        </a:ln>
        <a:effectLst/>
      </xdr:spPr>
    </xdr:sp>
    <xdr:clientData/>
  </xdr:twoCellAnchor>
  <xdr:twoCellAnchor>
    <xdr:from>
      <xdr:col>29</xdr:col>
      <xdr:colOff>0</xdr:colOff>
      <xdr:row>17</xdr:row>
      <xdr:rowOff>76200</xdr:rowOff>
    </xdr:from>
    <xdr:to>
      <xdr:col>31</xdr:col>
      <xdr:colOff>0</xdr:colOff>
      <xdr:row>17</xdr:row>
      <xdr:rowOff>76200</xdr:rowOff>
    </xdr:to>
    <xdr:sp macro="" textlink="">
      <xdr:nvSpPr>
        <xdr:cNvPr id="94" name="Line 27">
          <a:extLst>
            <a:ext uri="{FF2B5EF4-FFF2-40B4-BE49-F238E27FC236}">
              <a16:creationId xmlns:a16="http://schemas.microsoft.com/office/drawing/2014/main" id="{BFDA8936-FD44-4BA4-9D6E-B4111AC64367}"/>
            </a:ext>
          </a:extLst>
        </xdr:cNvPr>
        <xdr:cNvSpPr>
          <a:spLocks noChangeShapeType="1"/>
        </xdr:cNvSpPr>
      </xdr:nvSpPr>
      <xdr:spPr bwMode="auto">
        <a:xfrm>
          <a:off x="12815888" y="3171825"/>
          <a:ext cx="1295400" cy="0"/>
        </a:xfrm>
        <a:prstGeom prst="line">
          <a:avLst/>
        </a:prstGeom>
        <a:noFill/>
        <a:ln w="12700">
          <a:solidFill>
            <a:srgbClr val="000000"/>
          </a:solidFill>
          <a:prstDash val="solid"/>
          <a:round/>
          <a:headEnd type="none" w="med" len="med"/>
          <a:tailEnd type="none" w="med" len="med"/>
        </a:ln>
        <a:effectLst/>
      </xdr:spPr>
    </xdr:sp>
    <xdr:clientData/>
  </xdr:twoCellAnchor>
  <xdr:twoCellAnchor>
    <xdr:from>
      <xdr:col>28</xdr:col>
      <xdr:colOff>0</xdr:colOff>
      <xdr:row>14</xdr:row>
      <xdr:rowOff>76200</xdr:rowOff>
    </xdr:from>
    <xdr:to>
      <xdr:col>29</xdr:col>
      <xdr:colOff>0</xdr:colOff>
      <xdr:row>17</xdr:row>
      <xdr:rowOff>76200</xdr:rowOff>
    </xdr:to>
    <xdr:sp macro="" textlink="">
      <xdr:nvSpPr>
        <xdr:cNvPr id="95" name="Line 28">
          <a:extLst>
            <a:ext uri="{FF2B5EF4-FFF2-40B4-BE49-F238E27FC236}">
              <a16:creationId xmlns:a16="http://schemas.microsoft.com/office/drawing/2014/main" id="{A8A50F22-4DD7-4F7E-89B3-AA47F15C2E2F}"/>
            </a:ext>
          </a:extLst>
        </xdr:cNvPr>
        <xdr:cNvSpPr>
          <a:spLocks noChangeShapeType="1"/>
        </xdr:cNvSpPr>
      </xdr:nvSpPr>
      <xdr:spPr bwMode="auto">
        <a:xfrm>
          <a:off x="12549188" y="2628900"/>
          <a:ext cx="266700" cy="542925"/>
        </a:xfrm>
        <a:prstGeom prst="line">
          <a:avLst/>
        </a:prstGeom>
        <a:noFill/>
        <a:ln w="12700">
          <a:solidFill>
            <a:srgbClr val="000000"/>
          </a:solidFill>
          <a:prstDash val="solid"/>
          <a:round/>
          <a:headEnd type="none" w="med" len="med"/>
          <a:tailEnd type="none" w="med" len="med"/>
        </a:ln>
        <a:effectLst/>
      </xdr:spPr>
    </xdr:sp>
    <xdr:clientData/>
  </xdr:twoCellAnchor>
  <xdr:twoCellAnchor>
    <xdr:from>
      <xdr:col>29</xdr:col>
      <xdr:colOff>0</xdr:colOff>
      <xdr:row>22</xdr:row>
      <xdr:rowOff>76200</xdr:rowOff>
    </xdr:from>
    <xdr:to>
      <xdr:col>31</xdr:col>
      <xdr:colOff>0</xdr:colOff>
      <xdr:row>22</xdr:row>
      <xdr:rowOff>76200</xdr:rowOff>
    </xdr:to>
    <xdr:sp macro="" textlink="">
      <xdr:nvSpPr>
        <xdr:cNvPr id="96" name="Line 29">
          <a:extLst>
            <a:ext uri="{FF2B5EF4-FFF2-40B4-BE49-F238E27FC236}">
              <a16:creationId xmlns:a16="http://schemas.microsoft.com/office/drawing/2014/main" id="{1BB23AB1-18B9-4CA6-8B5A-ABA1B3022CB7}"/>
            </a:ext>
          </a:extLst>
        </xdr:cNvPr>
        <xdr:cNvSpPr>
          <a:spLocks noChangeShapeType="1"/>
        </xdr:cNvSpPr>
      </xdr:nvSpPr>
      <xdr:spPr bwMode="auto">
        <a:xfrm>
          <a:off x="12815888" y="4076700"/>
          <a:ext cx="1295400" cy="0"/>
        </a:xfrm>
        <a:prstGeom prst="line">
          <a:avLst/>
        </a:prstGeom>
        <a:noFill/>
        <a:ln w="12700">
          <a:solidFill>
            <a:srgbClr val="000000"/>
          </a:solidFill>
          <a:prstDash val="solid"/>
          <a:round/>
          <a:headEnd type="none" w="med" len="med"/>
          <a:tailEnd type="none" w="med" len="med"/>
        </a:ln>
        <a:effectLst/>
      </xdr:spPr>
    </xdr:sp>
    <xdr:clientData/>
  </xdr:twoCellAnchor>
  <xdr:twoCellAnchor>
    <xdr:from>
      <xdr:col>28</xdr:col>
      <xdr:colOff>0</xdr:colOff>
      <xdr:row>22</xdr:row>
      <xdr:rowOff>76200</xdr:rowOff>
    </xdr:from>
    <xdr:to>
      <xdr:col>29</xdr:col>
      <xdr:colOff>0</xdr:colOff>
      <xdr:row>24</xdr:row>
      <xdr:rowOff>76200</xdr:rowOff>
    </xdr:to>
    <xdr:sp macro="" textlink="">
      <xdr:nvSpPr>
        <xdr:cNvPr id="97" name="Line 30">
          <a:extLst>
            <a:ext uri="{FF2B5EF4-FFF2-40B4-BE49-F238E27FC236}">
              <a16:creationId xmlns:a16="http://schemas.microsoft.com/office/drawing/2014/main" id="{5E799681-A0D9-44AD-839E-0D458E5A4158}"/>
            </a:ext>
          </a:extLst>
        </xdr:cNvPr>
        <xdr:cNvSpPr>
          <a:spLocks noChangeShapeType="1"/>
        </xdr:cNvSpPr>
      </xdr:nvSpPr>
      <xdr:spPr bwMode="auto">
        <a:xfrm flipV="1">
          <a:off x="12549188" y="4076700"/>
          <a:ext cx="266700" cy="361950"/>
        </a:xfrm>
        <a:prstGeom prst="line">
          <a:avLst/>
        </a:prstGeom>
        <a:noFill/>
        <a:ln w="12700">
          <a:solidFill>
            <a:srgbClr val="000000"/>
          </a:solidFill>
          <a:prstDash val="solid"/>
          <a:round/>
          <a:headEnd type="none" w="med" len="med"/>
          <a:tailEnd type="none" w="med" len="med"/>
        </a:ln>
        <a:effectLst/>
      </xdr:spPr>
    </xdr:sp>
    <xdr:clientData/>
  </xdr:twoCellAnchor>
  <xdr:twoCellAnchor>
    <xdr:from>
      <xdr:col>29</xdr:col>
      <xdr:colOff>0</xdr:colOff>
      <xdr:row>27</xdr:row>
      <xdr:rowOff>76200</xdr:rowOff>
    </xdr:from>
    <xdr:to>
      <xdr:col>31</xdr:col>
      <xdr:colOff>0</xdr:colOff>
      <xdr:row>27</xdr:row>
      <xdr:rowOff>76200</xdr:rowOff>
    </xdr:to>
    <xdr:sp macro="" textlink="">
      <xdr:nvSpPr>
        <xdr:cNvPr id="98" name="Line 31">
          <a:extLst>
            <a:ext uri="{FF2B5EF4-FFF2-40B4-BE49-F238E27FC236}">
              <a16:creationId xmlns:a16="http://schemas.microsoft.com/office/drawing/2014/main" id="{D0D56BE9-EA22-425F-8457-DBD3838CA7A8}"/>
            </a:ext>
          </a:extLst>
        </xdr:cNvPr>
        <xdr:cNvSpPr>
          <a:spLocks noChangeShapeType="1"/>
        </xdr:cNvSpPr>
      </xdr:nvSpPr>
      <xdr:spPr bwMode="auto">
        <a:xfrm>
          <a:off x="12815888" y="4981575"/>
          <a:ext cx="1295400" cy="0"/>
        </a:xfrm>
        <a:prstGeom prst="line">
          <a:avLst/>
        </a:prstGeom>
        <a:noFill/>
        <a:ln w="12700">
          <a:solidFill>
            <a:srgbClr val="000000"/>
          </a:solidFill>
          <a:prstDash val="solid"/>
          <a:round/>
          <a:headEnd type="none" w="med" len="med"/>
          <a:tailEnd type="none" w="med" len="med"/>
        </a:ln>
        <a:effectLst/>
      </xdr:spPr>
    </xdr:sp>
    <xdr:clientData/>
  </xdr:twoCellAnchor>
  <xdr:twoCellAnchor>
    <xdr:from>
      <xdr:col>28</xdr:col>
      <xdr:colOff>0</xdr:colOff>
      <xdr:row>24</xdr:row>
      <xdr:rowOff>76200</xdr:rowOff>
    </xdr:from>
    <xdr:to>
      <xdr:col>29</xdr:col>
      <xdr:colOff>0</xdr:colOff>
      <xdr:row>27</xdr:row>
      <xdr:rowOff>76200</xdr:rowOff>
    </xdr:to>
    <xdr:sp macro="" textlink="">
      <xdr:nvSpPr>
        <xdr:cNvPr id="99" name="Line 32">
          <a:extLst>
            <a:ext uri="{FF2B5EF4-FFF2-40B4-BE49-F238E27FC236}">
              <a16:creationId xmlns:a16="http://schemas.microsoft.com/office/drawing/2014/main" id="{C7B4A1E8-232D-4E30-9464-92E105E55D28}"/>
            </a:ext>
          </a:extLst>
        </xdr:cNvPr>
        <xdr:cNvSpPr>
          <a:spLocks noChangeShapeType="1"/>
        </xdr:cNvSpPr>
      </xdr:nvSpPr>
      <xdr:spPr bwMode="auto">
        <a:xfrm>
          <a:off x="12549188" y="4438650"/>
          <a:ext cx="266700" cy="542925"/>
        </a:xfrm>
        <a:prstGeom prst="line">
          <a:avLst/>
        </a:prstGeom>
        <a:noFill/>
        <a:ln w="12700">
          <a:solidFill>
            <a:srgbClr val="000000"/>
          </a:solidFill>
          <a:prstDash val="solid"/>
          <a:round/>
          <a:headEnd type="none" w="med" len="med"/>
          <a:tailEnd type="none" w="med" len="med"/>
        </a:ln>
        <a:effectLst/>
      </xdr:spPr>
    </xdr:sp>
    <xdr:clientData/>
  </xdr:twoCellAnchor>
  <xdr:oneCellAnchor>
    <xdr:from>
      <xdr:col>23</xdr:col>
      <xdr:colOff>0</xdr:colOff>
      <xdr:row>19</xdr:row>
      <xdr:rowOff>0</xdr:rowOff>
    </xdr:from>
    <xdr:ext cx="160733" cy="152400"/>
    <xdr:sp macro="" textlink="">
      <xdr:nvSpPr>
        <xdr:cNvPr id="100" name="Circle 50" descr="5435d3d6-4e1e-4c62-9b44-0970df970e8d">
          <a:extLst>
            <a:ext uri="{FF2B5EF4-FFF2-40B4-BE49-F238E27FC236}">
              <a16:creationId xmlns:a16="http://schemas.microsoft.com/office/drawing/2014/main" id="{0808DB47-3FA7-4253-AFF1-FE2A768B5A6F}"/>
            </a:ext>
          </a:extLst>
        </xdr:cNvPr>
        <xdr:cNvSpPr/>
      </xdr:nvSpPr>
      <xdr:spPr bwMode="auto">
        <a:xfrm>
          <a:off x="10910888" y="3457575"/>
          <a:ext cx="160733" cy="152400"/>
        </a:xfrm>
        <a:prstGeom prst="ellipse">
          <a:avLst/>
        </a:prstGeom>
        <a:solidFill>
          <a:scrgbClr r="0" g="0" b="0">
            <a:alpha val="0"/>
          </a:scrgbClr>
        </a:solidFill>
        <a:ln w="1270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9</xdr:col>
      <xdr:colOff>0</xdr:colOff>
      <xdr:row>4</xdr:row>
      <xdr:rowOff>0</xdr:rowOff>
    </xdr:from>
    <xdr:ext cx="152400" cy="152400"/>
    <xdr:sp macro="" textlink="">
      <xdr:nvSpPr>
        <xdr:cNvPr id="2" name="Circle 1" descr="bd68a90a-3acc-44db-a121-2126ba1aa811">
          <a:extLst>
            <a:ext uri="{FF2B5EF4-FFF2-40B4-BE49-F238E27FC236}">
              <a16:creationId xmlns:a16="http://schemas.microsoft.com/office/drawing/2014/main" id="{2F55528F-C146-4764-9011-1DBF5BBB3AD9}"/>
            </a:ext>
          </a:extLst>
        </xdr:cNvPr>
        <xdr:cNvSpPr/>
      </xdr:nvSpPr>
      <xdr:spPr>
        <a:xfrm>
          <a:off x="4114800" y="738188"/>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7</xdr:col>
      <xdr:colOff>0</xdr:colOff>
      <xdr:row>4</xdr:row>
      <xdr:rowOff>76200</xdr:rowOff>
    </xdr:from>
    <xdr:to>
      <xdr:col>9</xdr:col>
      <xdr:colOff>0</xdr:colOff>
      <xdr:row>4</xdr:row>
      <xdr:rowOff>76200</xdr:rowOff>
    </xdr:to>
    <xdr:sp macro="" textlink="">
      <xdr:nvSpPr>
        <xdr:cNvPr id="3" name="Line 160">
          <a:extLst>
            <a:ext uri="{FF2B5EF4-FFF2-40B4-BE49-F238E27FC236}">
              <a16:creationId xmlns:a16="http://schemas.microsoft.com/office/drawing/2014/main" id="{52247219-B65F-4FD7-A0BF-6E8AA7C7D140}"/>
            </a:ext>
          </a:extLst>
        </xdr:cNvPr>
        <xdr:cNvSpPr>
          <a:spLocks noChangeShapeType="1"/>
        </xdr:cNvSpPr>
      </xdr:nvSpPr>
      <xdr:spPr bwMode="auto">
        <a:xfrm>
          <a:off x="2800350" y="814388"/>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4</xdr:row>
      <xdr:rowOff>76200</xdr:rowOff>
    </xdr:from>
    <xdr:to>
      <xdr:col>7</xdr:col>
      <xdr:colOff>0</xdr:colOff>
      <xdr:row>13</xdr:row>
      <xdr:rowOff>76200</xdr:rowOff>
    </xdr:to>
    <xdr:sp macro="" textlink="">
      <xdr:nvSpPr>
        <xdr:cNvPr id="4" name="Line 161">
          <a:extLst>
            <a:ext uri="{FF2B5EF4-FFF2-40B4-BE49-F238E27FC236}">
              <a16:creationId xmlns:a16="http://schemas.microsoft.com/office/drawing/2014/main" id="{38A56259-CC14-4C7D-AF91-12B9EAA21E16}"/>
            </a:ext>
          </a:extLst>
        </xdr:cNvPr>
        <xdr:cNvSpPr>
          <a:spLocks noChangeShapeType="1"/>
        </xdr:cNvSpPr>
      </xdr:nvSpPr>
      <xdr:spPr bwMode="auto">
        <a:xfrm flipV="1">
          <a:off x="2538413" y="814388"/>
          <a:ext cx="261937" cy="16287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9</xdr:col>
      <xdr:colOff>0</xdr:colOff>
      <xdr:row>14</xdr:row>
      <xdr:rowOff>0</xdr:rowOff>
    </xdr:from>
    <xdr:ext cx="152400" cy="152400"/>
    <xdr:sp macro="" textlink="">
      <xdr:nvSpPr>
        <xdr:cNvPr id="5" name="Circle 2" descr="a5811294-d9ee-4289-85ff-19c024651f01">
          <a:extLst>
            <a:ext uri="{FF2B5EF4-FFF2-40B4-BE49-F238E27FC236}">
              <a16:creationId xmlns:a16="http://schemas.microsoft.com/office/drawing/2014/main" id="{A0A79EF4-CFB1-4DDF-A1EC-98E4F89CD3C9}"/>
            </a:ext>
          </a:extLst>
        </xdr:cNvPr>
        <xdr:cNvSpPr/>
      </xdr:nvSpPr>
      <xdr:spPr>
        <a:xfrm>
          <a:off x="4114800" y="2547938"/>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7</xdr:col>
      <xdr:colOff>0</xdr:colOff>
      <xdr:row>14</xdr:row>
      <xdr:rowOff>76200</xdr:rowOff>
    </xdr:from>
    <xdr:to>
      <xdr:col>9</xdr:col>
      <xdr:colOff>0</xdr:colOff>
      <xdr:row>14</xdr:row>
      <xdr:rowOff>76200</xdr:rowOff>
    </xdr:to>
    <xdr:sp macro="" textlink="">
      <xdr:nvSpPr>
        <xdr:cNvPr id="6" name="Line 162">
          <a:extLst>
            <a:ext uri="{FF2B5EF4-FFF2-40B4-BE49-F238E27FC236}">
              <a16:creationId xmlns:a16="http://schemas.microsoft.com/office/drawing/2014/main" id="{FE0E391B-E113-4D43-ACB5-283C140A2596}"/>
            </a:ext>
          </a:extLst>
        </xdr:cNvPr>
        <xdr:cNvSpPr>
          <a:spLocks noChangeShapeType="1"/>
        </xdr:cNvSpPr>
      </xdr:nvSpPr>
      <xdr:spPr bwMode="auto">
        <a:xfrm>
          <a:off x="2800350" y="2624138"/>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13</xdr:row>
      <xdr:rowOff>76200</xdr:rowOff>
    </xdr:from>
    <xdr:to>
      <xdr:col>7</xdr:col>
      <xdr:colOff>0</xdr:colOff>
      <xdr:row>14</xdr:row>
      <xdr:rowOff>76200</xdr:rowOff>
    </xdr:to>
    <xdr:sp macro="" textlink="">
      <xdr:nvSpPr>
        <xdr:cNvPr id="7" name="Line 163">
          <a:extLst>
            <a:ext uri="{FF2B5EF4-FFF2-40B4-BE49-F238E27FC236}">
              <a16:creationId xmlns:a16="http://schemas.microsoft.com/office/drawing/2014/main" id="{8838CB23-6C38-4161-B3E2-60F93BA01D73}"/>
            </a:ext>
          </a:extLst>
        </xdr:cNvPr>
        <xdr:cNvSpPr>
          <a:spLocks noChangeShapeType="1"/>
        </xdr:cNvSpPr>
      </xdr:nvSpPr>
      <xdr:spPr bwMode="auto">
        <a:xfrm>
          <a:off x="2538413" y="2443163"/>
          <a:ext cx="261937" cy="1809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9</xdr:col>
      <xdr:colOff>0</xdr:colOff>
      <xdr:row>22</xdr:row>
      <xdr:rowOff>0</xdr:rowOff>
    </xdr:from>
    <xdr:ext cx="152400" cy="152400"/>
    <xdr:sp macro="" textlink="">
      <xdr:nvSpPr>
        <xdr:cNvPr id="8" name="Triangle 3" descr="75e5e309-cd45-4489-ab06-58bde05cae1f">
          <a:extLst>
            <a:ext uri="{FF2B5EF4-FFF2-40B4-BE49-F238E27FC236}">
              <a16:creationId xmlns:a16="http://schemas.microsoft.com/office/drawing/2014/main" id="{E6F8546B-BE41-456D-BBC0-B789179307AD}"/>
            </a:ext>
          </a:extLst>
        </xdr:cNvPr>
        <xdr:cNvSpPr/>
      </xdr:nvSpPr>
      <xdr:spPr>
        <a:xfrm rot="16200000">
          <a:off x="4114800" y="3995738"/>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9</xdr:col>
      <xdr:colOff>152400</xdr:colOff>
      <xdr:row>22</xdr:row>
      <xdr:rowOff>76200</xdr:rowOff>
    </xdr:from>
    <xdr:to>
      <xdr:col>13</xdr:col>
      <xdr:colOff>0</xdr:colOff>
      <xdr:row>22</xdr:row>
      <xdr:rowOff>76200</xdr:rowOff>
    </xdr:to>
    <xdr:sp macro="" textlink="">
      <xdr:nvSpPr>
        <xdr:cNvPr id="9" name="Line 164">
          <a:extLst>
            <a:ext uri="{FF2B5EF4-FFF2-40B4-BE49-F238E27FC236}">
              <a16:creationId xmlns:a16="http://schemas.microsoft.com/office/drawing/2014/main" id="{660D7ED2-3DAF-4597-8246-62CBBCDF233F}"/>
            </a:ext>
          </a:extLst>
        </xdr:cNvPr>
        <xdr:cNvSpPr>
          <a:spLocks noChangeShapeType="1"/>
        </xdr:cNvSpPr>
      </xdr:nvSpPr>
      <xdr:spPr bwMode="auto">
        <a:xfrm>
          <a:off x="4267200" y="4071938"/>
          <a:ext cx="1576388"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0</xdr:colOff>
      <xdr:row>22</xdr:row>
      <xdr:rowOff>76200</xdr:rowOff>
    </xdr:from>
    <xdr:to>
      <xdr:col>9</xdr:col>
      <xdr:colOff>0</xdr:colOff>
      <xdr:row>22</xdr:row>
      <xdr:rowOff>76200</xdr:rowOff>
    </xdr:to>
    <xdr:sp macro="" textlink="">
      <xdr:nvSpPr>
        <xdr:cNvPr id="10" name="Line 165">
          <a:extLst>
            <a:ext uri="{FF2B5EF4-FFF2-40B4-BE49-F238E27FC236}">
              <a16:creationId xmlns:a16="http://schemas.microsoft.com/office/drawing/2014/main" id="{2EDF44FD-AC74-4CAF-A40D-290138D27F46}"/>
            </a:ext>
          </a:extLst>
        </xdr:cNvPr>
        <xdr:cNvSpPr>
          <a:spLocks noChangeShapeType="1"/>
        </xdr:cNvSpPr>
      </xdr:nvSpPr>
      <xdr:spPr bwMode="auto">
        <a:xfrm>
          <a:off x="2800350" y="4071938"/>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13</xdr:row>
      <xdr:rowOff>76200</xdr:rowOff>
    </xdr:from>
    <xdr:to>
      <xdr:col>7</xdr:col>
      <xdr:colOff>0</xdr:colOff>
      <xdr:row>22</xdr:row>
      <xdr:rowOff>76200</xdr:rowOff>
    </xdr:to>
    <xdr:sp macro="" textlink="">
      <xdr:nvSpPr>
        <xdr:cNvPr id="11" name="Line 166">
          <a:extLst>
            <a:ext uri="{FF2B5EF4-FFF2-40B4-BE49-F238E27FC236}">
              <a16:creationId xmlns:a16="http://schemas.microsoft.com/office/drawing/2014/main" id="{D9D3FA37-16CF-45C2-9A42-5DC83819427E}"/>
            </a:ext>
          </a:extLst>
        </xdr:cNvPr>
        <xdr:cNvSpPr>
          <a:spLocks noChangeShapeType="1"/>
        </xdr:cNvSpPr>
      </xdr:nvSpPr>
      <xdr:spPr bwMode="auto">
        <a:xfrm>
          <a:off x="2538413" y="2443163"/>
          <a:ext cx="261937" cy="16287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13</xdr:col>
      <xdr:colOff>0</xdr:colOff>
      <xdr:row>2</xdr:row>
      <xdr:rowOff>0</xdr:rowOff>
    </xdr:from>
    <xdr:ext cx="152400" cy="152400"/>
    <xdr:sp macro="" textlink="">
      <xdr:nvSpPr>
        <xdr:cNvPr id="12" name="Triangle 4" descr="3b7466da-d436-47ab-be04-4651f07b5ba4">
          <a:extLst>
            <a:ext uri="{FF2B5EF4-FFF2-40B4-BE49-F238E27FC236}">
              <a16:creationId xmlns:a16="http://schemas.microsoft.com/office/drawing/2014/main" id="{EA02134B-159E-4A74-A35C-94E439C3045E}"/>
            </a:ext>
          </a:extLst>
        </xdr:cNvPr>
        <xdr:cNvSpPr/>
      </xdr:nvSpPr>
      <xdr:spPr>
        <a:xfrm rot="16200000">
          <a:off x="5843588" y="376238"/>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11</xdr:col>
      <xdr:colOff>0</xdr:colOff>
      <xdr:row>2</xdr:row>
      <xdr:rowOff>76200</xdr:rowOff>
    </xdr:from>
    <xdr:to>
      <xdr:col>13</xdr:col>
      <xdr:colOff>0</xdr:colOff>
      <xdr:row>2</xdr:row>
      <xdr:rowOff>76200</xdr:rowOff>
    </xdr:to>
    <xdr:sp macro="" textlink="">
      <xdr:nvSpPr>
        <xdr:cNvPr id="13" name="Line 167">
          <a:extLst>
            <a:ext uri="{FF2B5EF4-FFF2-40B4-BE49-F238E27FC236}">
              <a16:creationId xmlns:a16="http://schemas.microsoft.com/office/drawing/2014/main" id="{664BCA0B-B6D8-4024-A734-3F0981094910}"/>
            </a:ext>
          </a:extLst>
        </xdr:cNvPr>
        <xdr:cNvSpPr>
          <a:spLocks noChangeShapeType="1"/>
        </xdr:cNvSpPr>
      </xdr:nvSpPr>
      <xdr:spPr bwMode="auto">
        <a:xfrm>
          <a:off x="4529138" y="452438"/>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2</xdr:row>
      <xdr:rowOff>76200</xdr:rowOff>
    </xdr:from>
    <xdr:to>
      <xdr:col>11</xdr:col>
      <xdr:colOff>0</xdr:colOff>
      <xdr:row>4</xdr:row>
      <xdr:rowOff>76200</xdr:rowOff>
    </xdr:to>
    <xdr:sp macro="" textlink="">
      <xdr:nvSpPr>
        <xdr:cNvPr id="14" name="Line 168">
          <a:extLst>
            <a:ext uri="{FF2B5EF4-FFF2-40B4-BE49-F238E27FC236}">
              <a16:creationId xmlns:a16="http://schemas.microsoft.com/office/drawing/2014/main" id="{BB38B485-F42F-487E-B1FC-982CDB0E1EB1}"/>
            </a:ext>
          </a:extLst>
        </xdr:cNvPr>
        <xdr:cNvSpPr>
          <a:spLocks noChangeShapeType="1"/>
        </xdr:cNvSpPr>
      </xdr:nvSpPr>
      <xdr:spPr bwMode="auto">
        <a:xfrm flipV="1">
          <a:off x="4267200" y="452438"/>
          <a:ext cx="261938" cy="36195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13</xdr:col>
      <xdr:colOff>0</xdr:colOff>
      <xdr:row>7</xdr:row>
      <xdr:rowOff>0</xdr:rowOff>
    </xdr:from>
    <xdr:ext cx="152400" cy="152400"/>
    <xdr:sp macro="" textlink="">
      <xdr:nvSpPr>
        <xdr:cNvPr id="15" name="Triangle 5" descr="67a623e2-ab52-4e2c-bb02-10b63f471e00">
          <a:extLst>
            <a:ext uri="{FF2B5EF4-FFF2-40B4-BE49-F238E27FC236}">
              <a16:creationId xmlns:a16="http://schemas.microsoft.com/office/drawing/2014/main" id="{A0DF0025-5161-44E8-8789-9E90D4500DB1}"/>
            </a:ext>
          </a:extLst>
        </xdr:cNvPr>
        <xdr:cNvSpPr/>
      </xdr:nvSpPr>
      <xdr:spPr>
        <a:xfrm rot="16200000">
          <a:off x="5843588" y="1281113"/>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11</xdr:col>
      <xdr:colOff>0</xdr:colOff>
      <xdr:row>7</xdr:row>
      <xdr:rowOff>76200</xdr:rowOff>
    </xdr:from>
    <xdr:to>
      <xdr:col>13</xdr:col>
      <xdr:colOff>0</xdr:colOff>
      <xdr:row>7</xdr:row>
      <xdr:rowOff>76200</xdr:rowOff>
    </xdr:to>
    <xdr:sp macro="" textlink="">
      <xdr:nvSpPr>
        <xdr:cNvPr id="16" name="Line 169">
          <a:extLst>
            <a:ext uri="{FF2B5EF4-FFF2-40B4-BE49-F238E27FC236}">
              <a16:creationId xmlns:a16="http://schemas.microsoft.com/office/drawing/2014/main" id="{60DC5E86-BD42-407B-B930-0593AD409916}"/>
            </a:ext>
          </a:extLst>
        </xdr:cNvPr>
        <xdr:cNvSpPr>
          <a:spLocks noChangeShapeType="1"/>
        </xdr:cNvSpPr>
      </xdr:nvSpPr>
      <xdr:spPr bwMode="auto">
        <a:xfrm>
          <a:off x="4529138" y="1357313"/>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4</xdr:row>
      <xdr:rowOff>76200</xdr:rowOff>
    </xdr:from>
    <xdr:to>
      <xdr:col>11</xdr:col>
      <xdr:colOff>0</xdr:colOff>
      <xdr:row>7</xdr:row>
      <xdr:rowOff>76200</xdr:rowOff>
    </xdr:to>
    <xdr:sp macro="" textlink="">
      <xdr:nvSpPr>
        <xdr:cNvPr id="17" name="Line 170">
          <a:extLst>
            <a:ext uri="{FF2B5EF4-FFF2-40B4-BE49-F238E27FC236}">
              <a16:creationId xmlns:a16="http://schemas.microsoft.com/office/drawing/2014/main" id="{04F93531-6B8B-47D8-9056-364A45EF2F87}"/>
            </a:ext>
          </a:extLst>
        </xdr:cNvPr>
        <xdr:cNvSpPr>
          <a:spLocks noChangeShapeType="1"/>
        </xdr:cNvSpPr>
      </xdr:nvSpPr>
      <xdr:spPr bwMode="auto">
        <a:xfrm>
          <a:off x="4267200" y="814388"/>
          <a:ext cx="261938" cy="5429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13</xdr:col>
      <xdr:colOff>0</xdr:colOff>
      <xdr:row>12</xdr:row>
      <xdr:rowOff>0</xdr:rowOff>
    </xdr:from>
    <xdr:ext cx="152400" cy="152400"/>
    <xdr:sp macro="" textlink="">
      <xdr:nvSpPr>
        <xdr:cNvPr id="18" name="Triangle 6" descr="28cce25f-1678-4e7f-ad5d-49183e42798c">
          <a:extLst>
            <a:ext uri="{FF2B5EF4-FFF2-40B4-BE49-F238E27FC236}">
              <a16:creationId xmlns:a16="http://schemas.microsoft.com/office/drawing/2014/main" id="{6A87AC4D-70E2-4A9A-A9A0-CB09BD4D4412}"/>
            </a:ext>
          </a:extLst>
        </xdr:cNvPr>
        <xdr:cNvSpPr/>
      </xdr:nvSpPr>
      <xdr:spPr>
        <a:xfrm rot="16200000">
          <a:off x="5843588" y="2185988"/>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11</xdr:col>
      <xdr:colOff>0</xdr:colOff>
      <xdr:row>12</xdr:row>
      <xdr:rowOff>76200</xdr:rowOff>
    </xdr:from>
    <xdr:to>
      <xdr:col>13</xdr:col>
      <xdr:colOff>0</xdr:colOff>
      <xdr:row>12</xdr:row>
      <xdr:rowOff>76200</xdr:rowOff>
    </xdr:to>
    <xdr:sp macro="" textlink="">
      <xdr:nvSpPr>
        <xdr:cNvPr id="19" name="Line 171">
          <a:extLst>
            <a:ext uri="{FF2B5EF4-FFF2-40B4-BE49-F238E27FC236}">
              <a16:creationId xmlns:a16="http://schemas.microsoft.com/office/drawing/2014/main" id="{A03F1140-6750-47AE-B3A3-21285252B853}"/>
            </a:ext>
          </a:extLst>
        </xdr:cNvPr>
        <xdr:cNvSpPr>
          <a:spLocks noChangeShapeType="1"/>
        </xdr:cNvSpPr>
      </xdr:nvSpPr>
      <xdr:spPr bwMode="auto">
        <a:xfrm>
          <a:off x="4529138" y="2262188"/>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12</xdr:row>
      <xdr:rowOff>76200</xdr:rowOff>
    </xdr:from>
    <xdr:to>
      <xdr:col>11</xdr:col>
      <xdr:colOff>0</xdr:colOff>
      <xdr:row>14</xdr:row>
      <xdr:rowOff>76200</xdr:rowOff>
    </xdr:to>
    <xdr:sp macro="" textlink="">
      <xdr:nvSpPr>
        <xdr:cNvPr id="20" name="Line 172">
          <a:extLst>
            <a:ext uri="{FF2B5EF4-FFF2-40B4-BE49-F238E27FC236}">
              <a16:creationId xmlns:a16="http://schemas.microsoft.com/office/drawing/2014/main" id="{0339A05A-2BE0-4E9E-99B5-47EA506C0331}"/>
            </a:ext>
          </a:extLst>
        </xdr:cNvPr>
        <xdr:cNvSpPr>
          <a:spLocks noChangeShapeType="1"/>
        </xdr:cNvSpPr>
      </xdr:nvSpPr>
      <xdr:spPr bwMode="auto">
        <a:xfrm flipV="1">
          <a:off x="4267200" y="2262188"/>
          <a:ext cx="261938" cy="36195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13</xdr:col>
      <xdr:colOff>0</xdr:colOff>
      <xdr:row>17</xdr:row>
      <xdr:rowOff>0</xdr:rowOff>
    </xdr:from>
    <xdr:ext cx="152400" cy="152400"/>
    <xdr:sp macro="" textlink="">
      <xdr:nvSpPr>
        <xdr:cNvPr id="21" name="Triangle 7" descr="35238a55-18ae-44e6-9f22-78fe8e96d0e3">
          <a:extLst>
            <a:ext uri="{FF2B5EF4-FFF2-40B4-BE49-F238E27FC236}">
              <a16:creationId xmlns:a16="http://schemas.microsoft.com/office/drawing/2014/main" id="{D6034FD3-9B0B-4E19-9241-05CFECC2F61C}"/>
            </a:ext>
          </a:extLst>
        </xdr:cNvPr>
        <xdr:cNvSpPr/>
      </xdr:nvSpPr>
      <xdr:spPr>
        <a:xfrm rot="16200000">
          <a:off x="5843588" y="3090863"/>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11</xdr:col>
      <xdr:colOff>0</xdr:colOff>
      <xdr:row>17</xdr:row>
      <xdr:rowOff>76200</xdr:rowOff>
    </xdr:from>
    <xdr:to>
      <xdr:col>13</xdr:col>
      <xdr:colOff>0</xdr:colOff>
      <xdr:row>17</xdr:row>
      <xdr:rowOff>76200</xdr:rowOff>
    </xdr:to>
    <xdr:sp macro="" textlink="">
      <xdr:nvSpPr>
        <xdr:cNvPr id="22" name="Line 173">
          <a:extLst>
            <a:ext uri="{FF2B5EF4-FFF2-40B4-BE49-F238E27FC236}">
              <a16:creationId xmlns:a16="http://schemas.microsoft.com/office/drawing/2014/main" id="{16FD3BA2-3F71-44B9-8361-3A2194E490CB}"/>
            </a:ext>
          </a:extLst>
        </xdr:cNvPr>
        <xdr:cNvSpPr>
          <a:spLocks noChangeShapeType="1"/>
        </xdr:cNvSpPr>
      </xdr:nvSpPr>
      <xdr:spPr bwMode="auto">
        <a:xfrm>
          <a:off x="4529138" y="3167063"/>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14</xdr:row>
      <xdr:rowOff>76200</xdr:rowOff>
    </xdr:from>
    <xdr:to>
      <xdr:col>11</xdr:col>
      <xdr:colOff>0</xdr:colOff>
      <xdr:row>17</xdr:row>
      <xdr:rowOff>76200</xdr:rowOff>
    </xdr:to>
    <xdr:sp macro="" textlink="">
      <xdr:nvSpPr>
        <xdr:cNvPr id="23" name="Line 174">
          <a:extLst>
            <a:ext uri="{FF2B5EF4-FFF2-40B4-BE49-F238E27FC236}">
              <a16:creationId xmlns:a16="http://schemas.microsoft.com/office/drawing/2014/main" id="{5FB1C42E-FCB4-4499-A10E-3AF162469514}"/>
            </a:ext>
          </a:extLst>
        </xdr:cNvPr>
        <xdr:cNvSpPr>
          <a:spLocks noChangeShapeType="1"/>
        </xdr:cNvSpPr>
      </xdr:nvSpPr>
      <xdr:spPr bwMode="auto">
        <a:xfrm>
          <a:off x="4267200" y="2624138"/>
          <a:ext cx="261938" cy="5429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5</xdr:col>
      <xdr:colOff>0</xdr:colOff>
      <xdr:row>13</xdr:row>
      <xdr:rowOff>0</xdr:rowOff>
    </xdr:from>
    <xdr:ext cx="152400" cy="152400"/>
    <xdr:sp macro="" textlink="">
      <xdr:nvSpPr>
        <xdr:cNvPr id="24" name="Square 8" descr="90eab8a8-6b55-4f70-81b4-b6fec8de9a06">
          <a:extLst>
            <a:ext uri="{FF2B5EF4-FFF2-40B4-BE49-F238E27FC236}">
              <a16:creationId xmlns:a16="http://schemas.microsoft.com/office/drawing/2014/main" id="{0B7A7D17-1CB6-4842-916F-BAB6B00EB6CA}"/>
            </a:ext>
          </a:extLst>
        </xdr:cNvPr>
        <xdr:cNvSpPr/>
      </xdr:nvSpPr>
      <xdr:spPr>
        <a:xfrm>
          <a:off x="2386013" y="2366963"/>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3</xdr:col>
      <xdr:colOff>0</xdr:colOff>
      <xdr:row>13</xdr:row>
      <xdr:rowOff>76200</xdr:rowOff>
    </xdr:from>
    <xdr:to>
      <xdr:col>5</xdr:col>
      <xdr:colOff>0</xdr:colOff>
      <xdr:row>13</xdr:row>
      <xdr:rowOff>76200</xdr:rowOff>
    </xdr:to>
    <xdr:sp macro="" textlink="">
      <xdr:nvSpPr>
        <xdr:cNvPr id="25" name="Line 175">
          <a:extLst>
            <a:ext uri="{FF2B5EF4-FFF2-40B4-BE49-F238E27FC236}">
              <a16:creationId xmlns:a16="http://schemas.microsoft.com/office/drawing/2014/main" id="{4E16A9C6-B707-4682-A5DD-0B0A375EB0FF}"/>
            </a:ext>
          </a:extLst>
        </xdr:cNvPr>
        <xdr:cNvSpPr>
          <a:spLocks noChangeShapeType="1"/>
        </xdr:cNvSpPr>
      </xdr:nvSpPr>
      <xdr:spPr bwMode="auto">
        <a:xfrm>
          <a:off x="1071563" y="2443163"/>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13</xdr:row>
      <xdr:rowOff>76200</xdr:rowOff>
    </xdr:from>
    <xdr:to>
      <xdr:col>3</xdr:col>
      <xdr:colOff>0</xdr:colOff>
      <xdr:row>26</xdr:row>
      <xdr:rowOff>76200</xdr:rowOff>
    </xdr:to>
    <xdr:sp macro="" textlink="">
      <xdr:nvSpPr>
        <xdr:cNvPr id="26" name="Line 176">
          <a:extLst>
            <a:ext uri="{FF2B5EF4-FFF2-40B4-BE49-F238E27FC236}">
              <a16:creationId xmlns:a16="http://schemas.microsoft.com/office/drawing/2014/main" id="{0C269BE6-4393-4A2F-90DD-6834A0C25641}"/>
            </a:ext>
          </a:extLst>
        </xdr:cNvPr>
        <xdr:cNvSpPr>
          <a:spLocks noChangeShapeType="1"/>
        </xdr:cNvSpPr>
      </xdr:nvSpPr>
      <xdr:spPr bwMode="auto">
        <a:xfrm flipV="1">
          <a:off x="809625" y="2443163"/>
          <a:ext cx="261938" cy="23526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5</xdr:col>
      <xdr:colOff>0</xdr:colOff>
      <xdr:row>39</xdr:row>
      <xdr:rowOff>0</xdr:rowOff>
    </xdr:from>
    <xdr:ext cx="152400" cy="152400"/>
    <xdr:sp macro="" textlink="">
      <xdr:nvSpPr>
        <xdr:cNvPr id="27" name="Circle 9" descr="4beaa2a8-c7c9-4afb-bcb3-29d46b18c4f4">
          <a:extLst>
            <a:ext uri="{FF2B5EF4-FFF2-40B4-BE49-F238E27FC236}">
              <a16:creationId xmlns:a16="http://schemas.microsoft.com/office/drawing/2014/main" id="{4F5167F1-FBD1-4767-A683-4F1206D9F0AC}"/>
            </a:ext>
          </a:extLst>
        </xdr:cNvPr>
        <xdr:cNvSpPr/>
      </xdr:nvSpPr>
      <xdr:spPr>
        <a:xfrm>
          <a:off x="2386013" y="7072313"/>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3</xdr:col>
      <xdr:colOff>0</xdr:colOff>
      <xdr:row>39</xdr:row>
      <xdr:rowOff>76200</xdr:rowOff>
    </xdr:from>
    <xdr:to>
      <xdr:col>5</xdr:col>
      <xdr:colOff>0</xdr:colOff>
      <xdr:row>39</xdr:row>
      <xdr:rowOff>76200</xdr:rowOff>
    </xdr:to>
    <xdr:sp macro="" textlink="">
      <xdr:nvSpPr>
        <xdr:cNvPr id="28" name="Line 177">
          <a:extLst>
            <a:ext uri="{FF2B5EF4-FFF2-40B4-BE49-F238E27FC236}">
              <a16:creationId xmlns:a16="http://schemas.microsoft.com/office/drawing/2014/main" id="{B4E50FF5-5628-4771-95B6-D4953C0F6D34}"/>
            </a:ext>
          </a:extLst>
        </xdr:cNvPr>
        <xdr:cNvSpPr>
          <a:spLocks noChangeShapeType="1"/>
        </xdr:cNvSpPr>
      </xdr:nvSpPr>
      <xdr:spPr bwMode="auto">
        <a:xfrm>
          <a:off x="1071563" y="7148513"/>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26</xdr:row>
      <xdr:rowOff>76200</xdr:rowOff>
    </xdr:from>
    <xdr:to>
      <xdr:col>3</xdr:col>
      <xdr:colOff>0</xdr:colOff>
      <xdr:row>39</xdr:row>
      <xdr:rowOff>76200</xdr:rowOff>
    </xdr:to>
    <xdr:sp macro="" textlink="">
      <xdr:nvSpPr>
        <xdr:cNvPr id="29" name="Line 178">
          <a:extLst>
            <a:ext uri="{FF2B5EF4-FFF2-40B4-BE49-F238E27FC236}">
              <a16:creationId xmlns:a16="http://schemas.microsoft.com/office/drawing/2014/main" id="{04CAE4C6-7ACE-493D-ACB3-AE0FBEB740D4}"/>
            </a:ext>
          </a:extLst>
        </xdr:cNvPr>
        <xdr:cNvSpPr>
          <a:spLocks noChangeShapeType="1"/>
        </xdr:cNvSpPr>
      </xdr:nvSpPr>
      <xdr:spPr bwMode="auto">
        <a:xfrm>
          <a:off x="809625" y="4795838"/>
          <a:ext cx="261938" cy="23526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9</xdr:col>
      <xdr:colOff>0</xdr:colOff>
      <xdr:row>32</xdr:row>
      <xdr:rowOff>0</xdr:rowOff>
    </xdr:from>
    <xdr:ext cx="152400" cy="152400"/>
    <xdr:sp macro="" textlink="">
      <xdr:nvSpPr>
        <xdr:cNvPr id="30" name="Square 10" descr="64e76ac8-45e7-4af0-91c1-b1cda18fe38f">
          <a:extLst>
            <a:ext uri="{FF2B5EF4-FFF2-40B4-BE49-F238E27FC236}">
              <a16:creationId xmlns:a16="http://schemas.microsoft.com/office/drawing/2014/main" id="{FC1FB642-66AC-45FD-88DC-7D3D4A32717A}"/>
            </a:ext>
          </a:extLst>
        </xdr:cNvPr>
        <xdr:cNvSpPr/>
      </xdr:nvSpPr>
      <xdr:spPr>
        <a:xfrm>
          <a:off x="4114800" y="5805488"/>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7</xdr:col>
      <xdr:colOff>0</xdr:colOff>
      <xdr:row>32</xdr:row>
      <xdr:rowOff>76200</xdr:rowOff>
    </xdr:from>
    <xdr:to>
      <xdr:col>9</xdr:col>
      <xdr:colOff>0</xdr:colOff>
      <xdr:row>32</xdr:row>
      <xdr:rowOff>76200</xdr:rowOff>
    </xdr:to>
    <xdr:sp macro="" textlink="">
      <xdr:nvSpPr>
        <xdr:cNvPr id="31" name="Line 179">
          <a:extLst>
            <a:ext uri="{FF2B5EF4-FFF2-40B4-BE49-F238E27FC236}">
              <a16:creationId xmlns:a16="http://schemas.microsoft.com/office/drawing/2014/main" id="{7277F01B-342E-406C-97B2-3576590E80E8}"/>
            </a:ext>
          </a:extLst>
        </xdr:cNvPr>
        <xdr:cNvSpPr>
          <a:spLocks noChangeShapeType="1"/>
        </xdr:cNvSpPr>
      </xdr:nvSpPr>
      <xdr:spPr bwMode="auto">
        <a:xfrm>
          <a:off x="2800350" y="5881688"/>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32</xdr:row>
      <xdr:rowOff>76200</xdr:rowOff>
    </xdr:from>
    <xdr:to>
      <xdr:col>7</xdr:col>
      <xdr:colOff>0</xdr:colOff>
      <xdr:row>39</xdr:row>
      <xdr:rowOff>76200</xdr:rowOff>
    </xdr:to>
    <xdr:sp macro="" textlink="">
      <xdr:nvSpPr>
        <xdr:cNvPr id="32" name="Line 180">
          <a:extLst>
            <a:ext uri="{FF2B5EF4-FFF2-40B4-BE49-F238E27FC236}">
              <a16:creationId xmlns:a16="http://schemas.microsoft.com/office/drawing/2014/main" id="{C43AD9C5-AA07-4B6D-ABA7-3254D7445A7D}"/>
            </a:ext>
          </a:extLst>
        </xdr:cNvPr>
        <xdr:cNvSpPr>
          <a:spLocks noChangeShapeType="1"/>
        </xdr:cNvSpPr>
      </xdr:nvSpPr>
      <xdr:spPr bwMode="auto">
        <a:xfrm flipV="1">
          <a:off x="2538413" y="5881688"/>
          <a:ext cx="261937" cy="12668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9</xdr:col>
      <xdr:colOff>0</xdr:colOff>
      <xdr:row>47</xdr:row>
      <xdr:rowOff>0</xdr:rowOff>
    </xdr:from>
    <xdr:ext cx="152400" cy="152400"/>
    <xdr:sp macro="" textlink="">
      <xdr:nvSpPr>
        <xdr:cNvPr id="33" name="Square 11" descr="986e8932-29df-4539-98c4-d1176f5899f6">
          <a:extLst>
            <a:ext uri="{FF2B5EF4-FFF2-40B4-BE49-F238E27FC236}">
              <a16:creationId xmlns:a16="http://schemas.microsoft.com/office/drawing/2014/main" id="{514349D8-A010-43EA-983D-E3AACFD3A694}"/>
            </a:ext>
          </a:extLst>
        </xdr:cNvPr>
        <xdr:cNvSpPr/>
      </xdr:nvSpPr>
      <xdr:spPr>
        <a:xfrm>
          <a:off x="4114800" y="8520113"/>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7</xdr:col>
      <xdr:colOff>0</xdr:colOff>
      <xdr:row>47</xdr:row>
      <xdr:rowOff>76200</xdr:rowOff>
    </xdr:from>
    <xdr:to>
      <xdr:col>9</xdr:col>
      <xdr:colOff>0</xdr:colOff>
      <xdr:row>47</xdr:row>
      <xdr:rowOff>76200</xdr:rowOff>
    </xdr:to>
    <xdr:sp macro="" textlink="">
      <xdr:nvSpPr>
        <xdr:cNvPr id="34" name="Line 181">
          <a:extLst>
            <a:ext uri="{FF2B5EF4-FFF2-40B4-BE49-F238E27FC236}">
              <a16:creationId xmlns:a16="http://schemas.microsoft.com/office/drawing/2014/main" id="{53190D84-A0E6-4083-A3AE-07186ED3A910}"/>
            </a:ext>
          </a:extLst>
        </xdr:cNvPr>
        <xdr:cNvSpPr>
          <a:spLocks noChangeShapeType="1"/>
        </xdr:cNvSpPr>
      </xdr:nvSpPr>
      <xdr:spPr bwMode="auto">
        <a:xfrm>
          <a:off x="2800350" y="8596313"/>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39</xdr:row>
      <xdr:rowOff>76200</xdr:rowOff>
    </xdr:from>
    <xdr:to>
      <xdr:col>7</xdr:col>
      <xdr:colOff>0</xdr:colOff>
      <xdr:row>47</xdr:row>
      <xdr:rowOff>76200</xdr:rowOff>
    </xdr:to>
    <xdr:sp macro="" textlink="">
      <xdr:nvSpPr>
        <xdr:cNvPr id="35" name="Line 182">
          <a:extLst>
            <a:ext uri="{FF2B5EF4-FFF2-40B4-BE49-F238E27FC236}">
              <a16:creationId xmlns:a16="http://schemas.microsoft.com/office/drawing/2014/main" id="{3681A4AA-8598-47E3-94A0-7C9E537874FB}"/>
            </a:ext>
          </a:extLst>
        </xdr:cNvPr>
        <xdr:cNvSpPr>
          <a:spLocks noChangeShapeType="1"/>
        </xdr:cNvSpPr>
      </xdr:nvSpPr>
      <xdr:spPr bwMode="auto">
        <a:xfrm>
          <a:off x="2538413" y="7148513"/>
          <a:ext cx="261937" cy="144780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13</xdr:col>
      <xdr:colOff>0</xdr:colOff>
      <xdr:row>27</xdr:row>
      <xdr:rowOff>0</xdr:rowOff>
    </xdr:from>
    <xdr:ext cx="152400" cy="152400"/>
    <xdr:sp macro="" textlink="">
      <xdr:nvSpPr>
        <xdr:cNvPr id="36" name="Triangle 12" descr="216f0372-7ac0-4304-893a-f5652511fa90">
          <a:extLst>
            <a:ext uri="{FF2B5EF4-FFF2-40B4-BE49-F238E27FC236}">
              <a16:creationId xmlns:a16="http://schemas.microsoft.com/office/drawing/2014/main" id="{9469B0DB-6F82-4504-82A5-B86D3801AD59}"/>
            </a:ext>
          </a:extLst>
        </xdr:cNvPr>
        <xdr:cNvSpPr/>
      </xdr:nvSpPr>
      <xdr:spPr>
        <a:xfrm rot="16200000">
          <a:off x="5843588" y="4900613"/>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11</xdr:col>
      <xdr:colOff>0</xdr:colOff>
      <xdr:row>27</xdr:row>
      <xdr:rowOff>76200</xdr:rowOff>
    </xdr:from>
    <xdr:to>
      <xdr:col>13</xdr:col>
      <xdr:colOff>0</xdr:colOff>
      <xdr:row>27</xdr:row>
      <xdr:rowOff>76200</xdr:rowOff>
    </xdr:to>
    <xdr:sp macro="" textlink="">
      <xdr:nvSpPr>
        <xdr:cNvPr id="37" name="Line 183">
          <a:extLst>
            <a:ext uri="{FF2B5EF4-FFF2-40B4-BE49-F238E27FC236}">
              <a16:creationId xmlns:a16="http://schemas.microsoft.com/office/drawing/2014/main" id="{98A25B9C-E85E-4A63-9F99-D3D990E7ACD9}"/>
            </a:ext>
          </a:extLst>
        </xdr:cNvPr>
        <xdr:cNvSpPr>
          <a:spLocks noChangeShapeType="1"/>
        </xdr:cNvSpPr>
      </xdr:nvSpPr>
      <xdr:spPr bwMode="auto">
        <a:xfrm>
          <a:off x="4529138" y="4976813"/>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27</xdr:row>
      <xdr:rowOff>76200</xdr:rowOff>
    </xdr:from>
    <xdr:to>
      <xdr:col>11</xdr:col>
      <xdr:colOff>0</xdr:colOff>
      <xdr:row>32</xdr:row>
      <xdr:rowOff>76200</xdr:rowOff>
    </xdr:to>
    <xdr:sp macro="" textlink="">
      <xdr:nvSpPr>
        <xdr:cNvPr id="38" name="Line 184">
          <a:extLst>
            <a:ext uri="{FF2B5EF4-FFF2-40B4-BE49-F238E27FC236}">
              <a16:creationId xmlns:a16="http://schemas.microsoft.com/office/drawing/2014/main" id="{0E7BF661-E4A7-45E3-ADD7-169D292AA98A}"/>
            </a:ext>
          </a:extLst>
        </xdr:cNvPr>
        <xdr:cNvSpPr>
          <a:spLocks noChangeShapeType="1"/>
        </xdr:cNvSpPr>
      </xdr:nvSpPr>
      <xdr:spPr bwMode="auto">
        <a:xfrm flipV="1">
          <a:off x="4267200" y="4976813"/>
          <a:ext cx="261938" cy="9048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13</xdr:col>
      <xdr:colOff>0</xdr:colOff>
      <xdr:row>32</xdr:row>
      <xdr:rowOff>0</xdr:rowOff>
    </xdr:from>
    <xdr:ext cx="152400" cy="152400"/>
    <xdr:sp macro="" textlink="">
      <xdr:nvSpPr>
        <xdr:cNvPr id="39" name="Triangle 13" descr="8da35a07-88c7-449e-8522-1347145aeade">
          <a:extLst>
            <a:ext uri="{FF2B5EF4-FFF2-40B4-BE49-F238E27FC236}">
              <a16:creationId xmlns:a16="http://schemas.microsoft.com/office/drawing/2014/main" id="{8CBD38F4-57DC-4B47-8530-CCFCD51810FA}"/>
            </a:ext>
          </a:extLst>
        </xdr:cNvPr>
        <xdr:cNvSpPr/>
      </xdr:nvSpPr>
      <xdr:spPr>
        <a:xfrm rot="16200000">
          <a:off x="5843588" y="5805488"/>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11</xdr:col>
      <xdr:colOff>0</xdr:colOff>
      <xdr:row>32</xdr:row>
      <xdr:rowOff>76200</xdr:rowOff>
    </xdr:from>
    <xdr:to>
      <xdr:col>13</xdr:col>
      <xdr:colOff>0</xdr:colOff>
      <xdr:row>32</xdr:row>
      <xdr:rowOff>76200</xdr:rowOff>
    </xdr:to>
    <xdr:sp macro="" textlink="">
      <xdr:nvSpPr>
        <xdr:cNvPr id="40" name="Line 185">
          <a:extLst>
            <a:ext uri="{FF2B5EF4-FFF2-40B4-BE49-F238E27FC236}">
              <a16:creationId xmlns:a16="http://schemas.microsoft.com/office/drawing/2014/main" id="{82A11D1A-84BC-4D7F-9538-BEFD0EA5BA4D}"/>
            </a:ext>
          </a:extLst>
        </xdr:cNvPr>
        <xdr:cNvSpPr>
          <a:spLocks noChangeShapeType="1"/>
        </xdr:cNvSpPr>
      </xdr:nvSpPr>
      <xdr:spPr bwMode="auto">
        <a:xfrm>
          <a:off x="4529138" y="5881688"/>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32</xdr:row>
      <xdr:rowOff>76200</xdr:rowOff>
    </xdr:from>
    <xdr:to>
      <xdr:col>11</xdr:col>
      <xdr:colOff>0</xdr:colOff>
      <xdr:row>32</xdr:row>
      <xdr:rowOff>76200</xdr:rowOff>
    </xdr:to>
    <xdr:sp macro="" textlink="">
      <xdr:nvSpPr>
        <xdr:cNvPr id="41" name="Line 186">
          <a:extLst>
            <a:ext uri="{FF2B5EF4-FFF2-40B4-BE49-F238E27FC236}">
              <a16:creationId xmlns:a16="http://schemas.microsoft.com/office/drawing/2014/main" id="{A5D06DB9-4E48-441D-B597-923F26AAC696}"/>
            </a:ext>
          </a:extLst>
        </xdr:cNvPr>
        <xdr:cNvSpPr>
          <a:spLocks noChangeShapeType="1"/>
        </xdr:cNvSpPr>
      </xdr:nvSpPr>
      <xdr:spPr bwMode="auto">
        <a:xfrm>
          <a:off x="4267200" y="5881688"/>
          <a:ext cx="261938"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13</xdr:col>
      <xdr:colOff>0</xdr:colOff>
      <xdr:row>37</xdr:row>
      <xdr:rowOff>0</xdr:rowOff>
    </xdr:from>
    <xdr:ext cx="152400" cy="152400"/>
    <xdr:sp macro="" textlink="">
      <xdr:nvSpPr>
        <xdr:cNvPr id="42" name="Triangle 14" descr="33de7668-18d3-4309-8989-aa218ec8800a">
          <a:extLst>
            <a:ext uri="{FF2B5EF4-FFF2-40B4-BE49-F238E27FC236}">
              <a16:creationId xmlns:a16="http://schemas.microsoft.com/office/drawing/2014/main" id="{0ECB2DAD-8870-413B-B967-8828117BCA92}"/>
            </a:ext>
          </a:extLst>
        </xdr:cNvPr>
        <xdr:cNvSpPr/>
      </xdr:nvSpPr>
      <xdr:spPr>
        <a:xfrm rot="16200000">
          <a:off x="5843588" y="6710363"/>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11</xdr:col>
      <xdr:colOff>0</xdr:colOff>
      <xdr:row>37</xdr:row>
      <xdr:rowOff>76200</xdr:rowOff>
    </xdr:from>
    <xdr:to>
      <xdr:col>13</xdr:col>
      <xdr:colOff>0</xdr:colOff>
      <xdr:row>37</xdr:row>
      <xdr:rowOff>76200</xdr:rowOff>
    </xdr:to>
    <xdr:sp macro="" textlink="">
      <xdr:nvSpPr>
        <xdr:cNvPr id="43" name="Line 187">
          <a:extLst>
            <a:ext uri="{FF2B5EF4-FFF2-40B4-BE49-F238E27FC236}">
              <a16:creationId xmlns:a16="http://schemas.microsoft.com/office/drawing/2014/main" id="{B56AF652-6549-4628-A17D-1ED53666C709}"/>
            </a:ext>
          </a:extLst>
        </xdr:cNvPr>
        <xdr:cNvSpPr>
          <a:spLocks noChangeShapeType="1"/>
        </xdr:cNvSpPr>
      </xdr:nvSpPr>
      <xdr:spPr bwMode="auto">
        <a:xfrm>
          <a:off x="4529138" y="6786563"/>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32</xdr:row>
      <xdr:rowOff>76200</xdr:rowOff>
    </xdr:from>
    <xdr:to>
      <xdr:col>11</xdr:col>
      <xdr:colOff>0</xdr:colOff>
      <xdr:row>37</xdr:row>
      <xdr:rowOff>76200</xdr:rowOff>
    </xdr:to>
    <xdr:sp macro="" textlink="">
      <xdr:nvSpPr>
        <xdr:cNvPr id="44" name="Line 188">
          <a:extLst>
            <a:ext uri="{FF2B5EF4-FFF2-40B4-BE49-F238E27FC236}">
              <a16:creationId xmlns:a16="http://schemas.microsoft.com/office/drawing/2014/main" id="{1BB12211-0E81-45AB-BE75-19BCEA1504A0}"/>
            </a:ext>
          </a:extLst>
        </xdr:cNvPr>
        <xdr:cNvSpPr>
          <a:spLocks noChangeShapeType="1"/>
        </xdr:cNvSpPr>
      </xdr:nvSpPr>
      <xdr:spPr bwMode="auto">
        <a:xfrm>
          <a:off x="4267200" y="5881688"/>
          <a:ext cx="261938" cy="9048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13</xdr:col>
      <xdr:colOff>0</xdr:colOff>
      <xdr:row>42</xdr:row>
      <xdr:rowOff>0</xdr:rowOff>
    </xdr:from>
    <xdr:ext cx="152400" cy="152400"/>
    <xdr:sp macro="" textlink="">
      <xdr:nvSpPr>
        <xdr:cNvPr id="45" name="Triangle 15" descr="bbfcf9bc-2c53-4d44-9326-02369ca4ba5e">
          <a:extLst>
            <a:ext uri="{FF2B5EF4-FFF2-40B4-BE49-F238E27FC236}">
              <a16:creationId xmlns:a16="http://schemas.microsoft.com/office/drawing/2014/main" id="{95C82932-5489-4FC3-9410-DA158CB90DAC}"/>
            </a:ext>
          </a:extLst>
        </xdr:cNvPr>
        <xdr:cNvSpPr/>
      </xdr:nvSpPr>
      <xdr:spPr>
        <a:xfrm rot="16200000">
          <a:off x="5843588" y="7615238"/>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11</xdr:col>
      <xdr:colOff>0</xdr:colOff>
      <xdr:row>42</xdr:row>
      <xdr:rowOff>76200</xdr:rowOff>
    </xdr:from>
    <xdr:to>
      <xdr:col>13</xdr:col>
      <xdr:colOff>0</xdr:colOff>
      <xdr:row>42</xdr:row>
      <xdr:rowOff>76200</xdr:rowOff>
    </xdr:to>
    <xdr:sp macro="" textlink="">
      <xdr:nvSpPr>
        <xdr:cNvPr id="46" name="Line 189">
          <a:extLst>
            <a:ext uri="{FF2B5EF4-FFF2-40B4-BE49-F238E27FC236}">
              <a16:creationId xmlns:a16="http://schemas.microsoft.com/office/drawing/2014/main" id="{E4443E65-28B1-46F6-A7F8-B71513FED65D}"/>
            </a:ext>
          </a:extLst>
        </xdr:cNvPr>
        <xdr:cNvSpPr>
          <a:spLocks noChangeShapeType="1"/>
        </xdr:cNvSpPr>
      </xdr:nvSpPr>
      <xdr:spPr bwMode="auto">
        <a:xfrm>
          <a:off x="4529138" y="7691438"/>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42</xdr:row>
      <xdr:rowOff>76200</xdr:rowOff>
    </xdr:from>
    <xdr:to>
      <xdr:col>11</xdr:col>
      <xdr:colOff>0</xdr:colOff>
      <xdr:row>47</xdr:row>
      <xdr:rowOff>76200</xdr:rowOff>
    </xdr:to>
    <xdr:sp macro="" textlink="">
      <xdr:nvSpPr>
        <xdr:cNvPr id="47" name="Line 190">
          <a:extLst>
            <a:ext uri="{FF2B5EF4-FFF2-40B4-BE49-F238E27FC236}">
              <a16:creationId xmlns:a16="http://schemas.microsoft.com/office/drawing/2014/main" id="{B946566C-3E47-455C-951C-4BE59FD07975}"/>
            </a:ext>
          </a:extLst>
        </xdr:cNvPr>
        <xdr:cNvSpPr>
          <a:spLocks noChangeShapeType="1"/>
        </xdr:cNvSpPr>
      </xdr:nvSpPr>
      <xdr:spPr bwMode="auto">
        <a:xfrm flipV="1">
          <a:off x="4267200" y="7691438"/>
          <a:ext cx="261938" cy="9048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13</xdr:col>
      <xdr:colOff>0</xdr:colOff>
      <xdr:row>47</xdr:row>
      <xdr:rowOff>0</xdr:rowOff>
    </xdr:from>
    <xdr:ext cx="152400" cy="152400"/>
    <xdr:sp macro="" textlink="">
      <xdr:nvSpPr>
        <xdr:cNvPr id="48" name="Triangle 16" descr="877e8c25-6dfa-415b-b82c-1842b53ebf7a">
          <a:extLst>
            <a:ext uri="{FF2B5EF4-FFF2-40B4-BE49-F238E27FC236}">
              <a16:creationId xmlns:a16="http://schemas.microsoft.com/office/drawing/2014/main" id="{CB930138-6870-4B8C-8CC3-31F044A858E4}"/>
            </a:ext>
          </a:extLst>
        </xdr:cNvPr>
        <xdr:cNvSpPr/>
      </xdr:nvSpPr>
      <xdr:spPr>
        <a:xfrm rot="16200000">
          <a:off x="5843588" y="8520113"/>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11</xdr:col>
      <xdr:colOff>0</xdr:colOff>
      <xdr:row>47</xdr:row>
      <xdr:rowOff>76200</xdr:rowOff>
    </xdr:from>
    <xdr:to>
      <xdr:col>13</xdr:col>
      <xdr:colOff>0</xdr:colOff>
      <xdr:row>47</xdr:row>
      <xdr:rowOff>76200</xdr:rowOff>
    </xdr:to>
    <xdr:sp macro="" textlink="">
      <xdr:nvSpPr>
        <xdr:cNvPr id="49" name="Line 191">
          <a:extLst>
            <a:ext uri="{FF2B5EF4-FFF2-40B4-BE49-F238E27FC236}">
              <a16:creationId xmlns:a16="http://schemas.microsoft.com/office/drawing/2014/main" id="{E5A05DBF-05EB-4139-A287-372845763A6D}"/>
            </a:ext>
          </a:extLst>
        </xdr:cNvPr>
        <xdr:cNvSpPr>
          <a:spLocks noChangeShapeType="1"/>
        </xdr:cNvSpPr>
      </xdr:nvSpPr>
      <xdr:spPr bwMode="auto">
        <a:xfrm>
          <a:off x="4529138" y="8596313"/>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47</xdr:row>
      <xdr:rowOff>76200</xdr:rowOff>
    </xdr:from>
    <xdr:to>
      <xdr:col>11</xdr:col>
      <xdr:colOff>0</xdr:colOff>
      <xdr:row>47</xdr:row>
      <xdr:rowOff>76200</xdr:rowOff>
    </xdr:to>
    <xdr:sp macro="" textlink="">
      <xdr:nvSpPr>
        <xdr:cNvPr id="50" name="Line 192">
          <a:extLst>
            <a:ext uri="{FF2B5EF4-FFF2-40B4-BE49-F238E27FC236}">
              <a16:creationId xmlns:a16="http://schemas.microsoft.com/office/drawing/2014/main" id="{01102E34-6DDB-45D9-80E4-5F47D016B638}"/>
            </a:ext>
          </a:extLst>
        </xdr:cNvPr>
        <xdr:cNvSpPr>
          <a:spLocks noChangeShapeType="1"/>
        </xdr:cNvSpPr>
      </xdr:nvSpPr>
      <xdr:spPr bwMode="auto">
        <a:xfrm>
          <a:off x="4267200" y="8596313"/>
          <a:ext cx="261938"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13</xdr:col>
      <xdr:colOff>0</xdr:colOff>
      <xdr:row>52</xdr:row>
      <xdr:rowOff>0</xdr:rowOff>
    </xdr:from>
    <xdr:ext cx="152400" cy="152400"/>
    <xdr:sp macro="" textlink="">
      <xdr:nvSpPr>
        <xdr:cNvPr id="51" name="Triangle 17" descr="1cee2be0-ce9e-4ba2-bec3-76fc40c4c1b0">
          <a:extLst>
            <a:ext uri="{FF2B5EF4-FFF2-40B4-BE49-F238E27FC236}">
              <a16:creationId xmlns:a16="http://schemas.microsoft.com/office/drawing/2014/main" id="{DD52A02D-1D12-49F2-9AFC-1E1D92C49595}"/>
            </a:ext>
          </a:extLst>
        </xdr:cNvPr>
        <xdr:cNvSpPr/>
      </xdr:nvSpPr>
      <xdr:spPr>
        <a:xfrm rot="16200000">
          <a:off x="5843588" y="9424988"/>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11</xdr:col>
      <xdr:colOff>0</xdr:colOff>
      <xdr:row>52</xdr:row>
      <xdr:rowOff>76200</xdr:rowOff>
    </xdr:from>
    <xdr:to>
      <xdr:col>13</xdr:col>
      <xdr:colOff>0</xdr:colOff>
      <xdr:row>52</xdr:row>
      <xdr:rowOff>76200</xdr:rowOff>
    </xdr:to>
    <xdr:sp macro="" textlink="">
      <xdr:nvSpPr>
        <xdr:cNvPr id="52" name="Line 193">
          <a:extLst>
            <a:ext uri="{FF2B5EF4-FFF2-40B4-BE49-F238E27FC236}">
              <a16:creationId xmlns:a16="http://schemas.microsoft.com/office/drawing/2014/main" id="{E0AA50BA-A9AE-44B6-ABDF-75DCD13C355D}"/>
            </a:ext>
          </a:extLst>
        </xdr:cNvPr>
        <xdr:cNvSpPr>
          <a:spLocks noChangeShapeType="1"/>
        </xdr:cNvSpPr>
      </xdr:nvSpPr>
      <xdr:spPr bwMode="auto">
        <a:xfrm>
          <a:off x="4529138" y="9501188"/>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47</xdr:row>
      <xdr:rowOff>76200</xdr:rowOff>
    </xdr:from>
    <xdr:to>
      <xdr:col>11</xdr:col>
      <xdr:colOff>0</xdr:colOff>
      <xdr:row>52</xdr:row>
      <xdr:rowOff>76200</xdr:rowOff>
    </xdr:to>
    <xdr:sp macro="" textlink="">
      <xdr:nvSpPr>
        <xdr:cNvPr id="53" name="Line 194">
          <a:extLst>
            <a:ext uri="{FF2B5EF4-FFF2-40B4-BE49-F238E27FC236}">
              <a16:creationId xmlns:a16="http://schemas.microsoft.com/office/drawing/2014/main" id="{AB46A764-8E70-4DAE-9894-45275B59D668}"/>
            </a:ext>
          </a:extLst>
        </xdr:cNvPr>
        <xdr:cNvSpPr>
          <a:spLocks noChangeShapeType="1"/>
        </xdr:cNvSpPr>
      </xdr:nvSpPr>
      <xdr:spPr bwMode="auto">
        <a:xfrm>
          <a:off x="4267200" y="8596313"/>
          <a:ext cx="261938" cy="9048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xdr:col>
      <xdr:colOff>0</xdr:colOff>
      <xdr:row>26</xdr:row>
      <xdr:rowOff>0</xdr:rowOff>
    </xdr:from>
    <xdr:ext cx="152400" cy="152400"/>
    <xdr:sp macro="" textlink="">
      <xdr:nvSpPr>
        <xdr:cNvPr id="54" name="Square 0" descr="9bbb3e9b-ddb3-43dc-b159-2e93e6b3f409">
          <a:extLst>
            <a:ext uri="{FF2B5EF4-FFF2-40B4-BE49-F238E27FC236}">
              <a16:creationId xmlns:a16="http://schemas.microsoft.com/office/drawing/2014/main" id="{335AD4F7-34D1-448C-ACDF-3EA34FDE463D}"/>
            </a:ext>
          </a:extLst>
        </xdr:cNvPr>
        <xdr:cNvSpPr/>
      </xdr:nvSpPr>
      <xdr:spPr>
        <a:xfrm>
          <a:off x="657225" y="4719638"/>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0</xdr:col>
      <xdr:colOff>0</xdr:colOff>
      <xdr:row>26</xdr:row>
      <xdr:rowOff>76200</xdr:rowOff>
    </xdr:from>
    <xdr:to>
      <xdr:col>1</xdr:col>
      <xdr:colOff>0</xdr:colOff>
      <xdr:row>26</xdr:row>
      <xdr:rowOff>76200</xdr:rowOff>
    </xdr:to>
    <xdr:sp macro="" textlink="">
      <xdr:nvSpPr>
        <xdr:cNvPr id="55" name="Line 195">
          <a:extLst>
            <a:ext uri="{FF2B5EF4-FFF2-40B4-BE49-F238E27FC236}">
              <a16:creationId xmlns:a16="http://schemas.microsoft.com/office/drawing/2014/main" id="{D7313C4A-E23E-40B2-8212-F90E9C2E1C43}"/>
            </a:ext>
          </a:extLst>
        </xdr:cNvPr>
        <xdr:cNvSpPr>
          <a:spLocks noChangeShapeType="1"/>
        </xdr:cNvSpPr>
      </xdr:nvSpPr>
      <xdr:spPr bwMode="auto">
        <a:xfrm>
          <a:off x="0" y="4795838"/>
          <a:ext cx="65722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5</xdr:col>
      <xdr:colOff>0</xdr:colOff>
      <xdr:row>13</xdr:row>
      <xdr:rowOff>0</xdr:rowOff>
    </xdr:from>
    <xdr:ext cx="163513" cy="152400"/>
    <xdr:sp macro="" textlink="">
      <xdr:nvSpPr>
        <xdr:cNvPr id="56" name="Rectangle 55" descr="c0a87e56-14d5-4498-91f4-d50067578e40">
          <a:extLst>
            <a:ext uri="{FF2B5EF4-FFF2-40B4-BE49-F238E27FC236}">
              <a16:creationId xmlns:a16="http://schemas.microsoft.com/office/drawing/2014/main" id="{16850F80-F9F8-4198-86FC-2679783268EF}"/>
            </a:ext>
          </a:extLst>
        </xdr:cNvPr>
        <xdr:cNvSpPr>
          <a:spLocks noChangeArrowheads="1"/>
        </xdr:cNvSpPr>
      </xdr:nvSpPr>
      <xdr:spPr bwMode="auto">
        <a:xfrm>
          <a:off x="2386013" y="2366963"/>
          <a:ext cx="163513" cy="152400"/>
        </a:xfrm>
        <a:prstGeom prst="rect">
          <a:avLst/>
        </a:prstGeom>
        <a:noFill/>
        <a:ln w="9525">
          <a:solidFill>
            <a:srgbClr val="000000"/>
          </a:solidFill>
          <a:miter lim="800000"/>
          <a:headEnd/>
          <a:tailEnd/>
        </a:ln>
      </xdr:spPr>
      <xdr:txBody>
        <a:bodyPr/>
        <a:lstStyle/>
        <a:p>
          <a:endParaRPr lang="en-US"/>
        </a:p>
      </xdr:txBody>
    </xdr:sp>
    <xdr:clientData/>
  </xdr:oneCellAnchor>
  <xdr:oneCellAnchor>
    <xdr:from>
      <xdr:col>9</xdr:col>
      <xdr:colOff>0</xdr:colOff>
      <xdr:row>32</xdr:row>
      <xdr:rowOff>0</xdr:rowOff>
    </xdr:from>
    <xdr:ext cx="163512" cy="152400"/>
    <xdr:sp macro="" textlink="">
      <xdr:nvSpPr>
        <xdr:cNvPr id="57" name="Rectangle 38" descr="31828da6-e871-44df-a2ce-fc4eb6cd8062">
          <a:extLst>
            <a:ext uri="{FF2B5EF4-FFF2-40B4-BE49-F238E27FC236}">
              <a16:creationId xmlns:a16="http://schemas.microsoft.com/office/drawing/2014/main" id="{0B52685D-00A5-465D-A9C0-B8169DA67DDF}"/>
            </a:ext>
          </a:extLst>
        </xdr:cNvPr>
        <xdr:cNvSpPr>
          <a:spLocks noChangeArrowheads="1"/>
        </xdr:cNvSpPr>
      </xdr:nvSpPr>
      <xdr:spPr bwMode="auto">
        <a:xfrm>
          <a:off x="4114800" y="5805488"/>
          <a:ext cx="163512" cy="152400"/>
        </a:xfrm>
        <a:prstGeom prst="rect">
          <a:avLst/>
        </a:prstGeom>
        <a:noFill/>
        <a:ln w="9525">
          <a:solidFill>
            <a:srgbClr xmlns:mc="http://schemas.openxmlformats.org/markup-compatibility/2006" xmlns:a14="http://schemas.microsoft.com/office/drawing/2010/main" val="000000" mc:Ignorable="a14" a14:legacySpreadsheetColorIndex="8"/>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9</xdr:col>
      <xdr:colOff>0</xdr:colOff>
      <xdr:row>47</xdr:row>
      <xdr:rowOff>0</xdr:rowOff>
    </xdr:from>
    <xdr:ext cx="163512" cy="152400"/>
    <xdr:sp macro="" textlink="">
      <xdr:nvSpPr>
        <xdr:cNvPr id="58" name="Rectangle 38" descr="b14c52f3-cdee-4f78-88cb-82e7b0bc8758">
          <a:extLst>
            <a:ext uri="{FF2B5EF4-FFF2-40B4-BE49-F238E27FC236}">
              <a16:creationId xmlns:a16="http://schemas.microsoft.com/office/drawing/2014/main" id="{2F9A5D93-0DF5-4D1E-A9A5-E7C3B3767722}"/>
            </a:ext>
          </a:extLst>
        </xdr:cNvPr>
        <xdr:cNvSpPr>
          <a:spLocks noChangeArrowheads="1"/>
        </xdr:cNvSpPr>
      </xdr:nvSpPr>
      <xdr:spPr bwMode="auto">
        <a:xfrm>
          <a:off x="4114800" y="8520113"/>
          <a:ext cx="163512" cy="152400"/>
        </a:xfrm>
        <a:prstGeom prst="rect">
          <a:avLst/>
        </a:prstGeom>
        <a:noFill/>
        <a:ln w="9525">
          <a:solidFill>
            <a:srgbClr xmlns:mc="http://schemas.openxmlformats.org/markup-compatibility/2006" xmlns:a14="http://schemas.microsoft.com/office/drawing/2010/main" val="000000" mc:Ignorable="a14" a14:legacySpreadsheetColorIndex="8"/>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fitToPage="1"/>
  </sheetPr>
  <dimension ref="A1:GN1025"/>
  <sheetViews>
    <sheetView showGridLines="0" tabSelected="1" showOutlineSymbols="0" zoomScale="90" zoomScaleNormal="90" workbookViewId="0">
      <selection activeCell="V10" sqref="V10"/>
    </sheetView>
  </sheetViews>
  <sheetFormatPr defaultColWidth="9.19921875" defaultRowHeight="13.15" x14ac:dyDescent="0.4"/>
  <cols>
    <col min="1" max="1" width="9.19921875" style="12"/>
    <col min="2" max="2" width="2.19921875" style="12" customWidth="1"/>
    <col min="3" max="3" width="3.59765625" style="12" customWidth="1"/>
    <col min="4" max="5" width="9.19921875" style="12"/>
    <col min="6" max="6" width="2.19921875" style="12" customWidth="1"/>
    <col min="7" max="7" width="3.59765625" style="12" customWidth="1"/>
    <col min="8" max="9" width="9.19921875" style="12"/>
    <col min="10" max="10" width="2.19921875" style="12" customWidth="1"/>
    <col min="11" max="11" width="3.59765625" style="12" customWidth="1"/>
    <col min="12" max="13" width="9.19921875" style="12"/>
    <col min="14" max="14" width="2.19921875" style="12" customWidth="1"/>
    <col min="15" max="15" width="3.59765625" style="12" customWidth="1"/>
    <col min="16" max="17" width="9.19921875" style="12"/>
    <col min="18" max="18" width="2.19921875" style="12" customWidth="1"/>
    <col min="19" max="19" width="9.19921875" style="14"/>
    <col min="20" max="20" width="9.19921875" style="12"/>
    <col min="21" max="21" width="20.33203125" style="12" bestFit="1" customWidth="1"/>
    <col min="22" max="25" width="7.19921875" style="12" customWidth="1"/>
    <col min="26" max="16384" width="9.19921875" style="12"/>
  </cols>
  <sheetData>
    <row r="1" spans="1:25" ht="14.25" x14ac:dyDescent="0.45">
      <c r="A1" s="5" t="s">
        <v>131</v>
      </c>
      <c r="B1"/>
      <c r="C1"/>
      <c r="D1"/>
      <c r="E1"/>
      <c r="F1"/>
      <c r="G1"/>
      <c r="H1"/>
      <c r="I1"/>
      <c r="J1"/>
      <c r="K1"/>
      <c r="L1" s="13">
        <f>V10</f>
        <v>0.26</v>
      </c>
      <c r="M1"/>
      <c r="N1"/>
      <c r="O1"/>
      <c r="P1"/>
      <c r="Q1"/>
      <c r="R1"/>
      <c r="S1" s="1" t="s">
        <v>130</v>
      </c>
    </row>
    <row r="2" spans="1:25" ht="14.25" x14ac:dyDescent="0.45">
      <c r="A2"/>
      <c r="B2"/>
      <c r="C2"/>
      <c r="D2"/>
      <c r="E2"/>
      <c r="F2"/>
      <c r="G2"/>
      <c r="H2"/>
      <c r="I2"/>
      <c r="J2"/>
      <c r="K2"/>
      <c r="L2" s="12" t="s">
        <v>39</v>
      </c>
      <c r="M2"/>
      <c r="N2"/>
      <c r="O2"/>
      <c r="P2"/>
      <c r="Q2"/>
      <c r="R2"/>
      <c r="S2" s="5"/>
    </row>
    <row r="3" spans="1:25" ht="14.25" x14ac:dyDescent="0.45">
      <c r="A3"/>
      <c r="B3"/>
      <c r="C3"/>
      <c r="D3"/>
      <c r="E3"/>
      <c r="F3"/>
      <c r="G3"/>
      <c r="H3"/>
      <c r="I3"/>
      <c r="J3"/>
      <c r="K3"/>
      <c r="L3"/>
      <c r="M3"/>
      <c r="N3"/>
      <c r="O3"/>
      <c r="P3"/>
      <c r="Q3"/>
      <c r="R3"/>
      <c r="S3" s="5">
        <f>SUM(D10,H6,L4)</f>
        <v>-600</v>
      </c>
    </row>
    <row r="4" spans="1:25" ht="14.25" x14ac:dyDescent="0.45">
      <c r="A4"/>
      <c r="B4"/>
      <c r="C4"/>
      <c r="D4"/>
      <c r="E4"/>
      <c r="F4"/>
      <c r="G4"/>
      <c r="H4" s="12" t="s">
        <v>46</v>
      </c>
      <c r="I4"/>
      <c r="J4"/>
      <c r="K4"/>
      <c r="L4" s="11">
        <v>400</v>
      </c>
      <c r="M4">
        <f>S3</f>
        <v>-600</v>
      </c>
      <c r="N4"/>
      <c r="O4"/>
      <c r="P4"/>
      <c r="Q4"/>
      <c r="R4"/>
      <c r="S4" s="5"/>
      <c r="U4" s="14" t="s">
        <v>40</v>
      </c>
    </row>
    <row r="5" spans="1:25" ht="14.25" x14ac:dyDescent="0.45">
      <c r="A5"/>
      <c r="B5"/>
      <c r="C5"/>
      <c r="D5"/>
      <c r="E5"/>
      <c r="F5"/>
      <c r="G5"/>
      <c r="H5"/>
      <c r="I5"/>
      <c r="J5"/>
      <c r="K5"/>
      <c r="L5"/>
      <c r="M5"/>
      <c r="N5"/>
      <c r="O5"/>
      <c r="P5"/>
      <c r="Q5"/>
      <c r="R5"/>
      <c r="S5" s="5"/>
    </row>
    <row r="6" spans="1:25" ht="14.25" x14ac:dyDescent="0.45">
      <c r="A6"/>
      <c r="B6"/>
      <c r="C6"/>
      <c r="D6"/>
      <c r="E6"/>
      <c r="F6"/>
      <c r="G6"/>
      <c r="H6" s="11">
        <v>-1000</v>
      </c>
      <c r="I6">
        <f>IF(ABS(1-(L1+L6))&lt;=0.00001,L1*M4+L6*M9,NA())</f>
        <v>-8</v>
      </c>
      <c r="J6"/>
      <c r="K6"/>
      <c r="L6" s="11">
        <f>1-L1</f>
        <v>0.74</v>
      </c>
      <c r="M6"/>
      <c r="N6"/>
      <c r="O6"/>
      <c r="P6"/>
      <c r="Q6"/>
      <c r="R6"/>
      <c r="S6" s="5"/>
      <c r="U6" s="15" t="s">
        <v>41</v>
      </c>
      <c r="V6" s="16" t="s">
        <v>42</v>
      </c>
      <c r="W6" s="16" t="s">
        <v>43</v>
      </c>
      <c r="X6" s="16" t="s">
        <v>44</v>
      </c>
      <c r="Y6" s="16" t="s">
        <v>24</v>
      </c>
    </row>
    <row r="7" spans="1:25" ht="14.25" x14ac:dyDescent="0.45">
      <c r="A7"/>
      <c r="B7"/>
      <c r="C7"/>
      <c r="D7"/>
      <c r="E7"/>
      <c r="F7"/>
      <c r="G7"/>
      <c r="H7"/>
      <c r="I7"/>
      <c r="J7"/>
      <c r="K7"/>
      <c r="L7" s="12" t="s">
        <v>49</v>
      </c>
      <c r="M7"/>
      <c r="N7"/>
      <c r="O7"/>
      <c r="P7"/>
      <c r="Q7"/>
      <c r="R7"/>
      <c r="S7" s="5"/>
      <c r="U7" s="12" t="s">
        <v>45</v>
      </c>
      <c r="V7" s="17">
        <v>0.25</v>
      </c>
      <c r="W7" s="17">
        <v>0.3</v>
      </c>
      <c r="X7" s="17">
        <v>0.25</v>
      </c>
      <c r="Y7" s="17">
        <v>0.2</v>
      </c>
    </row>
    <row r="8" spans="1:25" ht="14.25" x14ac:dyDescent="0.45">
      <c r="A8"/>
      <c r="B8"/>
      <c r="C8"/>
      <c r="D8" s="12" t="s">
        <v>50</v>
      </c>
      <c r="E8"/>
      <c r="F8"/>
      <c r="G8"/>
      <c r="H8"/>
      <c r="I8"/>
      <c r="J8"/>
      <c r="K8"/>
      <c r="L8"/>
      <c r="M8"/>
      <c r="N8"/>
      <c r="O8"/>
      <c r="P8"/>
      <c r="Q8"/>
      <c r="R8"/>
      <c r="S8" s="5">
        <f>SUM(D10,H6,L9)</f>
        <v>200</v>
      </c>
      <c r="U8" s="18" t="s">
        <v>47</v>
      </c>
      <c r="V8" s="19">
        <v>0.1</v>
      </c>
      <c r="W8" s="19">
        <v>0.2</v>
      </c>
      <c r="X8" s="19">
        <v>0.3</v>
      </c>
      <c r="Y8" s="19">
        <v>0.5</v>
      </c>
    </row>
    <row r="9" spans="1:25" ht="14.25" x14ac:dyDescent="0.45">
      <c r="A9"/>
      <c r="B9"/>
      <c r="C9"/>
      <c r="D9"/>
      <c r="E9"/>
      <c r="F9">
        <f>IF(E10=I6,1,IF(E10=I14,2))</f>
        <v>2</v>
      </c>
      <c r="G9"/>
      <c r="H9"/>
      <c r="I9"/>
      <c r="J9"/>
      <c r="K9"/>
      <c r="L9" s="11">
        <v>1200</v>
      </c>
      <c r="M9">
        <f>S8</f>
        <v>200</v>
      </c>
      <c r="N9"/>
      <c r="O9"/>
      <c r="P9"/>
      <c r="Q9"/>
      <c r="R9"/>
      <c r="S9" s="5"/>
    </row>
    <row r="10" spans="1:25" ht="14.25" x14ac:dyDescent="0.45">
      <c r="A10"/>
      <c r="B10"/>
      <c r="C10"/>
      <c r="D10" s="11"/>
      <c r="E10">
        <f>MAX(I6,I14)</f>
        <v>0</v>
      </c>
      <c r="F10"/>
      <c r="G10"/>
      <c r="H10"/>
      <c r="I10"/>
      <c r="J10"/>
      <c r="K10"/>
      <c r="L10"/>
      <c r="M10"/>
      <c r="N10"/>
      <c r="O10"/>
      <c r="P10"/>
      <c r="Q10"/>
      <c r="R10"/>
      <c r="S10" s="5"/>
      <c r="U10" s="14" t="s">
        <v>48</v>
      </c>
      <c r="V10" s="20">
        <f>SUMPRODUCT(V7:Y7,V8:Y8)</f>
        <v>0.26</v>
      </c>
    </row>
    <row r="11" spans="1:25" ht="14.25" x14ac:dyDescent="0.45">
      <c r="A11"/>
      <c r="B11"/>
      <c r="C11"/>
      <c r="D11"/>
      <c r="E11"/>
      <c r="F11"/>
      <c r="G11"/>
      <c r="H11"/>
      <c r="I11"/>
      <c r="J11"/>
      <c r="K11"/>
      <c r="L11"/>
      <c r="M11"/>
      <c r="N11"/>
      <c r="O11"/>
      <c r="P11"/>
      <c r="Q11"/>
      <c r="R11"/>
      <c r="S11" s="5"/>
    </row>
    <row r="12" spans="1:25" ht="14.25" x14ac:dyDescent="0.45">
      <c r="A12"/>
      <c r="B12"/>
      <c r="C12"/>
      <c r="D12"/>
      <c r="E12"/>
      <c r="F12"/>
      <c r="G12"/>
      <c r="H12" s="12" t="s">
        <v>67</v>
      </c>
      <c r="I12"/>
      <c r="J12"/>
      <c r="K12"/>
      <c r="L12"/>
      <c r="M12"/>
      <c r="N12"/>
      <c r="O12"/>
      <c r="P12"/>
      <c r="Q12"/>
      <c r="R12"/>
      <c r="S12" s="5"/>
    </row>
    <row r="13" spans="1:25" ht="14.25" x14ac:dyDescent="0.45">
      <c r="A13"/>
      <c r="B13"/>
      <c r="C13"/>
      <c r="D13"/>
      <c r="E13"/>
      <c r="F13"/>
      <c r="G13"/>
      <c r="H13"/>
      <c r="I13"/>
      <c r="J13"/>
      <c r="K13"/>
      <c r="L13"/>
      <c r="M13"/>
      <c r="N13"/>
      <c r="O13"/>
      <c r="P13"/>
      <c r="Q13"/>
      <c r="R13"/>
      <c r="S13" s="5">
        <f>SUM(D10,H14)</f>
        <v>0</v>
      </c>
      <c r="U13" s="14" t="s">
        <v>51</v>
      </c>
    </row>
    <row r="14" spans="1:25" ht="14.25" x14ac:dyDescent="0.45">
      <c r="A14"/>
      <c r="B14"/>
      <c r="C14"/>
      <c r="D14"/>
      <c r="E14"/>
      <c r="F14"/>
      <c r="G14"/>
      <c r="H14" s="11"/>
      <c r="I14">
        <f>S13</f>
        <v>0</v>
      </c>
      <c r="J14"/>
      <c r="K14"/>
      <c r="L14"/>
      <c r="M14"/>
      <c r="N14"/>
      <c r="O14"/>
      <c r="P14"/>
      <c r="Q14"/>
      <c r="R14"/>
      <c r="S14" s="5"/>
      <c r="U14" s="12" t="s">
        <v>129</v>
      </c>
    </row>
    <row r="15" spans="1:25" ht="14.25" x14ac:dyDescent="0.45">
      <c r="A15"/>
      <c r="B15"/>
      <c r="C15"/>
      <c r="D15"/>
      <c r="E15"/>
      <c r="F15"/>
      <c r="G15"/>
      <c r="H15"/>
      <c r="I15"/>
      <c r="J15"/>
      <c r="K15"/>
      <c r="L15"/>
      <c r="M15"/>
      <c r="N15"/>
      <c r="O15"/>
      <c r="P15"/>
      <c r="Q15"/>
      <c r="R15"/>
      <c r="S15" s="5"/>
      <c r="U15" s="12" t="s">
        <v>70</v>
      </c>
    </row>
    <row r="16" spans="1:25" ht="14.25" x14ac:dyDescent="0.45">
      <c r="A16"/>
      <c r="B16"/>
      <c r="C16"/>
      <c r="D16"/>
      <c r="E16"/>
      <c r="F16"/>
      <c r="G16"/>
      <c r="H16"/>
      <c r="I16"/>
      <c r="J16"/>
      <c r="K16"/>
      <c r="L16"/>
      <c r="M16"/>
      <c r="N16"/>
      <c r="O16"/>
      <c r="P16" s="11">
        <f>V8</f>
        <v>0.1</v>
      </c>
      <c r="Q16"/>
      <c r="R16"/>
      <c r="S16" s="5"/>
    </row>
    <row r="17" spans="1:31" ht="14.25" x14ac:dyDescent="0.45">
      <c r="A17"/>
      <c r="B17"/>
      <c r="C17"/>
      <c r="D17"/>
      <c r="E17"/>
      <c r="F17"/>
      <c r="G17"/>
      <c r="H17"/>
      <c r="I17"/>
      <c r="J17"/>
      <c r="K17"/>
      <c r="L17"/>
      <c r="M17"/>
      <c r="N17"/>
      <c r="O17"/>
      <c r="P17" s="12" t="s">
        <v>39</v>
      </c>
      <c r="Q17"/>
      <c r="R17"/>
      <c r="S17" s="5"/>
      <c r="U17" s="14" t="s">
        <v>52</v>
      </c>
    </row>
    <row r="18" spans="1:31" ht="14.25" x14ac:dyDescent="0.45">
      <c r="A18"/>
      <c r="B18"/>
      <c r="C18"/>
      <c r="D18"/>
      <c r="E18"/>
      <c r="F18"/>
      <c r="G18"/>
      <c r="H18"/>
      <c r="I18"/>
      <c r="J18"/>
      <c r="K18"/>
      <c r="L18"/>
      <c r="M18"/>
      <c r="N18"/>
      <c r="O18"/>
      <c r="P18"/>
      <c r="Q18"/>
      <c r="R18"/>
      <c r="S18" s="5">
        <f>SUM(D47,H25,L21,P19)</f>
        <v>-620</v>
      </c>
      <c r="U18" s="12" t="s">
        <v>53</v>
      </c>
    </row>
    <row r="19" spans="1:31" ht="14.25" x14ac:dyDescent="0.45">
      <c r="A19"/>
      <c r="B19"/>
      <c r="C19"/>
      <c r="D19"/>
      <c r="E19"/>
      <c r="F19"/>
      <c r="G19"/>
      <c r="H19"/>
      <c r="I19"/>
      <c r="J19"/>
      <c r="K19"/>
      <c r="L19" s="12" t="s">
        <v>61</v>
      </c>
      <c r="M19"/>
      <c r="N19"/>
      <c r="O19"/>
      <c r="P19" s="11">
        <f>$L$4</f>
        <v>400</v>
      </c>
      <c r="Q19">
        <f>S18</f>
        <v>-620</v>
      </c>
      <c r="R19"/>
      <c r="S19" s="5"/>
      <c r="U19" s="12" t="s">
        <v>54</v>
      </c>
    </row>
    <row r="20" spans="1:31" ht="14.25" x14ac:dyDescent="0.45">
      <c r="A20"/>
      <c r="B20"/>
      <c r="C20"/>
      <c r="D20"/>
      <c r="E20"/>
      <c r="F20"/>
      <c r="G20"/>
      <c r="H20"/>
      <c r="I20"/>
      <c r="J20"/>
      <c r="K20"/>
      <c r="L20"/>
      <c r="M20"/>
      <c r="N20"/>
      <c r="O20"/>
      <c r="P20"/>
      <c r="Q20"/>
      <c r="R20"/>
      <c r="S20" s="5"/>
      <c r="U20" s="12" t="s">
        <v>55</v>
      </c>
    </row>
    <row r="21" spans="1:31" ht="14.25" x14ac:dyDescent="0.45">
      <c r="A21"/>
      <c r="B21"/>
      <c r="C21"/>
      <c r="D21"/>
      <c r="E21"/>
      <c r="F21"/>
      <c r="G21"/>
      <c r="H21"/>
      <c r="I21"/>
      <c r="J21"/>
      <c r="K21"/>
      <c r="L21" s="11">
        <v>-1000</v>
      </c>
      <c r="M21">
        <f>IF(ABS(1-(P16+P21))&lt;=0.00001,P16*Q19+P21*Q24,NA())</f>
        <v>100</v>
      </c>
      <c r="N21"/>
      <c r="O21"/>
      <c r="P21" s="11">
        <f>1-P16</f>
        <v>0.9</v>
      </c>
      <c r="Q21"/>
      <c r="R21"/>
      <c r="S21" s="5"/>
      <c r="U21" s="21" t="s">
        <v>56</v>
      </c>
      <c r="V21" s="22" t="s">
        <v>71</v>
      </c>
      <c r="W21" s="23">
        <f>(E47-D47) - E15</f>
        <v>42</v>
      </c>
    </row>
    <row r="22" spans="1:31" ht="14.25" x14ac:dyDescent="0.45">
      <c r="A22"/>
      <c r="B22"/>
      <c r="C22"/>
      <c r="D22"/>
      <c r="E22"/>
      <c r="F22"/>
      <c r="G22"/>
      <c r="H22" s="25">
        <f>V7</f>
        <v>0.25</v>
      </c>
      <c r="I22"/>
      <c r="J22"/>
      <c r="K22"/>
      <c r="L22"/>
      <c r="M22"/>
      <c r="N22"/>
      <c r="O22"/>
      <c r="P22" s="12" t="s">
        <v>49</v>
      </c>
      <c r="Q22"/>
      <c r="R22"/>
      <c r="S22" s="5"/>
      <c r="U22" s="12" t="s">
        <v>72</v>
      </c>
    </row>
    <row r="23" spans="1:31" ht="14.25" x14ac:dyDescent="0.45">
      <c r="A23"/>
      <c r="B23"/>
      <c r="C23"/>
      <c r="D23"/>
      <c r="E23"/>
      <c r="F23"/>
      <c r="G23"/>
      <c r="H23" s="12" t="s">
        <v>62</v>
      </c>
      <c r="I23"/>
      <c r="J23"/>
      <c r="K23"/>
      <c r="L23"/>
      <c r="M23"/>
      <c r="N23"/>
      <c r="O23"/>
      <c r="P23"/>
      <c r="Q23"/>
      <c r="R23"/>
      <c r="S23" s="5">
        <f>SUM(D47,H25,L21,P24)</f>
        <v>180</v>
      </c>
    </row>
    <row r="24" spans="1:31" ht="14.25" x14ac:dyDescent="0.45">
      <c r="A24"/>
      <c r="B24"/>
      <c r="C24"/>
      <c r="D24"/>
      <c r="E24"/>
      <c r="F24"/>
      <c r="G24"/>
      <c r="H24"/>
      <c r="I24"/>
      <c r="J24">
        <f>IF(I25=M21,1,IF(I25=M29,2))</f>
        <v>1</v>
      </c>
      <c r="K24"/>
      <c r="L24"/>
      <c r="M24"/>
      <c r="N24"/>
      <c r="O24"/>
      <c r="P24" s="11">
        <f>$L$9</f>
        <v>1200</v>
      </c>
      <c r="Q24">
        <f>S23</f>
        <v>180</v>
      </c>
      <c r="R24"/>
      <c r="S24" s="5"/>
      <c r="U24" s="14" t="s">
        <v>57</v>
      </c>
    </row>
    <row r="25" spans="1:31" ht="14.25" x14ac:dyDescent="0.45">
      <c r="A25"/>
      <c r="B25"/>
      <c r="C25"/>
      <c r="D25"/>
      <c r="E25"/>
      <c r="F25"/>
      <c r="G25"/>
      <c r="H25" s="11"/>
      <c r="I25">
        <f>MAX(M21,M29)</f>
        <v>100</v>
      </c>
      <c r="J25"/>
      <c r="K25"/>
      <c r="L25"/>
      <c r="M25"/>
      <c r="N25"/>
      <c r="O25"/>
      <c r="P25"/>
      <c r="Q25"/>
      <c r="R25"/>
      <c r="S25" s="5"/>
      <c r="U25" s="12" t="s">
        <v>69</v>
      </c>
      <c r="AD25" s="24">
        <f>M59-M51</f>
        <v>40.000000000000014</v>
      </c>
      <c r="AE25" s="12" t="s">
        <v>132</v>
      </c>
    </row>
    <row r="26" spans="1:31" ht="14.25" x14ac:dyDescent="0.45">
      <c r="A26"/>
      <c r="B26"/>
      <c r="C26"/>
      <c r="D26"/>
      <c r="E26"/>
      <c r="F26"/>
      <c r="G26"/>
      <c r="H26"/>
      <c r="I26"/>
      <c r="J26"/>
      <c r="K26"/>
      <c r="L26"/>
      <c r="M26"/>
      <c r="N26"/>
      <c r="O26"/>
      <c r="P26"/>
      <c r="Q26"/>
      <c r="R26"/>
      <c r="S26" s="5"/>
    </row>
    <row r="27" spans="1:31" ht="14.25" x14ac:dyDescent="0.45">
      <c r="A27"/>
      <c r="B27">
        <f>IF(A28=E10,1,IF(A28=E47,2))</f>
        <v>2</v>
      </c>
      <c r="C27"/>
      <c r="D27"/>
      <c r="E27"/>
      <c r="F27"/>
      <c r="G27"/>
      <c r="H27"/>
      <c r="I27"/>
      <c r="J27"/>
      <c r="K27"/>
      <c r="L27" s="12" t="s">
        <v>68</v>
      </c>
      <c r="M27"/>
      <c r="N27"/>
      <c r="O27"/>
      <c r="P27"/>
      <c r="Q27"/>
      <c r="R27"/>
      <c r="S27" s="5"/>
      <c r="U27" s="12" t="s">
        <v>58</v>
      </c>
      <c r="AA27" s="24">
        <f>M74-M66</f>
        <v>200</v>
      </c>
      <c r="AB27" s="12" t="s">
        <v>59</v>
      </c>
    </row>
    <row r="28" spans="1:31" ht="14.25" x14ac:dyDescent="0.45">
      <c r="A28">
        <f>MAX(E10,E47)</f>
        <v>22</v>
      </c>
      <c r="B28"/>
      <c r="C28"/>
      <c r="D28"/>
      <c r="E28"/>
      <c r="F28"/>
      <c r="G28"/>
      <c r="H28"/>
      <c r="I28"/>
      <c r="J28"/>
      <c r="K28"/>
      <c r="L28"/>
      <c r="M28"/>
      <c r="N28"/>
      <c r="O28"/>
      <c r="P28"/>
      <c r="Q28"/>
      <c r="R28"/>
      <c r="S28" s="5">
        <f>SUM(D47,H25,L29)</f>
        <v>-20</v>
      </c>
    </row>
    <row r="29" spans="1:31" ht="14.25" x14ac:dyDescent="0.45">
      <c r="A29"/>
      <c r="B29"/>
      <c r="C29"/>
      <c r="D29"/>
      <c r="E29"/>
      <c r="F29"/>
      <c r="G29"/>
      <c r="H29"/>
      <c r="I29"/>
      <c r="J29"/>
      <c r="K29"/>
      <c r="L29" s="11"/>
      <c r="M29">
        <f>S28</f>
        <v>-20</v>
      </c>
      <c r="N29"/>
      <c r="O29"/>
      <c r="P29"/>
      <c r="Q29"/>
      <c r="R29"/>
      <c r="S29" s="5"/>
      <c r="U29" s="12" t="s">
        <v>60</v>
      </c>
    </row>
    <row r="30" spans="1:31" ht="14.25" x14ac:dyDescent="0.45">
      <c r="A30"/>
      <c r="B30"/>
      <c r="C30"/>
      <c r="D30"/>
      <c r="E30"/>
      <c r="F30"/>
      <c r="G30"/>
      <c r="H30"/>
      <c r="I30"/>
      <c r="J30"/>
      <c r="K30"/>
      <c r="L30"/>
      <c r="M30"/>
      <c r="N30"/>
      <c r="O30"/>
      <c r="P30"/>
      <c r="Q30"/>
      <c r="R30"/>
      <c r="S30" s="5"/>
    </row>
    <row r="31" spans="1:31" ht="14.25" x14ac:dyDescent="0.45">
      <c r="A31"/>
      <c r="B31"/>
      <c r="C31"/>
      <c r="D31"/>
      <c r="E31"/>
      <c r="F31"/>
      <c r="G31"/>
      <c r="H31"/>
      <c r="I31"/>
      <c r="J31"/>
      <c r="K31"/>
      <c r="L31"/>
      <c r="M31"/>
      <c r="N31"/>
      <c r="O31"/>
      <c r="P31" s="11">
        <v>0.2</v>
      </c>
      <c r="Q31"/>
      <c r="R31"/>
      <c r="S31" s="5"/>
    </row>
    <row r="32" spans="1:31" ht="14.25" x14ac:dyDescent="0.45">
      <c r="A32"/>
      <c r="B32"/>
      <c r="C32"/>
      <c r="D32"/>
      <c r="E32"/>
      <c r="F32"/>
      <c r="G32"/>
      <c r="H32"/>
      <c r="I32"/>
      <c r="J32"/>
      <c r="K32"/>
      <c r="L32"/>
      <c r="M32"/>
      <c r="N32"/>
      <c r="O32"/>
      <c r="P32" s="12" t="s">
        <v>39</v>
      </c>
      <c r="Q32"/>
      <c r="R32"/>
      <c r="S32" s="5"/>
    </row>
    <row r="33" spans="1:19" ht="14.25" x14ac:dyDescent="0.45">
      <c r="A33"/>
      <c r="B33"/>
      <c r="C33"/>
      <c r="D33"/>
      <c r="E33"/>
      <c r="F33"/>
      <c r="G33"/>
      <c r="H33"/>
      <c r="I33"/>
      <c r="J33"/>
      <c r="K33"/>
      <c r="L33"/>
      <c r="M33"/>
      <c r="N33"/>
      <c r="O33"/>
      <c r="P33"/>
      <c r="Q33"/>
      <c r="R33"/>
      <c r="S33" s="5">
        <f>SUM(D47,H40,L36,P34)</f>
        <v>-620</v>
      </c>
    </row>
    <row r="34" spans="1:19" ht="14.25" x14ac:dyDescent="0.45">
      <c r="A34"/>
      <c r="B34"/>
      <c r="C34"/>
      <c r="D34"/>
      <c r="E34"/>
      <c r="F34"/>
      <c r="G34"/>
      <c r="H34"/>
      <c r="I34"/>
      <c r="J34"/>
      <c r="K34"/>
      <c r="L34" s="12" t="s">
        <v>61</v>
      </c>
      <c r="M34"/>
      <c r="N34"/>
      <c r="O34"/>
      <c r="P34" s="11">
        <f>$L$4</f>
        <v>400</v>
      </c>
      <c r="Q34">
        <f>S33</f>
        <v>-620</v>
      </c>
      <c r="R34"/>
      <c r="S34" s="5"/>
    </row>
    <row r="35" spans="1:19" ht="14.25" x14ac:dyDescent="0.45">
      <c r="A35"/>
      <c r="B35"/>
      <c r="C35"/>
      <c r="D35"/>
      <c r="E35"/>
      <c r="F35"/>
      <c r="G35"/>
      <c r="H35"/>
      <c r="I35"/>
      <c r="J35"/>
      <c r="K35"/>
      <c r="L35"/>
      <c r="M35"/>
      <c r="N35"/>
      <c r="O35"/>
      <c r="P35"/>
      <c r="Q35"/>
      <c r="R35"/>
      <c r="S35" s="5"/>
    </row>
    <row r="36" spans="1:19" ht="14.25" x14ac:dyDescent="0.45">
      <c r="A36"/>
      <c r="B36"/>
      <c r="C36"/>
      <c r="D36"/>
      <c r="E36"/>
      <c r="F36"/>
      <c r="G36"/>
      <c r="H36"/>
      <c r="I36"/>
      <c r="J36"/>
      <c r="K36"/>
      <c r="L36" s="11">
        <v>-1000</v>
      </c>
      <c r="M36">
        <f>IF(ABS(1-(P31+P36))&lt;=0.00001,P31*Q34+P36*Q39,NA())</f>
        <v>20</v>
      </c>
      <c r="N36"/>
      <c r="O36"/>
      <c r="P36" s="11">
        <f>1-P31</f>
        <v>0.8</v>
      </c>
      <c r="Q36"/>
      <c r="R36"/>
      <c r="S36" s="5"/>
    </row>
    <row r="37" spans="1:19" ht="14.25" x14ac:dyDescent="0.45">
      <c r="A37"/>
      <c r="B37"/>
      <c r="C37"/>
      <c r="D37"/>
      <c r="E37"/>
      <c r="F37"/>
      <c r="G37"/>
      <c r="H37" s="25">
        <f>W7</f>
        <v>0.3</v>
      </c>
      <c r="I37"/>
      <c r="J37"/>
      <c r="K37"/>
      <c r="L37"/>
      <c r="M37"/>
      <c r="N37"/>
      <c r="O37"/>
      <c r="P37" s="12" t="s">
        <v>49</v>
      </c>
      <c r="Q37"/>
      <c r="R37"/>
      <c r="S37" s="5"/>
    </row>
    <row r="38" spans="1:19" ht="14.25" x14ac:dyDescent="0.45">
      <c r="A38"/>
      <c r="B38"/>
      <c r="C38"/>
      <c r="D38"/>
      <c r="E38"/>
      <c r="F38"/>
      <c r="G38"/>
      <c r="H38" s="12" t="s">
        <v>63</v>
      </c>
      <c r="I38"/>
      <c r="J38"/>
      <c r="K38"/>
      <c r="L38"/>
      <c r="M38"/>
      <c r="N38"/>
      <c r="O38"/>
      <c r="P38"/>
      <c r="Q38"/>
      <c r="R38"/>
      <c r="S38" s="5">
        <f>SUM(D47,H40,L36,P39)</f>
        <v>180</v>
      </c>
    </row>
    <row r="39" spans="1:19" ht="14.25" x14ac:dyDescent="0.45">
      <c r="A39"/>
      <c r="B39"/>
      <c r="C39"/>
      <c r="D39"/>
      <c r="E39"/>
      <c r="F39"/>
      <c r="G39"/>
      <c r="H39"/>
      <c r="I39"/>
      <c r="J39">
        <f>IF(I40=M36,1,IF(I40=M44,2))</f>
        <v>1</v>
      </c>
      <c r="K39"/>
      <c r="L39"/>
      <c r="M39"/>
      <c r="N39"/>
      <c r="O39"/>
      <c r="P39" s="11">
        <f>$L$9</f>
        <v>1200</v>
      </c>
      <c r="Q39">
        <f>S38</f>
        <v>180</v>
      </c>
      <c r="R39"/>
      <c r="S39" s="5"/>
    </row>
    <row r="40" spans="1:19" ht="14.25" x14ac:dyDescent="0.45">
      <c r="A40"/>
      <c r="B40"/>
      <c r="C40"/>
      <c r="D40"/>
      <c r="E40"/>
      <c r="F40"/>
      <c r="G40"/>
      <c r="H40" s="11"/>
      <c r="I40">
        <f>MAX(M36,M44)</f>
        <v>20</v>
      </c>
      <c r="J40"/>
      <c r="K40"/>
      <c r="L40"/>
      <c r="M40"/>
      <c r="N40"/>
      <c r="O40"/>
      <c r="P40"/>
      <c r="Q40"/>
      <c r="R40"/>
      <c r="S40" s="5"/>
    </row>
    <row r="41" spans="1:19" ht="14.25" x14ac:dyDescent="0.45">
      <c r="A41"/>
      <c r="B41"/>
      <c r="C41"/>
      <c r="D41"/>
      <c r="E41"/>
      <c r="F41"/>
      <c r="G41"/>
      <c r="H41"/>
      <c r="I41"/>
      <c r="J41"/>
      <c r="K41"/>
      <c r="L41"/>
      <c r="M41"/>
      <c r="N41"/>
      <c r="O41"/>
      <c r="P41"/>
      <c r="Q41"/>
      <c r="R41"/>
      <c r="S41" s="5"/>
    </row>
    <row r="42" spans="1:19" ht="14.25" x14ac:dyDescent="0.45">
      <c r="A42"/>
      <c r="B42"/>
      <c r="C42"/>
      <c r="D42"/>
      <c r="E42"/>
      <c r="F42"/>
      <c r="G42"/>
      <c r="H42"/>
      <c r="I42"/>
      <c r="J42"/>
      <c r="K42"/>
      <c r="L42" s="12" t="str">
        <f>L27</f>
        <v>Deny Credit</v>
      </c>
      <c r="M42"/>
      <c r="N42"/>
      <c r="O42"/>
      <c r="P42"/>
      <c r="Q42"/>
      <c r="R42"/>
      <c r="S42" s="5"/>
    </row>
    <row r="43" spans="1:19" ht="14.25" x14ac:dyDescent="0.45">
      <c r="A43"/>
      <c r="B43"/>
      <c r="C43"/>
      <c r="D43"/>
      <c r="E43"/>
      <c r="F43"/>
      <c r="G43"/>
      <c r="H43"/>
      <c r="I43"/>
      <c r="J43"/>
      <c r="K43"/>
      <c r="L43"/>
      <c r="M43"/>
      <c r="N43"/>
      <c r="O43"/>
      <c r="P43"/>
      <c r="Q43"/>
      <c r="R43"/>
      <c r="S43" s="5">
        <f>SUM(D47,H40,L44)</f>
        <v>-20</v>
      </c>
    </row>
    <row r="44" spans="1:19" ht="14.25" x14ac:dyDescent="0.45">
      <c r="A44"/>
      <c r="B44"/>
      <c r="C44"/>
      <c r="D44"/>
      <c r="E44"/>
      <c r="F44"/>
      <c r="G44"/>
      <c r="H44"/>
      <c r="I44"/>
      <c r="J44"/>
      <c r="K44"/>
      <c r="L44" s="11"/>
      <c r="M44">
        <f>S43</f>
        <v>-20</v>
      </c>
      <c r="N44"/>
      <c r="O44"/>
      <c r="P44"/>
      <c r="Q44"/>
      <c r="R44"/>
      <c r="S44" s="5"/>
    </row>
    <row r="45" spans="1:19" ht="14.25" x14ac:dyDescent="0.45">
      <c r="A45"/>
      <c r="B45"/>
      <c r="C45"/>
      <c r="D45" s="12" t="s">
        <v>64</v>
      </c>
      <c r="E45"/>
      <c r="F45"/>
      <c r="G45"/>
      <c r="H45"/>
      <c r="I45"/>
      <c r="J45"/>
      <c r="K45"/>
      <c r="L45"/>
      <c r="M45"/>
      <c r="N45"/>
      <c r="O45"/>
      <c r="P45"/>
      <c r="Q45"/>
      <c r="R45"/>
      <c r="S45" s="5"/>
    </row>
    <row r="46" spans="1:19" ht="14.25" x14ac:dyDescent="0.45">
      <c r="A46"/>
      <c r="B46"/>
      <c r="C46"/>
      <c r="D46"/>
      <c r="E46"/>
      <c r="F46"/>
      <c r="G46"/>
      <c r="H46"/>
      <c r="I46"/>
      <c r="J46"/>
      <c r="K46"/>
      <c r="L46"/>
      <c r="M46"/>
      <c r="N46"/>
      <c r="O46"/>
      <c r="P46" s="11">
        <f>X8</f>
        <v>0.3</v>
      </c>
      <c r="Q46"/>
      <c r="R46"/>
      <c r="S46" s="5"/>
    </row>
    <row r="47" spans="1:19" ht="14.25" x14ac:dyDescent="0.45">
      <c r="A47"/>
      <c r="B47"/>
      <c r="C47"/>
      <c r="D47" s="11">
        <v>-20</v>
      </c>
      <c r="E47">
        <f>IF(ABS(1-(H22+H37+H52+H67))&lt;=0.00001,H22*I25+H37*I40+H52*I55+H67*I70,NA())</f>
        <v>22</v>
      </c>
      <c r="F47"/>
      <c r="G47"/>
      <c r="H47"/>
      <c r="I47"/>
      <c r="J47"/>
      <c r="K47"/>
      <c r="L47"/>
      <c r="M47"/>
      <c r="N47"/>
      <c r="O47"/>
      <c r="P47" s="12" t="s">
        <v>39</v>
      </c>
      <c r="Q47"/>
      <c r="R47"/>
      <c r="S47" s="5"/>
    </row>
    <row r="48" spans="1:19" ht="14.25" x14ac:dyDescent="0.45">
      <c r="A48"/>
      <c r="B48"/>
      <c r="C48"/>
      <c r="D48"/>
      <c r="E48"/>
      <c r="F48"/>
      <c r="G48"/>
      <c r="H48"/>
      <c r="I48"/>
      <c r="J48"/>
      <c r="K48"/>
      <c r="L48"/>
      <c r="M48"/>
      <c r="N48"/>
      <c r="O48"/>
      <c r="P48"/>
      <c r="Q48"/>
      <c r="R48"/>
      <c r="S48" s="5">
        <f>SUM(D47,H55,L51,P49)</f>
        <v>-620</v>
      </c>
    </row>
    <row r="49" spans="1:19" ht="14.25" x14ac:dyDescent="0.45">
      <c r="A49"/>
      <c r="B49"/>
      <c r="C49"/>
      <c r="D49"/>
      <c r="E49"/>
      <c r="F49"/>
      <c r="G49"/>
      <c r="H49"/>
      <c r="I49"/>
      <c r="J49"/>
      <c r="K49"/>
      <c r="L49" s="12" t="s">
        <v>61</v>
      </c>
      <c r="M49"/>
      <c r="N49"/>
      <c r="O49"/>
      <c r="P49" s="11">
        <f>$L$4</f>
        <v>400</v>
      </c>
      <c r="Q49">
        <f>S48</f>
        <v>-620</v>
      </c>
      <c r="R49"/>
      <c r="S49" s="5"/>
    </row>
    <row r="50" spans="1:19" ht="14.25" x14ac:dyDescent="0.45">
      <c r="A50"/>
      <c r="B50"/>
      <c r="C50"/>
      <c r="D50"/>
      <c r="E50"/>
      <c r="F50"/>
      <c r="G50"/>
      <c r="H50"/>
      <c r="I50"/>
      <c r="J50"/>
      <c r="K50"/>
      <c r="L50"/>
      <c r="M50"/>
      <c r="N50"/>
      <c r="O50"/>
      <c r="P50"/>
      <c r="Q50"/>
      <c r="R50"/>
      <c r="S50" s="5"/>
    </row>
    <row r="51" spans="1:19" ht="14.25" x14ac:dyDescent="0.45">
      <c r="A51"/>
      <c r="B51"/>
      <c r="C51"/>
      <c r="D51"/>
      <c r="E51"/>
      <c r="F51"/>
      <c r="G51"/>
      <c r="H51"/>
      <c r="I51"/>
      <c r="J51"/>
      <c r="K51"/>
      <c r="L51" s="11">
        <v>-1000</v>
      </c>
      <c r="M51">
        <f>IF(ABS(1-(P46+P51))&lt;=0.00001,P46*Q49+P51*Q54,NA())</f>
        <v>-60.000000000000014</v>
      </c>
      <c r="N51"/>
      <c r="O51"/>
      <c r="P51" s="11">
        <f>1-P46</f>
        <v>0.7</v>
      </c>
      <c r="Q51"/>
      <c r="R51"/>
      <c r="S51" s="5"/>
    </row>
    <row r="52" spans="1:19" ht="14.25" x14ac:dyDescent="0.45">
      <c r="A52"/>
      <c r="B52"/>
      <c r="C52"/>
      <c r="D52"/>
      <c r="E52"/>
      <c r="F52"/>
      <c r="G52"/>
      <c r="H52" s="25">
        <f>X7</f>
        <v>0.25</v>
      </c>
      <c r="I52"/>
      <c r="J52"/>
      <c r="K52"/>
      <c r="L52"/>
      <c r="M52"/>
      <c r="N52"/>
      <c r="O52"/>
      <c r="P52" s="12" t="s">
        <v>49</v>
      </c>
      <c r="Q52"/>
      <c r="R52"/>
      <c r="S52" s="5"/>
    </row>
    <row r="53" spans="1:19" ht="14.25" x14ac:dyDescent="0.45">
      <c r="A53"/>
      <c r="B53"/>
      <c r="C53"/>
      <c r="D53"/>
      <c r="E53"/>
      <c r="F53"/>
      <c r="G53"/>
      <c r="H53" s="12" t="s">
        <v>65</v>
      </c>
      <c r="I53"/>
      <c r="J53"/>
      <c r="K53"/>
      <c r="L53"/>
      <c r="M53"/>
      <c r="N53"/>
      <c r="O53"/>
      <c r="P53"/>
      <c r="Q53"/>
      <c r="R53"/>
      <c r="S53" s="5">
        <f>SUM(D47,H55,L51,P54)</f>
        <v>180</v>
      </c>
    </row>
    <row r="54" spans="1:19" ht="14.25" x14ac:dyDescent="0.45">
      <c r="A54"/>
      <c r="B54"/>
      <c r="C54"/>
      <c r="D54"/>
      <c r="E54"/>
      <c r="F54"/>
      <c r="G54"/>
      <c r="H54"/>
      <c r="I54"/>
      <c r="J54">
        <f>IF(I55=M51,1,IF(I55=M59,2))</f>
        <v>2</v>
      </c>
      <c r="K54"/>
      <c r="L54"/>
      <c r="M54"/>
      <c r="N54"/>
      <c r="O54"/>
      <c r="P54" s="11">
        <f>$L$9</f>
        <v>1200</v>
      </c>
      <c r="Q54">
        <f>S53</f>
        <v>180</v>
      </c>
      <c r="R54"/>
      <c r="S54" s="5"/>
    </row>
    <row r="55" spans="1:19" ht="14.25" x14ac:dyDescent="0.45">
      <c r="A55"/>
      <c r="B55"/>
      <c r="C55"/>
      <c r="D55"/>
      <c r="E55"/>
      <c r="F55"/>
      <c r="G55"/>
      <c r="H55" s="11"/>
      <c r="I55">
        <f>MAX(M51,M59)</f>
        <v>-20</v>
      </c>
      <c r="J55"/>
      <c r="K55"/>
      <c r="L55"/>
      <c r="M55"/>
      <c r="N55"/>
      <c r="O55"/>
      <c r="P55"/>
      <c r="Q55"/>
      <c r="R55"/>
      <c r="S55" s="5"/>
    </row>
    <row r="56" spans="1:19" ht="14.25" x14ac:dyDescent="0.45">
      <c r="A56"/>
      <c r="B56"/>
      <c r="C56"/>
      <c r="D56"/>
      <c r="E56"/>
      <c r="F56"/>
      <c r="G56"/>
      <c r="H56"/>
      <c r="I56"/>
      <c r="J56"/>
      <c r="K56"/>
      <c r="L56"/>
      <c r="M56"/>
      <c r="N56"/>
      <c r="O56"/>
      <c r="P56"/>
      <c r="Q56"/>
      <c r="R56"/>
      <c r="S56" s="5"/>
    </row>
    <row r="57" spans="1:19" ht="14.25" x14ac:dyDescent="0.45">
      <c r="A57"/>
      <c r="B57"/>
      <c r="C57"/>
      <c r="D57"/>
      <c r="E57"/>
      <c r="F57"/>
      <c r="G57"/>
      <c r="H57"/>
      <c r="I57"/>
      <c r="J57"/>
      <c r="K57"/>
      <c r="L57" s="12" t="str">
        <f>L27</f>
        <v>Deny Credit</v>
      </c>
      <c r="M57"/>
      <c r="N57"/>
      <c r="O57"/>
      <c r="P57"/>
      <c r="Q57"/>
      <c r="R57"/>
      <c r="S57" s="5"/>
    </row>
    <row r="58" spans="1:19" ht="14.25" x14ac:dyDescent="0.45">
      <c r="A58"/>
      <c r="B58"/>
      <c r="C58"/>
      <c r="D58"/>
      <c r="E58"/>
      <c r="F58"/>
      <c r="G58"/>
      <c r="H58"/>
      <c r="I58"/>
      <c r="J58"/>
      <c r="K58"/>
      <c r="L58"/>
      <c r="M58"/>
      <c r="N58"/>
      <c r="O58"/>
      <c r="P58"/>
      <c r="Q58"/>
      <c r="R58"/>
      <c r="S58" s="5">
        <f>SUM(D47,H55,L59)</f>
        <v>-20</v>
      </c>
    </row>
    <row r="59" spans="1:19" ht="14.25" x14ac:dyDescent="0.45">
      <c r="A59"/>
      <c r="B59"/>
      <c r="C59"/>
      <c r="D59"/>
      <c r="E59"/>
      <c r="F59"/>
      <c r="G59"/>
      <c r="H59"/>
      <c r="I59"/>
      <c r="J59"/>
      <c r="K59"/>
      <c r="L59" s="11"/>
      <c r="M59">
        <f>S58</f>
        <v>-20</v>
      </c>
      <c r="N59"/>
      <c r="O59"/>
      <c r="P59"/>
      <c r="Q59"/>
      <c r="R59"/>
      <c r="S59" s="5"/>
    </row>
    <row r="60" spans="1:19" ht="14.25" x14ac:dyDescent="0.45">
      <c r="A60"/>
      <c r="B60"/>
      <c r="C60"/>
      <c r="D60"/>
      <c r="E60"/>
      <c r="F60"/>
      <c r="G60"/>
      <c r="H60"/>
      <c r="I60"/>
      <c r="J60"/>
      <c r="K60"/>
      <c r="L60"/>
      <c r="M60"/>
      <c r="N60"/>
      <c r="O60"/>
      <c r="P60"/>
      <c r="Q60"/>
      <c r="R60"/>
      <c r="S60" s="5"/>
    </row>
    <row r="61" spans="1:19" ht="14.25" x14ac:dyDescent="0.45">
      <c r="A61"/>
      <c r="B61"/>
      <c r="C61"/>
      <c r="D61"/>
      <c r="E61"/>
      <c r="F61"/>
      <c r="G61"/>
      <c r="H61"/>
      <c r="I61"/>
      <c r="J61"/>
      <c r="K61"/>
      <c r="L61"/>
      <c r="M61"/>
      <c r="N61"/>
      <c r="O61"/>
      <c r="P61" s="11">
        <f>Y8</f>
        <v>0.5</v>
      </c>
      <c r="Q61"/>
      <c r="R61"/>
      <c r="S61" s="5"/>
    </row>
    <row r="62" spans="1:19" ht="14.25" x14ac:dyDescent="0.45">
      <c r="A62"/>
      <c r="B62"/>
      <c r="C62"/>
      <c r="D62"/>
      <c r="E62"/>
      <c r="F62"/>
      <c r="G62"/>
      <c r="H62"/>
      <c r="I62"/>
      <c r="J62"/>
      <c r="K62"/>
      <c r="L62"/>
      <c r="M62"/>
      <c r="N62"/>
      <c r="O62"/>
      <c r="P62" s="12" t="s">
        <v>39</v>
      </c>
      <c r="Q62"/>
      <c r="R62"/>
      <c r="S62" s="5"/>
    </row>
    <row r="63" spans="1:19" ht="14.25" x14ac:dyDescent="0.45">
      <c r="A63"/>
      <c r="B63"/>
      <c r="C63"/>
      <c r="D63"/>
      <c r="E63"/>
      <c r="F63"/>
      <c r="G63"/>
      <c r="H63"/>
      <c r="I63"/>
      <c r="J63"/>
      <c r="K63"/>
      <c r="L63"/>
      <c r="M63"/>
      <c r="N63"/>
      <c r="O63"/>
      <c r="P63"/>
      <c r="Q63"/>
      <c r="R63"/>
      <c r="S63" s="5">
        <f>SUM(D47,H70,L66,P64)</f>
        <v>-620</v>
      </c>
    </row>
    <row r="64" spans="1:19" ht="14.25" x14ac:dyDescent="0.45">
      <c r="A64"/>
      <c r="B64"/>
      <c r="C64"/>
      <c r="D64"/>
      <c r="E64"/>
      <c r="F64"/>
      <c r="G64"/>
      <c r="H64"/>
      <c r="I64"/>
      <c r="J64"/>
      <c r="K64"/>
      <c r="L64" s="12" t="s">
        <v>61</v>
      </c>
      <c r="M64"/>
      <c r="N64"/>
      <c r="O64"/>
      <c r="P64" s="11">
        <f>$L$4</f>
        <v>400</v>
      </c>
      <c r="Q64">
        <f>S63</f>
        <v>-620</v>
      </c>
      <c r="R64"/>
      <c r="S64" s="5"/>
    </row>
    <row r="65" spans="1:19" ht="14.25" x14ac:dyDescent="0.45">
      <c r="A65"/>
      <c r="B65"/>
      <c r="C65"/>
      <c r="D65"/>
      <c r="E65"/>
      <c r="F65"/>
      <c r="G65"/>
      <c r="H65"/>
      <c r="I65"/>
      <c r="J65"/>
      <c r="K65"/>
      <c r="L65"/>
      <c r="M65"/>
      <c r="N65"/>
      <c r="O65"/>
      <c r="P65"/>
      <c r="Q65"/>
      <c r="R65"/>
      <c r="S65" s="5"/>
    </row>
    <row r="66" spans="1:19" ht="14.25" x14ac:dyDescent="0.45">
      <c r="A66"/>
      <c r="B66"/>
      <c r="C66"/>
      <c r="D66"/>
      <c r="E66"/>
      <c r="F66"/>
      <c r="G66"/>
      <c r="H66"/>
      <c r="I66"/>
      <c r="J66"/>
      <c r="K66"/>
      <c r="L66" s="11">
        <v>-1000</v>
      </c>
      <c r="M66">
        <f>IF(ABS(1-(P61+P66))&lt;=0.00001,P61*Q64+P66*Q69,NA())</f>
        <v>-220</v>
      </c>
      <c r="N66"/>
      <c r="O66"/>
      <c r="P66" s="11">
        <f>1-P61</f>
        <v>0.5</v>
      </c>
      <c r="Q66"/>
      <c r="R66"/>
      <c r="S66" s="5"/>
    </row>
    <row r="67" spans="1:19" ht="14.25" x14ac:dyDescent="0.45">
      <c r="A67"/>
      <c r="B67"/>
      <c r="C67"/>
      <c r="D67"/>
      <c r="E67"/>
      <c r="F67"/>
      <c r="G67"/>
      <c r="H67" s="25">
        <f>Y7</f>
        <v>0.2</v>
      </c>
      <c r="I67"/>
      <c r="J67"/>
      <c r="K67"/>
      <c r="L67"/>
      <c r="M67"/>
      <c r="N67"/>
      <c r="O67"/>
      <c r="P67" s="12" t="s">
        <v>49</v>
      </c>
      <c r="Q67"/>
      <c r="R67"/>
      <c r="S67" s="5"/>
    </row>
    <row r="68" spans="1:19" ht="14.25" x14ac:dyDescent="0.45">
      <c r="A68"/>
      <c r="B68"/>
      <c r="C68"/>
      <c r="D68"/>
      <c r="E68"/>
      <c r="F68"/>
      <c r="G68"/>
      <c r="H68" s="12" t="s">
        <v>66</v>
      </c>
      <c r="I68"/>
      <c r="J68"/>
      <c r="K68"/>
      <c r="L68"/>
      <c r="M68"/>
      <c r="N68"/>
      <c r="O68"/>
      <c r="P68"/>
      <c r="Q68"/>
      <c r="R68"/>
      <c r="S68" s="5">
        <f>SUM(D47,H70,L66,P69)</f>
        <v>180</v>
      </c>
    </row>
    <row r="69" spans="1:19" ht="14.25" x14ac:dyDescent="0.45">
      <c r="A69"/>
      <c r="B69"/>
      <c r="C69"/>
      <c r="D69"/>
      <c r="E69"/>
      <c r="F69"/>
      <c r="G69"/>
      <c r="H69"/>
      <c r="I69"/>
      <c r="J69">
        <f>IF(I70=M66,1,IF(I70=M74,2))</f>
        <v>2</v>
      </c>
      <c r="K69"/>
      <c r="L69"/>
      <c r="M69"/>
      <c r="N69"/>
      <c r="O69"/>
      <c r="P69" s="11">
        <f>$L$9</f>
        <v>1200</v>
      </c>
      <c r="Q69">
        <f>S68</f>
        <v>180</v>
      </c>
      <c r="R69"/>
      <c r="S69" s="5"/>
    </row>
    <row r="70" spans="1:19" ht="14.25" x14ac:dyDescent="0.45">
      <c r="A70"/>
      <c r="B70"/>
      <c r="C70"/>
      <c r="D70"/>
      <c r="E70"/>
      <c r="F70"/>
      <c r="G70"/>
      <c r="H70" s="11"/>
      <c r="I70">
        <f>MAX(M66,M74)</f>
        <v>-20</v>
      </c>
      <c r="J70"/>
      <c r="K70"/>
      <c r="L70"/>
      <c r="M70"/>
      <c r="N70"/>
      <c r="O70"/>
      <c r="P70"/>
      <c r="Q70"/>
      <c r="R70"/>
      <c r="S70" s="5"/>
    </row>
    <row r="71" spans="1:19" ht="14.25" x14ac:dyDescent="0.45">
      <c r="A71"/>
      <c r="B71"/>
      <c r="C71"/>
      <c r="D71"/>
      <c r="E71"/>
      <c r="F71"/>
      <c r="G71"/>
      <c r="H71"/>
      <c r="I71"/>
      <c r="J71"/>
      <c r="K71"/>
      <c r="L71"/>
      <c r="M71"/>
      <c r="N71"/>
      <c r="O71"/>
      <c r="P71"/>
      <c r="Q71"/>
      <c r="R71"/>
      <c r="S71" s="5"/>
    </row>
    <row r="72" spans="1:19" ht="14.25" x14ac:dyDescent="0.45">
      <c r="A72"/>
      <c r="B72"/>
      <c r="C72"/>
      <c r="D72"/>
      <c r="E72"/>
      <c r="F72"/>
      <c r="G72"/>
      <c r="H72"/>
      <c r="I72"/>
      <c r="J72"/>
      <c r="K72"/>
      <c r="L72" s="12" t="str">
        <f>L27</f>
        <v>Deny Credit</v>
      </c>
      <c r="M72"/>
      <c r="N72"/>
      <c r="O72"/>
      <c r="P72"/>
      <c r="Q72"/>
      <c r="R72"/>
      <c r="S72" s="5"/>
    </row>
    <row r="73" spans="1:19" ht="14.25" x14ac:dyDescent="0.45">
      <c r="A73"/>
      <c r="B73"/>
      <c r="C73"/>
      <c r="D73"/>
      <c r="E73"/>
      <c r="F73"/>
      <c r="G73"/>
      <c r="H73"/>
      <c r="I73"/>
      <c r="J73"/>
      <c r="K73"/>
      <c r="L73"/>
      <c r="M73"/>
      <c r="N73"/>
      <c r="O73"/>
      <c r="P73"/>
      <c r="Q73"/>
      <c r="R73"/>
      <c r="S73" s="5">
        <f>SUM(D47,H70,L74)</f>
        <v>-20</v>
      </c>
    </row>
    <row r="74" spans="1:19" ht="14.25" x14ac:dyDescent="0.45">
      <c r="A74"/>
      <c r="B74"/>
      <c r="C74"/>
      <c r="D74"/>
      <c r="E74"/>
      <c r="F74"/>
      <c r="G74"/>
      <c r="H74"/>
      <c r="I74"/>
      <c r="J74"/>
      <c r="K74"/>
      <c r="L74" s="11"/>
      <c r="M74">
        <f>S73</f>
        <v>-20</v>
      </c>
      <c r="N74"/>
      <c r="O74"/>
      <c r="P74"/>
      <c r="Q74"/>
      <c r="R74"/>
      <c r="S74" s="5"/>
    </row>
    <row r="75" spans="1:19" ht="14.25" x14ac:dyDescent="0.45">
      <c r="A75"/>
      <c r="B75"/>
      <c r="C75"/>
      <c r="D75"/>
      <c r="E75"/>
      <c r="F75"/>
      <c r="G75"/>
      <c r="H75"/>
      <c r="I75"/>
      <c r="J75"/>
      <c r="K75"/>
      <c r="L75"/>
      <c r="M75"/>
      <c r="N75"/>
      <c r="O75"/>
      <c r="P75"/>
      <c r="Q75"/>
      <c r="R75"/>
      <c r="S75" s="5"/>
    </row>
    <row r="76" spans="1:19" ht="14.25" x14ac:dyDescent="0.45">
      <c r="A76"/>
      <c r="B76"/>
      <c r="C76"/>
      <c r="D76"/>
      <c r="E76"/>
      <c r="F76"/>
      <c r="G76"/>
      <c r="H76"/>
      <c r="I76"/>
      <c r="J76"/>
      <c r="K76"/>
      <c r="L76"/>
      <c r="M76"/>
      <c r="N76"/>
      <c r="O76"/>
      <c r="P76"/>
      <c r="Q76"/>
      <c r="R76"/>
      <c r="S76" s="5"/>
    </row>
    <row r="77" spans="1:19" ht="14.25" x14ac:dyDescent="0.45">
      <c r="A77"/>
      <c r="B77"/>
      <c r="C77"/>
      <c r="D77"/>
      <c r="E77"/>
      <c r="F77"/>
      <c r="G77"/>
      <c r="H77"/>
      <c r="I77"/>
      <c r="J77"/>
      <c r="K77"/>
      <c r="L77"/>
      <c r="M77"/>
      <c r="N77"/>
      <c r="O77"/>
      <c r="P77"/>
      <c r="Q77"/>
      <c r="R77"/>
      <c r="S77" s="5"/>
    </row>
    <row r="78" spans="1:19" ht="14.25" x14ac:dyDescent="0.45">
      <c r="A78"/>
      <c r="B78"/>
      <c r="C78"/>
      <c r="D78"/>
      <c r="E78"/>
      <c r="F78"/>
      <c r="G78"/>
      <c r="H78"/>
      <c r="I78"/>
      <c r="J78"/>
      <c r="K78"/>
      <c r="L78"/>
      <c r="M78"/>
      <c r="N78"/>
      <c r="O78"/>
      <c r="P78"/>
      <c r="Q78"/>
      <c r="R78"/>
      <c r="S78" s="5"/>
    </row>
    <row r="79" spans="1:19" ht="14.25" x14ac:dyDescent="0.45">
      <c r="A79"/>
      <c r="B79"/>
      <c r="C79"/>
      <c r="D79"/>
      <c r="E79"/>
      <c r="F79"/>
      <c r="G79"/>
      <c r="H79"/>
      <c r="I79"/>
      <c r="J79"/>
      <c r="K79"/>
      <c r="L79"/>
      <c r="M79"/>
      <c r="N79"/>
      <c r="O79"/>
      <c r="P79"/>
      <c r="Q79"/>
      <c r="R79"/>
      <c r="S79" s="5"/>
    </row>
    <row r="80" spans="1:19" ht="14.25" x14ac:dyDescent="0.45">
      <c r="A80"/>
      <c r="B80"/>
      <c r="C80"/>
      <c r="D80"/>
      <c r="E80"/>
      <c r="F80"/>
      <c r="G80"/>
      <c r="H80"/>
      <c r="I80"/>
      <c r="J80"/>
      <c r="K80"/>
      <c r="L80"/>
      <c r="M80"/>
      <c r="N80"/>
      <c r="O80"/>
      <c r="P80"/>
      <c r="Q80"/>
      <c r="R80"/>
      <c r="S80" s="5"/>
    </row>
    <row r="81" spans="1:19" ht="14.25" x14ac:dyDescent="0.45">
      <c r="A81"/>
      <c r="B81"/>
      <c r="C81"/>
      <c r="D81"/>
      <c r="E81"/>
      <c r="F81"/>
      <c r="G81"/>
      <c r="H81"/>
      <c r="I81"/>
      <c r="J81"/>
      <c r="K81"/>
      <c r="L81"/>
      <c r="M81"/>
      <c r="N81"/>
      <c r="O81"/>
      <c r="P81"/>
      <c r="Q81"/>
      <c r="R81"/>
      <c r="S81" s="5"/>
    </row>
    <row r="82" spans="1:19" ht="14.25" x14ac:dyDescent="0.45">
      <c r="A82"/>
      <c r="B82"/>
      <c r="C82"/>
      <c r="D82"/>
      <c r="E82"/>
      <c r="F82"/>
      <c r="G82"/>
      <c r="H82"/>
      <c r="I82"/>
      <c r="J82"/>
      <c r="K82"/>
      <c r="L82"/>
      <c r="M82"/>
      <c r="N82"/>
      <c r="O82"/>
      <c r="P82"/>
      <c r="Q82"/>
      <c r="R82"/>
      <c r="S82" s="5"/>
    </row>
    <row r="83" spans="1:19" ht="14.25" x14ac:dyDescent="0.45">
      <c r="A83"/>
      <c r="B83"/>
      <c r="C83"/>
      <c r="D83"/>
      <c r="E83"/>
      <c r="F83"/>
      <c r="G83"/>
      <c r="H83"/>
      <c r="I83"/>
      <c r="J83"/>
      <c r="K83"/>
      <c r="L83"/>
      <c r="M83"/>
      <c r="N83"/>
      <c r="O83"/>
      <c r="P83"/>
      <c r="Q83"/>
      <c r="R83"/>
      <c r="S83" s="5"/>
    </row>
    <row r="84" spans="1:19" ht="14.25" x14ac:dyDescent="0.45">
      <c r="A84"/>
      <c r="B84"/>
      <c r="C84"/>
      <c r="D84"/>
      <c r="E84"/>
      <c r="F84"/>
      <c r="G84"/>
      <c r="H84"/>
      <c r="I84"/>
      <c r="J84"/>
      <c r="K84"/>
      <c r="L84"/>
      <c r="M84"/>
      <c r="N84"/>
      <c r="O84"/>
      <c r="P84"/>
      <c r="Q84"/>
      <c r="R84"/>
      <c r="S84" s="5"/>
    </row>
    <row r="85" spans="1:19" ht="14.25" x14ac:dyDescent="0.45">
      <c r="A85"/>
      <c r="B85"/>
      <c r="C85"/>
      <c r="D85"/>
      <c r="E85"/>
      <c r="F85"/>
      <c r="G85"/>
      <c r="H85"/>
      <c r="I85"/>
      <c r="J85"/>
      <c r="K85"/>
      <c r="L85"/>
      <c r="M85"/>
      <c r="N85"/>
      <c r="O85"/>
      <c r="P85"/>
      <c r="Q85"/>
      <c r="R85"/>
      <c r="S85" s="5"/>
    </row>
    <row r="86" spans="1:19" ht="14.25" x14ac:dyDescent="0.45">
      <c r="A86"/>
      <c r="B86"/>
      <c r="C86"/>
      <c r="D86"/>
      <c r="E86"/>
      <c r="F86"/>
      <c r="G86"/>
      <c r="H86"/>
      <c r="I86"/>
      <c r="J86"/>
      <c r="K86"/>
      <c r="L86"/>
      <c r="M86"/>
      <c r="N86"/>
      <c r="O86"/>
      <c r="P86"/>
      <c r="Q86"/>
      <c r="R86"/>
      <c r="S86" s="5"/>
    </row>
    <row r="87" spans="1:19" ht="14.25" x14ac:dyDescent="0.45">
      <c r="A87"/>
      <c r="B87"/>
      <c r="C87"/>
      <c r="D87"/>
      <c r="E87"/>
      <c r="F87"/>
      <c r="G87"/>
      <c r="H87"/>
      <c r="I87"/>
      <c r="J87"/>
      <c r="K87"/>
      <c r="L87"/>
      <c r="M87"/>
      <c r="N87"/>
      <c r="O87"/>
      <c r="P87"/>
      <c r="Q87"/>
      <c r="R87"/>
      <c r="S87" s="5"/>
    </row>
    <row r="88" spans="1:19" ht="14.25" x14ac:dyDescent="0.45">
      <c r="A88"/>
      <c r="B88"/>
      <c r="C88"/>
      <c r="D88"/>
      <c r="E88"/>
      <c r="F88"/>
      <c r="G88"/>
      <c r="H88"/>
      <c r="I88"/>
      <c r="J88"/>
      <c r="K88"/>
      <c r="L88"/>
      <c r="M88"/>
      <c r="N88"/>
      <c r="O88"/>
      <c r="P88"/>
      <c r="Q88"/>
      <c r="R88"/>
      <c r="S88" s="5"/>
    </row>
    <row r="89" spans="1:19" ht="14.25" x14ac:dyDescent="0.45">
      <c r="A89"/>
      <c r="B89"/>
      <c r="C89"/>
      <c r="D89"/>
      <c r="E89"/>
      <c r="F89"/>
      <c r="G89"/>
      <c r="H89"/>
      <c r="I89"/>
      <c r="J89"/>
      <c r="K89"/>
      <c r="L89"/>
      <c r="M89"/>
      <c r="N89"/>
      <c r="O89"/>
      <c r="P89"/>
      <c r="Q89"/>
      <c r="R89"/>
      <c r="S89" s="5"/>
    </row>
    <row r="90" spans="1:19" ht="14.25" x14ac:dyDescent="0.45">
      <c r="A90"/>
      <c r="B90"/>
      <c r="C90"/>
      <c r="D90"/>
      <c r="E90"/>
      <c r="F90"/>
      <c r="G90"/>
      <c r="H90"/>
      <c r="I90"/>
      <c r="J90"/>
      <c r="K90"/>
      <c r="L90"/>
      <c r="M90"/>
      <c r="N90"/>
      <c r="O90"/>
      <c r="P90"/>
      <c r="Q90"/>
      <c r="R90"/>
      <c r="S90" s="5"/>
    </row>
    <row r="91" spans="1:19" ht="14.25" x14ac:dyDescent="0.45">
      <c r="A91"/>
      <c r="B91"/>
      <c r="C91"/>
      <c r="D91"/>
      <c r="E91"/>
      <c r="F91"/>
      <c r="G91"/>
      <c r="H91"/>
      <c r="I91"/>
      <c r="J91"/>
      <c r="K91"/>
      <c r="L91"/>
      <c r="M91"/>
      <c r="N91"/>
      <c r="O91"/>
      <c r="P91"/>
      <c r="Q91"/>
      <c r="R91"/>
      <c r="S91" s="5"/>
    </row>
    <row r="92" spans="1:19" ht="14.25" x14ac:dyDescent="0.45">
      <c r="A92"/>
      <c r="B92"/>
      <c r="C92"/>
      <c r="D92"/>
      <c r="E92"/>
      <c r="F92"/>
      <c r="G92"/>
      <c r="H92"/>
      <c r="I92"/>
      <c r="J92"/>
      <c r="K92"/>
      <c r="L92"/>
      <c r="M92"/>
      <c r="N92"/>
      <c r="O92"/>
      <c r="P92"/>
      <c r="Q92"/>
      <c r="R92"/>
      <c r="S92" s="5"/>
    </row>
    <row r="93" spans="1:19" ht="14.25" x14ac:dyDescent="0.45">
      <c r="A93"/>
      <c r="B93"/>
      <c r="C93"/>
      <c r="D93"/>
      <c r="E93"/>
      <c r="F93"/>
      <c r="G93"/>
      <c r="H93"/>
      <c r="I93"/>
      <c r="J93"/>
      <c r="K93"/>
      <c r="L93"/>
      <c r="M93"/>
      <c r="N93"/>
      <c r="O93"/>
      <c r="P93"/>
      <c r="Q93"/>
      <c r="R93"/>
      <c r="S93" s="5"/>
    </row>
    <row r="94" spans="1:19" ht="14.25" x14ac:dyDescent="0.45">
      <c r="A94"/>
      <c r="B94"/>
      <c r="C94"/>
      <c r="D94"/>
      <c r="E94"/>
      <c r="F94"/>
      <c r="G94"/>
      <c r="H94"/>
      <c r="I94"/>
      <c r="J94"/>
      <c r="K94"/>
      <c r="L94"/>
      <c r="M94"/>
      <c r="N94"/>
      <c r="O94"/>
      <c r="P94"/>
      <c r="Q94"/>
      <c r="R94"/>
      <c r="S94" s="5"/>
    </row>
    <row r="95" spans="1:19" ht="14.25" x14ac:dyDescent="0.45">
      <c r="A95"/>
      <c r="B95"/>
      <c r="C95"/>
      <c r="D95"/>
      <c r="E95"/>
      <c r="F95"/>
      <c r="G95"/>
      <c r="H95"/>
      <c r="I95"/>
      <c r="J95"/>
      <c r="K95"/>
      <c r="L95"/>
      <c r="M95"/>
      <c r="N95"/>
      <c r="O95"/>
      <c r="P95"/>
      <c r="Q95"/>
      <c r="R95"/>
      <c r="S95" s="5"/>
    </row>
    <row r="96" spans="1:19" ht="14.25" x14ac:dyDescent="0.45">
      <c r="A96"/>
      <c r="B96"/>
      <c r="C96"/>
      <c r="D96"/>
      <c r="E96"/>
      <c r="F96"/>
      <c r="G96"/>
      <c r="H96"/>
      <c r="I96"/>
      <c r="J96"/>
      <c r="K96"/>
      <c r="L96"/>
      <c r="M96"/>
      <c r="N96"/>
      <c r="O96"/>
      <c r="P96"/>
      <c r="Q96"/>
      <c r="R96"/>
      <c r="S96" s="5"/>
    </row>
    <row r="97" spans="1:19" ht="14.25" x14ac:dyDescent="0.45">
      <c r="A97"/>
      <c r="B97"/>
      <c r="C97"/>
      <c r="D97"/>
      <c r="E97"/>
      <c r="F97"/>
      <c r="G97"/>
      <c r="H97"/>
      <c r="I97"/>
      <c r="J97"/>
      <c r="K97"/>
      <c r="L97"/>
      <c r="M97"/>
      <c r="N97"/>
      <c r="O97"/>
      <c r="P97"/>
      <c r="Q97"/>
      <c r="R97"/>
      <c r="S97" s="5"/>
    </row>
    <row r="98" spans="1:19" ht="14.25" x14ac:dyDescent="0.45">
      <c r="A98"/>
      <c r="B98"/>
      <c r="C98"/>
      <c r="D98"/>
      <c r="E98"/>
      <c r="F98"/>
      <c r="G98"/>
      <c r="H98"/>
      <c r="I98"/>
      <c r="J98"/>
      <c r="K98"/>
      <c r="L98"/>
      <c r="M98"/>
      <c r="N98"/>
      <c r="O98"/>
      <c r="P98"/>
      <c r="Q98"/>
      <c r="R98"/>
      <c r="S98" s="5"/>
    </row>
    <row r="99" spans="1:19" ht="14.25" x14ac:dyDescent="0.45">
      <c r="A99"/>
      <c r="B99"/>
      <c r="C99"/>
      <c r="D99"/>
      <c r="E99"/>
      <c r="F99"/>
      <c r="G99"/>
      <c r="H99"/>
      <c r="I99"/>
      <c r="J99"/>
      <c r="K99"/>
      <c r="L99"/>
      <c r="M99"/>
      <c r="N99"/>
      <c r="O99"/>
      <c r="P99"/>
      <c r="Q99"/>
      <c r="R99"/>
      <c r="S99" s="5"/>
    </row>
    <row r="100" spans="1:19" ht="14.25" x14ac:dyDescent="0.45">
      <c r="A100"/>
      <c r="B100"/>
      <c r="C100"/>
      <c r="D100"/>
      <c r="E100"/>
      <c r="F100"/>
      <c r="G100"/>
      <c r="H100"/>
      <c r="I100"/>
      <c r="J100"/>
      <c r="K100"/>
      <c r="L100"/>
      <c r="M100"/>
      <c r="N100"/>
      <c r="O100"/>
      <c r="P100"/>
      <c r="Q100"/>
      <c r="R100"/>
      <c r="S100" s="5"/>
    </row>
    <row r="101" spans="1:19" ht="14.25" x14ac:dyDescent="0.45">
      <c r="A101"/>
      <c r="B101"/>
      <c r="C101"/>
      <c r="D101"/>
      <c r="E101"/>
      <c r="F101"/>
      <c r="G101"/>
      <c r="H101"/>
      <c r="I101"/>
      <c r="J101"/>
      <c r="K101"/>
      <c r="L101"/>
      <c r="M101"/>
      <c r="N101"/>
      <c r="O101"/>
      <c r="P101"/>
      <c r="Q101"/>
      <c r="R101"/>
      <c r="S101" s="5"/>
    </row>
    <row r="102" spans="1:19" ht="14.25" x14ac:dyDescent="0.45">
      <c r="A102"/>
      <c r="B102"/>
      <c r="C102"/>
      <c r="D102"/>
      <c r="E102"/>
      <c r="F102"/>
      <c r="G102"/>
      <c r="H102"/>
      <c r="I102"/>
      <c r="J102"/>
      <c r="K102"/>
      <c r="L102"/>
      <c r="M102"/>
      <c r="N102"/>
      <c r="O102"/>
      <c r="P102"/>
      <c r="Q102"/>
      <c r="R102"/>
      <c r="S102" s="5"/>
    </row>
    <row r="103" spans="1:19" ht="14.25" x14ac:dyDescent="0.45">
      <c r="A103"/>
      <c r="B103"/>
      <c r="C103"/>
      <c r="D103"/>
      <c r="E103"/>
      <c r="F103"/>
      <c r="G103"/>
      <c r="H103"/>
      <c r="I103"/>
      <c r="J103"/>
      <c r="K103"/>
      <c r="L103"/>
      <c r="M103"/>
      <c r="N103"/>
      <c r="O103"/>
      <c r="P103"/>
      <c r="Q103"/>
      <c r="R103"/>
      <c r="S103" s="5"/>
    </row>
    <row r="104" spans="1:19" ht="14.25" x14ac:dyDescent="0.45">
      <c r="A104"/>
      <c r="B104"/>
      <c r="C104"/>
      <c r="D104"/>
      <c r="E104"/>
      <c r="F104"/>
      <c r="G104"/>
      <c r="H104"/>
      <c r="I104"/>
      <c r="J104"/>
      <c r="K104"/>
      <c r="L104"/>
      <c r="M104"/>
      <c r="N104"/>
      <c r="O104"/>
      <c r="P104"/>
      <c r="Q104"/>
      <c r="R104"/>
      <c r="S104" s="5"/>
    </row>
    <row r="105" spans="1:19" ht="14.25" x14ac:dyDescent="0.45">
      <c r="A105"/>
      <c r="B105"/>
      <c r="C105"/>
      <c r="D105"/>
      <c r="E105"/>
      <c r="F105"/>
      <c r="G105"/>
      <c r="H105"/>
      <c r="I105"/>
      <c r="J105"/>
      <c r="K105"/>
      <c r="L105"/>
      <c r="M105"/>
      <c r="N105"/>
      <c r="O105"/>
      <c r="P105"/>
      <c r="Q105"/>
      <c r="R105"/>
      <c r="S105" s="5"/>
    </row>
    <row r="106" spans="1:19" ht="14.25" x14ac:dyDescent="0.45">
      <c r="A106"/>
      <c r="B106"/>
      <c r="C106"/>
      <c r="D106"/>
      <c r="E106"/>
      <c r="F106"/>
      <c r="G106"/>
      <c r="H106"/>
      <c r="I106"/>
      <c r="J106"/>
      <c r="K106"/>
      <c r="L106"/>
      <c r="M106"/>
      <c r="N106"/>
      <c r="O106"/>
      <c r="P106"/>
      <c r="Q106"/>
      <c r="R106"/>
      <c r="S106" s="5"/>
    </row>
    <row r="107" spans="1:19" ht="14.25" x14ac:dyDescent="0.45">
      <c r="A107"/>
      <c r="B107"/>
      <c r="C107"/>
      <c r="D107"/>
      <c r="E107"/>
      <c r="F107"/>
      <c r="G107"/>
      <c r="H107"/>
      <c r="I107"/>
      <c r="J107"/>
      <c r="K107"/>
      <c r="L107"/>
      <c r="M107"/>
      <c r="N107"/>
      <c r="O107"/>
      <c r="P107"/>
      <c r="Q107"/>
      <c r="R107"/>
      <c r="S107" s="5"/>
    </row>
    <row r="108" spans="1:19" ht="14.25" x14ac:dyDescent="0.45">
      <c r="A108"/>
      <c r="B108"/>
      <c r="C108"/>
      <c r="D108"/>
      <c r="E108"/>
      <c r="F108"/>
      <c r="G108"/>
      <c r="H108"/>
      <c r="I108"/>
      <c r="J108"/>
      <c r="K108"/>
      <c r="L108"/>
      <c r="M108"/>
      <c r="N108"/>
      <c r="O108"/>
      <c r="P108"/>
      <c r="Q108"/>
      <c r="R108"/>
      <c r="S108" s="5"/>
    </row>
    <row r="109" spans="1:19" ht="14.25" x14ac:dyDescent="0.45">
      <c r="A109"/>
      <c r="B109"/>
      <c r="C109"/>
      <c r="D109"/>
      <c r="E109"/>
      <c r="F109"/>
      <c r="G109"/>
      <c r="H109"/>
      <c r="I109"/>
      <c r="J109"/>
      <c r="K109"/>
      <c r="L109"/>
      <c r="M109"/>
      <c r="N109"/>
      <c r="O109"/>
      <c r="P109"/>
      <c r="Q109"/>
      <c r="R109"/>
      <c r="S109" s="5"/>
    </row>
    <row r="110" spans="1:19" ht="14.25" x14ac:dyDescent="0.45">
      <c r="A110"/>
      <c r="B110"/>
      <c r="C110"/>
      <c r="D110"/>
      <c r="E110"/>
      <c r="F110"/>
      <c r="G110"/>
      <c r="H110"/>
      <c r="I110"/>
      <c r="J110"/>
      <c r="K110"/>
      <c r="L110"/>
      <c r="M110"/>
      <c r="N110"/>
      <c r="O110"/>
      <c r="P110"/>
      <c r="Q110"/>
      <c r="R110"/>
      <c r="S110" s="5"/>
    </row>
    <row r="111" spans="1:19" ht="14.25" x14ac:dyDescent="0.45">
      <c r="A111"/>
      <c r="B111"/>
      <c r="C111"/>
      <c r="D111"/>
      <c r="E111"/>
      <c r="F111"/>
      <c r="G111"/>
      <c r="H111"/>
      <c r="I111"/>
      <c r="J111"/>
      <c r="K111"/>
      <c r="L111"/>
      <c r="M111"/>
      <c r="N111"/>
      <c r="O111"/>
      <c r="P111"/>
      <c r="Q111"/>
      <c r="R111"/>
      <c r="S111" s="5"/>
    </row>
    <row r="112" spans="1:19" ht="14.25" x14ac:dyDescent="0.45">
      <c r="A112"/>
      <c r="B112"/>
      <c r="C112"/>
      <c r="D112"/>
      <c r="E112"/>
      <c r="F112"/>
      <c r="G112"/>
      <c r="H112"/>
      <c r="I112"/>
      <c r="J112"/>
      <c r="K112"/>
      <c r="L112"/>
      <c r="M112"/>
      <c r="N112"/>
      <c r="O112"/>
      <c r="P112"/>
      <c r="Q112"/>
      <c r="R112"/>
      <c r="S112" s="5"/>
    </row>
    <row r="113" spans="1:19" ht="14.25" x14ac:dyDescent="0.45">
      <c r="A113"/>
      <c r="B113"/>
      <c r="C113"/>
      <c r="D113"/>
      <c r="E113"/>
      <c r="F113"/>
      <c r="G113"/>
      <c r="H113"/>
      <c r="I113"/>
      <c r="J113"/>
      <c r="K113"/>
      <c r="L113"/>
      <c r="M113"/>
      <c r="N113"/>
      <c r="O113"/>
      <c r="P113"/>
      <c r="Q113"/>
      <c r="R113"/>
      <c r="S113" s="5"/>
    </row>
    <row r="114" spans="1:19" ht="14.25" x14ac:dyDescent="0.45">
      <c r="A114"/>
      <c r="B114"/>
      <c r="C114"/>
      <c r="D114"/>
      <c r="E114"/>
      <c r="F114"/>
      <c r="G114"/>
      <c r="H114"/>
      <c r="I114"/>
      <c r="J114"/>
      <c r="K114"/>
      <c r="L114"/>
      <c r="M114"/>
      <c r="N114"/>
      <c r="O114"/>
      <c r="P114"/>
      <c r="Q114"/>
      <c r="R114"/>
      <c r="S114" s="5"/>
    </row>
    <row r="115" spans="1:19" ht="14.25" x14ac:dyDescent="0.45">
      <c r="A115"/>
      <c r="B115"/>
      <c r="C115"/>
      <c r="D115"/>
      <c r="E115"/>
      <c r="F115"/>
      <c r="G115"/>
      <c r="H115"/>
      <c r="I115"/>
      <c r="J115"/>
      <c r="K115"/>
      <c r="L115"/>
      <c r="M115"/>
      <c r="N115"/>
      <c r="O115"/>
      <c r="P115"/>
      <c r="Q115"/>
      <c r="R115"/>
      <c r="S115" s="5"/>
    </row>
    <row r="116" spans="1:19" ht="14.25" x14ac:dyDescent="0.45">
      <c r="A116"/>
      <c r="B116"/>
      <c r="C116"/>
      <c r="D116"/>
      <c r="E116"/>
      <c r="F116"/>
      <c r="G116"/>
      <c r="H116"/>
      <c r="I116"/>
      <c r="J116"/>
      <c r="K116"/>
      <c r="L116"/>
      <c r="M116"/>
      <c r="N116"/>
      <c r="O116"/>
      <c r="P116"/>
      <c r="Q116"/>
      <c r="R116"/>
      <c r="S116" s="5"/>
    </row>
    <row r="117" spans="1:19" ht="14.25" x14ac:dyDescent="0.45">
      <c r="A117"/>
      <c r="B117"/>
      <c r="C117"/>
      <c r="D117"/>
      <c r="E117"/>
      <c r="F117"/>
      <c r="G117"/>
      <c r="H117"/>
      <c r="I117"/>
      <c r="J117"/>
      <c r="K117"/>
      <c r="L117"/>
      <c r="M117"/>
      <c r="N117"/>
      <c r="O117"/>
      <c r="P117"/>
      <c r="Q117"/>
      <c r="R117"/>
      <c r="S117" s="5"/>
    </row>
    <row r="118" spans="1:19" ht="14.25" x14ac:dyDescent="0.45">
      <c r="A118"/>
      <c r="B118"/>
      <c r="C118"/>
      <c r="D118"/>
      <c r="E118"/>
      <c r="F118"/>
      <c r="G118"/>
      <c r="H118"/>
      <c r="I118"/>
      <c r="J118"/>
      <c r="K118"/>
      <c r="L118"/>
      <c r="M118"/>
      <c r="N118"/>
      <c r="O118"/>
      <c r="P118"/>
      <c r="Q118"/>
      <c r="R118"/>
      <c r="S118" s="5"/>
    </row>
    <row r="119" spans="1:19" ht="14.25" x14ac:dyDescent="0.45">
      <c r="A119"/>
      <c r="B119"/>
      <c r="C119"/>
      <c r="D119"/>
      <c r="E119"/>
      <c r="F119"/>
      <c r="G119"/>
      <c r="H119"/>
      <c r="I119"/>
      <c r="J119"/>
      <c r="K119"/>
      <c r="L119"/>
      <c r="M119"/>
      <c r="N119"/>
      <c r="O119"/>
      <c r="P119"/>
      <c r="Q119"/>
      <c r="R119"/>
      <c r="S119" s="5"/>
    </row>
    <row r="120" spans="1:19" ht="14.25" x14ac:dyDescent="0.45">
      <c r="A120"/>
      <c r="B120"/>
      <c r="C120"/>
      <c r="D120"/>
      <c r="E120"/>
      <c r="F120"/>
      <c r="G120"/>
      <c r="H120"/>
      <c r="I120"/>
      <c r="J120"/>
      <c r="K120"/>
      <c r="L120"/>
      <c r="M120"/>
      <c r="N120"/>
      <c r="O120"/>
      <c r="P120"/>
      <c r="Q120"/>
      <c r="R120"/>
      <c r="S120" s="5"/>
    </row>
    <row r="121" spans="1:19" ht="14.25" x14ac:dyDescent="0.45">
      <c r="A121"/>
      <c r="B121"/>
      <c r="C121"/>
      <c r="D121"/>
      <c r="E121"/>
      <c r="F121"/>
      <c r="G121"/>
      <c r="H121"/>
      <c r="I121"/>
      <c r="J121"/>
      <c r="K121"/>
      <c r="L121"/>
      <c r="M121"/>
      <c r="N121"/>
      <c r="O121"/>
      <c r="P121"/>
      <c r="Q121"/>
      <c r="R121"/>
      <c r="S121" s="5"/>
    </row>
    <row r="122" spans="1:19" ht="14.25" x14ac:dyDescent="0.45">
      <c r="A122"/>
      <c r="B122"/>
      <c r="C122"/>
      <c r="D122"/>
      <c r="E122"/>
      <c r="F122"/>
      <c r="G122"/>
      <c r="H122"/>
      <c r="I122"/>
      <c r="J122"/>
      <c r="K122"/>
      <c r="L122"/>
      <c r="M122"/>
      <c r="N122"/>
      <c r="O122"/>
      <c r="P122"/>
      <c r="Q122"/>
      <c r="R122"/>
      <c r="S122" s="5"/>
    </row>
    <row r="123" spans="1:19" ht="14.25" x14ac:dyDescent="0.45">
      <c r="A123"/>
      <c r="B123"/>
      <c r="C123"/>
      <c r="D123"/>
      <c r="E123"/>
      <c r="F123"/>
      <c r="G123"/>
      <c r="H123"/>
      <c r="I123"/>
      <c r="J123"/>
      <c r="K123"/>
      <c r="L123"/>
      <c r="M123"/>
      <c r="N123"/>
      <c r="O123"/>
      <c r="P123"/>
      <c r="Q123"/>
      <c r="R123"/>
      <c r="S123" s="5"/>
    </row>
    <row r="124" spans="1:19" ht="14.25" x14ac:dyDescent="0.45">
      <c r="A124"/>
      <c r="B124"/>
      <c r="C124"/>
      <c r="D124"/>
      <c r="E124"/>
      <c r="F124"/>
      <c r="G124"/>
      <c r="H124"/>
      <c r="I124"/>
      <c r="J124"/>
      <c r="K124"/>
      <c r="L124"/>
      <c r="M124"/>
      <c r="N124"/>
      <c r="O124"/>
      <c r="P124"/>
      <c r="Q124"/>
      <c r="R124"/>
      <c r="S124" s="5"/>
    </row>
    <row r="998" spans="181:196" x14ac:dyDescent="0.4">
      <c r="FZ998" s="12" t="s">
        <v>8</v>
      </c>
      <c r="GA998" s="12" t="s">
        <v>9</v>
      </c>
      <c r="GB998" s="12" t="s">
        <v>10</v>
      </c>
      <c r="GC998" s="12" t="s">
        <v>11</v>
      </c>
      <c r="GD998" s="12" t="s">
        <v>12</v>
      </c>
      <c r="GE998" s="12" t="s">
        <v>13</v>
      </c>
      <c r="GF998" s="12" t="s">
        <v>14</v>
      </c>
      <c r="GG998" s="12" t="s">
        <v>15</v>
      </c>
      <c r="GH998" s="12" t="s">
        <v>16</v>
      </c>
      <c r="GI998" s="12" t="s">
        <v>17</v>
      </c>
      <c r="GJ998" s="12" t="s">
        <v>18</v>
      </c>
      <c r="GK998" s="12" t="s">
        <v>19</v>
      </c>
      <c r="GL998" s="12" t="s">
        <v>20</v>
      </c>
      <c r="GM998" s="12" t="s">
        <v>21</v>
      </c>
      <c r="GN998" s="12" t="s">
        <v>22</v>
      </c>
    </row>
    <row r="999" spans="181:196" x14ac:dyDescent="0.4">
      <c r="FY999" s="12">
        <v>0</v>
      </c>
      <c r="FZ999" s="12">
        <v>0</v>
      </c>
      <c r="GA999" s="12" t="s">
        <v>23</v>
      </c>
      <c r="GB999" s="12">
        <v>0</v>
      </c>
      <c r="GC999" s="12">
        <v>0</v>
      </c>
      <c r="GD999" s="12">
        <v>0</v>
      </c>
      <c r="GE999" s="12" t="s">
        <v>24</v>
      </c>
      <c r="GF999" s="12">
        <v>2</v>
      </c>
      <c r="GG999" s="12">
        <v>1</v>
      </c>
      <c r="GH999" s="12">
        <v>2</v>
      </c>
      <c r="GI999" s="12">
        <v>0</v>
      </c>
      <c r="GJ999" s="12">
        <v>0</v>
      </c>
      <c r="GK999" s="12">
        <v>0</v>
      </c>
      <c r="GL999" s="12">
        <v>26</v>
      </c>
      <c r="GM999" s="12">
        <v>1</v>
      </c>
      <c r="GN999" s="12" t="b">
        <v>1</v>
      </c>
    </row>
    <row r="1000" spans="181:196" x14ac:dyDescent="0.4">
      <c r="FY1000" s="12">
        <v>0</v>
      </c>
      <c r="FZ1000" s="12">
        <v>1</v>
      </c>
      <c r="GC1000" s="12">
        <v>0</v>
      </c>
      <c r="GD1000" s="12">
        <v>0</v>
      </c>
      <c r="GE1000" s="12" t="s">
        <v>24</v>
      </c>
      <c r="GF1000" s="12">
        <v>2</v>
      </c>
      <c r="GG1000" s="12">
        <v>3</v>
      </c>
      <c r="GH1000" s="12">
        <v>4</v>
      </c>
      <c r="GI1000" s="12">
        <v>0</v>
      </c>
      <c r="GJ1000" s="12">
        <v>0</v>
      </c>
      <c r="GK1000" s="12">
        <v>0</v>
      </c>
      <c r="GL1000" s="12">
        <v>8</v>
      </c>
      <c r="GM1000" s="12">
        <v>5</v>
      </c>
      <c r="GN1000" s="12" t="b">
        <v>1</v>
      </c>
    </row>
    <row r="1001" spans="181:196" x14ac:dyDescent="0.4">
      <c r="FY1001" s="12">
        <v>0</v>
      </c>
      <c r="FZ1001" s="12">
        <v>2</v>
      </c>
      <c r="GC1001" s="12">
        <v>0</v>
      </c>
      <c r="GD1001" s="12">
        <v>0</v>
      </c>
      <c r="GE1001" s="12" t="s">
        <v>26</v>
      </c>
      <c r="GF1001" s="12">
        <v>4</v>
      </c>
      <c r="GG1001" s="12">
        <v>11</v>
      </c>
      <c r="GH1001" s="12">
        <v>12</v>
      </c>
      <c r="GI1001" s="12">
        <v>13</v>
      </c>
      <c r="GJ1001" s="12">
        <v>14</v>
      </c>
      <c r="GK1001" s="12">
        <v>0</v>
      </c>
      <c r="GL1001" s="12">
        <v>45</v>
      </c>
      <c r="GM1001" s="12">
        <v>5</v>
      </c>
      <c r="GN1001" s="12" t="b">
        <v>1</v>
      </c>
    </row>
    <row r="1002" spans="181:196" x14ac:dyDescent="0.4">
      <c r="FY1002" s="12">
        <v>0</v>
      </c>
      <c r="FZ1002" s="12">
        <v>3</v>
      </c>
      <c r="GC1002" s="12">
        <v>0</v>
      </c>
      <c r="GD1002" s="12">
        <v>1</v>
      </c>
      <c r="GE1002" s="12" t="s">
        <v>26</v>
      </c>
      <c r="GF1002" s="12">
        <v>2</v>
      </c>
      <c r="GG1002" s="12">
        <v>5</v>
      </c>
      <c r="GH1002" s="12">
        <v>6</v>
      </c>
      <c r="GI1002" s="12">
        <v>0</v>
      </c>
      <c r="GJ1002" s="12">
        <v>0</v>
      </c>
      <c r="GK1002" s="12">
        <v>0</v>
      </c>
      <c r="GL1002" s="12">
        <v>4</v>
      </c>
      <c r="GM1002" s="12">
        <v>9</v>
      </c>
      <c r="GN1002" s="12" t="b">
        <v>1</v>
      </c>
    </row>
    <row r="1003" spans="181:196" x14ac:dyDescent="0.4">
      <c r="FY1003" s="12">
        <v>0</v>
      </c>
      <c r="FZ1003" s="12">
        <v>4</v>
      </c>
      <c r="GC1003" s="12">
        <v>0</v>
      </c>
      <c r="GD1003" s="12">
        <v>1</v>
      </c>
      <c r="GE1003" s="12" t="s">
        <v>25</v>
      </c>
      <c r="GF1003" s="12">
        <v>0</v>
      </c>
      <c r="GG1003" s="12">
        <v>0</v>
      </c>
      <c r="GH1003" s="12">
        <v>0</v>
      </c>
      <c r="GI1003" s="12">
        <v>0</v>
      </c>
      <c r="GJ1003" s="12">
        <v>0</v>
      </c>
      <c r="GK1003" s="12">
        <v>0</v>
      </c>
      <c r="GL1003" s="12">
        <v>12</v>
      </c>
      <c r="GM1003" s="12">
        <v>9</v>
      </c>
      <c r="GN1003" s="12" t="b">
        <v>1</v>
      </c>
    </row>
    <row r="1004" spans="181:196" x14ac:dyDescent="0.4">
      <c r="FY1004" s="12">
        <v>0</v>
      </c>
      <c r="FZ1004" s="12">
        <v>5</v>
      </c>
      <c r="GD1004" s="12">
        <v>3</v>
      </c>
      <c r="GE1004" s="12" t="s">
        <v>25</v>
      </c>
      <c r="GF1004" s="12">
        <v>0</v>
      </c>
      <c r="GG1004" s="12">
        <v>0</v>
      </c>
      <c r="GH1004" s="12">
        <v>0</v>
      </c>
      <c r="GI1004" s="12">
        <v>0</v>
      </c>
      <c r="GJ1004" s="12">
        <v>0</v>
      </c>
      <c r="GK1004" s="12">
        <v>0</v>
      </c>
      <c r="GL1004" s="12">
        <v>2</v>
      </c>
      <c r="GM1004" s="12">
        <v>13</v>
      </c>
      <c r="GN1004" s="12" t="b">
        <v>1</v>
      </c>
    </row>
    <row r="1005" spans="181:196" x14ac:dyDescent="0.4">
      <c r="FY1005" s="12">
        <v>0</v>
      </c>
      <c r="FZ1005" s="12">
        <v>6</v>
      </c>
      <c r="GD1005" s="12">
        <v>3</v>
      </c>
      <c r="GE1005" s="12" t="s">
        <v>25</v>
      </c>
      <c r="GF1005" s="12">
        <v>0</v>
      </c>
      <c r="GG1005" s="12">
        <v>0</v>
      </c>
      <c r="GH1005" s="12">
        <v>0</v>
      </c>
      <c r="GI1005" s="12">
        <v>0</v>
      </c>
      <c r="GJ1005" s="12">
        <v>0</v>
      </c>
      <c r="GK1005" s="12">
        <v>0</v>
      </c>
      <c r="GL1005" s="12">
        <v>7</v>
      </c>
      <c r="GM1005" s="12">
        <v>13</v>
      </c>
      <c r="GN1005" s="12" t="b">
        <v>1</v>
      </c>
    </row>
    <row r="1006" spans="181:196" x14ac:dyDescent="0.4">
      <c r="FY1006" s="12">
        <v>0</v>
      </c>
      <c r="FZ1006" s="12">
        <v>7</v>
      </c>
      <c r="GD1006" s="12">
        <v>9</v>
      </c>
      <c r="GE1006" s="12" t="s">
        <v>25</v>
      </c>
      <c r="GF1006" s="12">
        <v>0</v>
      </c>
      <c r="GG1006" s="12">
        <v>0</v>
      </c>
      <c r="GH1006" s="12">
        <v>0</v>
      </c>
      <c r="GI1006" s="12">
        <v>0</v>
      </c>
      <c r="GJ1006" s="12">
        <v>0</v>
      </c>
      <c r="GK1006" s="12">
        <v>0</v>
      </c>
      <c r="GL1006" s="12">
        <v>62</v>
      </c>
      <c r="GM1006" s="12">
        <v>17</v>
      </c>
      <c r="GN1006" s="12" t="b">
        <v>1</v>
      </c>
    </row>
    <row r="1007" spans="181:196" x14ac:dyDescent="0.4">
      <c r="FY1007" s="12">
        <v>0</v>
      </c>
      <c r="FZ1007" s="12">
        <v>8</v>
      </c>
      <c r="GD1007" s="12">
        <v>9</v>
      </c>
      <c r="GE1007" s="12" t="s">
        <v>25</v>
      </c>
      <c r="GF1007" s="12">
        <v>0</v>
      </c>
      <c r="GG1007" s="12">
        <v>0</v>
      </c>
      <c r="GH1007" s="12">
        <v>0</v>
      </c>
      <c r="GI1007" s="12">
        <v>0</v>
      </c>
      <c r="GJ1007" s="12">
        <v>0</v>
      </c>
      <c r="GK1007" s="12">
        <v>0</v>
      </c>
      <c r="GL1007" s="12">
        <v>67</v>
      </c>
      <c r="GM1007" s="12">
        <v>17</v>
      </c>
      <c r="GN1007" s="12" t="b">
        <v>1</v>
      </c>
    </row>
    <row r="1008" spans="181:196" x14ac:dyDescent="0.4">
      <c r="FY1008" s="12">
        <v>0</v>
      </c>
      <c r="FZ1008" s="12">
        <v>9</v>
      </c>
      <c r="GC1008" s="12">
        <v>0</v>
      </c>
      <c r="GD1008" s="12">
        <v>14</v>
      </c>
      <c r="GE1008" s="12" t="s">
        <v>26</v>
      </c>
      <c r="GF1008" s="12">
        <v>2</v>
      </c>
      <c r="GG1008" s="12">
        <v>7</v>
      </c>
      <c r="GH1008" s="12">
        <v>8</v>
      </c>
      <c r="GI1008" s="12">
        <v>0</v>
      </c>
      <c r="GJ1008" s="12">
        <v>0</v>
      </c>
      <c r="GK1008" s="12">
        <v>0</v>
      </c>
      <c r="GL1008" s="12">
        <v>64</v>
      </c>
      <c r="GM1008" s="12">
        <v>13</v>
      </c>
      <c r="GN1008" s="12" t="b">
        <v>1</v>
      </c>
    </row>
    <row r="1009" spans="181:196" x14ac:dyDescent="0.4">
      <c r="FY1009" s="12">
        <v>0</v>
      </c>
      <c r="FZ1009" s="12">
        <v>10</v>
      </c>
      <c r="GC1009" s="12">
        <v>0</v>
      </c>
      <c r="GD1009" s="12">
        <v>14</v>
      </c>
      <c r="GE1009" s="12" t="s">
        <v>25</v>
      </c>
      <c r="GF1009" s="12">
        <v>0</v>
      </c>
      <c r="GG1009" s="12">
        <v>0</v>
      </c>
      <c r="GH1009" s="12">
        <v>0</v>
      </c>
      <c r="GI1009" s="12">
        <v>0</v>
      </c>
      <c r="GJ1009" s="12">
        <v>0</v>
      </c>
      <c r="GK1009" s="12">
        <v>0</v>
      </c>
      <c r="GL1009" s="12">
        <v>72</v>
      </c>
      <c r="GM1009" s="12">
        <v>13</v>
      </c>
      <c r="GN1009" s="12" t="b">
        <v>1</v>
      </c>
    </row>
    <row r="1010" spans="181:196" x14ac:dyDescent="0.4">
      <c r="FY1010" s="12">
        <v>0</v>
      </c>
      <c r="FZ1010" s="12">
        <v>11</v>
      </c>
      <c r="GD1010" s="12">
        <v>2</v>
      </c>
      <c r="GE1010" s="12" t="s">
        <v>24</v>
      </c>
      <c r="GF1010" s="12">
        <v>2</v>
      </c>
      <c r="GG1010" s="12">
        <v>15</v>
      </c>
      <c r="GH1010" s="12">
        <v>16</v>
      </c>
      <c r="GI1010" s="12">
        <v>0</v>
      </c>
      <c r="GJ1010" s="12">
        <v>0</v>
      </c>
      <c r="GK1010" s="12">
        <v>0</v>
      </c>
      <c r="GL1010" s="12">
        <v>23</v>
      </c>
      <c r="GM1010" s="12">
        <v>9</v>
      </c>
      <c r="GN1010" s="12" t="b">
        <v>1</v>
      </c>
    </row>
    <row r="1011" spans="181:196" x14ac:dyDescent="0.4">
      <c r="FY1011" s="12">
        <v>0</v>
      </c>
      <c r="FZ1011" s="12">
        <v>12</v>
      </c>
      <c r="GD1011" s="12">
        <v>2</v>
      </c>
      <c r="GE1011" s="12" t="s">
        <v>24</v>
      </c>
      <c r="GF1011" s="12">
        <v>2</v>
      </c>
      <c r="GG1011" s="12">
        <v>23</v>
      </c>
      <c r="GH1011" s="12">
        <v>24</v>
      </c>
      <c r="GI1011" s="12">
        <v>0</v>
      </c>
      <c r="GJ1011" s="12">
        <v>0</v>
      </c>
      <c r="GK1011" s="12">
        <v>0</v>
      </c>
      <c r="GL1011" s="12">
        <v>38</v>
      </c>
      <c r="GM1011" s="12">
        <v>9</v>
      </c>
      <c r="GN1011" s="12" t="b">
        <v>1</v>
      </c>
    </row>
    <row r="1012" spans="181:196" x14ac:dyDescent="0.4">
      <c r="FY1012" s="12">
        <v>14</v>
      </c>
      <c r="FZ1012" s="12">
        <v>13</v>
      </c>
      <c r="GD1012" s="12">
        <v>2</v>
      </c>
      <c r="GE1012" s="12" t="s">
        <v>24</v>
      </c>
      <c r="GF1012" s="12">
        <v>2</v>
      </c>
      <c r="GG1012" s="12">
        <v>19</v>
      </c>
      <c r="GH1012" s="12">
        <v>20</v>
      </c>
      <c r="GI1012" s="12">
        <v>0</v>
      </c>
      <c r="GJ1012" s="12">
        <v>0</v>
      </c>
      <c r="GK1012" s="12">
        <v>0</v>
      </c>
      <c r="GL1012" s="12">
        <v>53</v>
      </c>
      <c r="GM1012" s="12">
        <v>9</v>
      </c>
      <c r="GN1012" s="12" t="b">
        <v>1</v>
      </c>
    </row>
    <row r="1013" spans="181:196" x14ac:dyDescent="0.4">
      <c r="FY1013" s="12">
        <v>0</v>
      </c>
      <c r="FZ1013" s="12">
        <v>14</v>
      </c>
      <c r="GD1013" s="12">
        <v>2</v>
      </c>
      <c r="GE1013" s="12" t="s">
        <v>24</v>
      </c>
      <c r="GF1013" s="12">
        <v>2</v>
      </c>
      <c r="GG1013" s="12">
        <v>9</v>
      </c>
      <c r="GH1013" s="12">
        <v>10</v>
      </c>
      <c r="GI1013" s="12">
        <v>0</v>
      </c>
      <c r="GJ1013" s="12">
        <v>0</v>
      </c>
      <c r="GK1013" s="12">
        <v>0</v>
      </c>
      <c r="GL1013" s="12">
        <v>68</v>
      </c>
      <c r="GM1013" s="12">
        <v>9</v>
      </c>
      <c r="GN1013" s="12" t="b">
        <v>1</v>
      </c>
    </row>
    <row r="1014" spans="181:196" x14ac:dyDescent="0.4">
      <c r="FY1014" s="12">
        <v>0</v>
      </c>
      <c r="FZ1014" s="12">
        <v>15</v>
      </c>
      <c r="GC1014" s="12">
        <v>0</v>
      </c>
      <c r="GD1014" s="12">
        <v>11</v>
      </c>
      <c r="GE1014" s="12" t="s">
        <v>26</v>
      </c>
      <c r="GF1014" s="12">
        <v>2</v>
      </c>
      <c r="GG1014" s="12">
        <v>17</v>
      </c>
      <c r="GH1014" s="12">
        <v>18</v>
      </c>
      <c r="GI1014" s="12">
        <v>0</v>
      </c>
      <c r="GJ1014" s="12">
        <v>0</v>
      </c>
      <c r="GK1014" s="12">
        <v>0</v>
      </c>
      <c r="GL1014" s="12">
        <v>19</v>
      </c>
      <c r="GM1014" s="12">
        <v>13</v>
      </c>
      <c r="GN1014" s="12" t="b">
        <v>1</v>
      </c>
    </row>
    <row r="1015" spans="181:196" x14ac:dyDescent="0.4">
      <c r="FY1015" s="12">
        <v>0</v>
      </c>
      <c r="FZ1015" s="12">
        <v>16</v>
      </c>
      <c r="GC1015" s="12">
        <v>0</v>
      </c>
      <c r="GD1015" s="12">
        <v>11</v>
      </c>
      <c r="GE1015" s="12" t="s">
        <v>25</v>
      </c>
      <c r="GF1015" s="12">
        <v>0</v>
      </c>
      <c r="GG1015" s="12">
        <v>0</v>
      </c>
      <c r="GH1015" s="12">
        <v>0</v>
      </c>
      <c r="GI1015" s="12">
        <v>0</v>
      </c>
      <c r="GJ1015" s="12">
        <v>0</v>
      </c>
      <c r="GK1015" s="12">
        <v>0</v>
      </c>
      <c r="GL1015" s="12">
        <v>27</v>
      </c>
      <c r="GM1015" s="12">
        <v>13</v>
      </c>
      <c r="GN1015" s="12" t="b">
        <v>1</v>
      </c>
    </row>
    <row r="1016" spans="181:196" x14ac:dyDescent="0.4">
      <c r="FY1016" s="12">
        <v>0</v>
      </c>
      <c r="FZ1016" s="12">
        <v>17</v>
      </c>
      <c r="GD1016" s="12">
        <v>15</v>
      </c>
      <c r="GE1016" s="12" t="s">
        <v>25</v>
      </c>
      <c r="GF1016" s="12">
        <v>0</v>
      </c>
      <c r="GG1016" s="12">
        <v>0</v>
      </c>
      <c r="GH1016" s="12">
        <v>0</v>
      </c>
      <c r="GI1016" s="12">
        <v>0</v>
      </c>
      <c r="GJ1016" s="12">
        <v>0</v>
      </c>
      <c r="GK1016" s="12">
        <v>0</v>
      </c>
      <c r="GL1016" s="12">
        <v>17</v>
      </c>
      <c r="GM1016" s="12">
        <v>17</v>
      </c>
      <c r="GN1016" s="12" t="b">
        <v>1</v>
      </c>
    </row>
    <row r="1017" spans="181:196" x14ac:dyDescent="0.4">
      <c r="FY1017" s="12">
        <v>0</v>
      </c>
      <c r="FZ1017" s="12">
        <v>18</v>
      </c>
      <c r="GD1017" s="12">
        <v>15</v>
      </c>
      <c r="GE1017" s="12" t="s">
        <v>25</v>
      </c>
      <c r="GF1017" s="12">
        <v>0</v>
      </c>
      <c r="GG1017" s="12">
        <v>0</v>
      </c>
      <c r="GH1017" s="12">
        <v>0</v>
      </c>
      <c r="GI1017" s="12">
        <v>0</v>
      </c>
      <c r="GJ1017" s="12">
        <v>0</v>
      </c>
      <c r="GK1017" s="12">
        <v>0</v>
      </c>
      <c r="GL1017" s="12">
        <v>22</v>
      </c>
      <c r="GM1017" s="12">
        <v>17</v>
      </c>
      <c r="GN1017" s="12" t="b">
        <v>1</v>
      </c>
    </row>
    <row r="1018" spans="181:196" x14ac:dyDescent="0.4">
      <c r="FY1018" s="12">
        <v>0</v>
      </c>
      <c r="FZ1018" s="12">
        <v>19</v>
      </c>
      <c r="GC1018" s="12">
        <v>0</v>
      </c>
      <c r="GD1018" s="12">
        <v>13</v>
      </c>
      <c r="GE1018" s="12" t="s">
        <v>26</v>
      </c>
      <c r="GF1018" s="12">
        <v>2</v>
      </c>
      <c r="GG1018" s="12">
        <v>22</v>
      </c>
      <c r="GH1018" s="12">
        <v>21</v>
      </c>
      <c r="GI1018" s="12">
        <v>0</v>
      </c>
      <c r="GJ1018" s="12">
        <v>0</v>
      </c>
      <c r="GK1018" s="12">
        <v>0</v>
      </c>
      <c r="GL1018" s="12">
        <v>49</v>
      </c>
      <c r="GM1018" s="12">
        <v>13</v>
      </c>
      <c r="GN1018" s="12" t="b">
        <v>1</v>
      </c>
    </row>
    <row r="1019" spans="181:196" x14ac:dyDescent="0.4">
      <c r="FY1019" s="12">
        <v>0</v>
      </c>
      <c r="FZ1019" s="12">
        <v>20</v>
      </c>
      <c r="GC1019" s="12">
        <v>0</v>
      </c>
      <c r="GD1019" s="12">
        <v>13</v>
      </c>
      <c r="GE1019" s="12" t="s">
        <v>25</v>
      </c>
      <c r="GF1019" s="12">
        <v>0</v>
      </c>
      <c r="GG1019" s="12">
        <v>0</v>
      </c>
      <c r="GH1019" s="12">
        <v>0</v>
      </c>
      <c r="GI1019" s="12">
        <v>0</v>
      </c>
      <c r="GJ1019" s="12">
        <v>0</v>
      </c>
      <c r="GK1019" s="12">
        <v>0</v>
      </c>
      <c r="GL1019" s="12">
        <v>57</v>
      </c>
      <c r="GM1019" s="12">
        <v>13</v>
      </c>
      <c r="GN1019" s="12" t="b">
        <v>1</v>
      </c>
    </row>
    <row r="1020" spans="181:196" x14ac:dyDescent="0.4">
      <c r="FY1020" s="12">
        <v>0</v>
      </c>
      <c r="FZ1020" s="12">
        <v>21</v>
      </c>
      <c r="GD1020" s="12">
        <v>19</v>
      </c>
      <c r="GE1020" s="12" t="s">
        <v>25</v>
      </c>
      <c r="GF1020" s="12">
        <v>0</v>
      </c>
      <c r="GG1020" s="12">
        <v>0</v>
      </c>
      <c r="GH1020" s="12">
        <v>0</v>
      </c>
      <c r="GI1020" s="12">
        <v>0</v>
      </c>
      <c r="GJ1020" s="12">
        <v>0</v>
      </c>
      <c r="GK1020" s="12">
        <v>0</v>
      </c>
      <c r="GL1020" s="12">
        <v>52</v>
      </c>
      <c r="GM1020" s="12">
        <v>17</v>
      </c>
      <c r="GN1020" s="12" t="b">
        <v>1</v>
      </c>
    </row>
    <row r="1021" spans="181:196" x14ac:dyDescent="0.4">
      <c r="FY1021" s="12">
        <v>0</v>
      </c>
      <c r="FZ1021" s="12">
        <v>22</v>
      </c>
      <c r="GD1021" s="12">
        <v>19</v>
      </c>
      <c r="GE1021" s="12" t="s">
        <v>25</v>
      </c>
      <c r="GF1021" s="12">
        <v>0</v>
      </c>
      <c r="GG1021" s="12">
        <v>0</v>
      </c>
      <c r="GH1021" s="12">
        <v>0</v>
      </c>
      <c r="GI1021" s="12">
        <v>0</v>
      </c>
      <c r="GJ1021" s="12">
        <v>0</v>
      </c>
      <c r="GK1021" s="12">
        <v>0</v>
      </c>
      <c r="GL1021" s="12">
        <v>47</v>
      </c>
      <c r="GM1021" s="12">
        <v>17</v>
      </c>
      <c r="GN1021" s="12" t="b">
        <v>1</v>
      </c>
    </row>
    <row r="1022" spans="181:196" x14ac:dyDescent="0.4">
      <c r="FY1022" s="12">
        <v>0</v>
      </c>
      <c r="FZ1022" s="12">
        <v>23</v>
      </c>
      <c r="GC1022" s="12">
        <v>0</v>
      </c>
      <c r="GD1022" s="12">
        <v>12</v>
      </c>
      <c r="GE1022" s="12" t="s">
        <v>26</v>
      </c>
      <c r="GF1022" s="12">
        <v>2</v>
      </c>
      <c r="GG1022" s="12">
        <v>25</v>
      </c>
      <c r="GH1022" s="12">
        <v>26</v>
      </c>
      <c r="GI1022" s="12">
        <v>0</v>
      </c>
      <c r="GJ1022" s="12">
        <v>0</v>
      </c>
      <c r="GK1022" s="12">
        <v>0</v>
      </c>
      <c r="GL1022" s="12">
        <v>34</v>
      </c>
      <c r="GM1022" s="12">
        <v>13</v>
      </c>
      <c r="GN1022" s="12" t="b">
        <v>1</v>
      </c>
    </row>
    <row r="1023" spans="181:196" x14ac:dyDescent="0.4">
      <c r="FY1023" s="12">
        <v>0</v>
      </c>
      <c r="FZ1023" s="12">
        <v>24</v>
      </c>
      <c r="GC1023" s="12">
        <v>0</v>
      </c>
      <c r="GD1023" s="12">
        <v>12</v>
      </c>
      <c r="GE1023" s="12" t="s">
        <v>25</v>
      </c>
      <c r="GF1023" s="12">
        <v>0</v>
      </c>
      <c r="GG1023" s="12">
        <v>0</v>
      </c>
      <c r="GH1023" s="12">
        <v>0</v>
      </c>
      <c r="GI1023" s="12">
        <v>0</v>
      </c>
      <c r="GJ1023" s="12">
        <v>0</v>
      </c>
      <c r="GK1023" s="12">
        <v>0</v>
      </c>
      <c r="GL1023" s="12">
        <v>42</v>
      </c>
      <c r="GM1023" s="12">
        <v>13</v>
      </c>
      <c r="GN1023" s="12" t="b">
        <v>1</v>
      </c>
    </row>
    <row r="1024" spans="181:196" x14ac:dyDescent="0.4">
      <c r="FY1024" s="12">
        <v>0</v>
      </c>
      <c r="FZ1024" s="12">
        <v>25</v>
      </c>
      <c r="GD1024" s="12">
        <v>23</v>
      </c>
      <c r="GE1024" s="12" t="s">
        <v>25</v>
      </c>
      <c r="GF1024" s="12">
        <v>0</v>
      </c>
      <c r="GG1024" s="12">
        <v>0</v>
      </c>
      <c r="GH1024" s="12">
        <v>0</v>
      </c>
      <c r="GI1024" s="12">
        <v>0</v>
      </c>
      <c r="GJ1024" s="12">
        <v>0</v>
      </c>
      <c r="GK1024" s="12">
        <v>0</v>
      </c>
      <c r="GL1024" s="12">
        <v>32</v>
      </c>
      <c r="GM1024" s="12">
        <v>17</v>
      </c>
      <c r="GN1024" s="12" t="b">
        <v>1</v>
      </c>
    </row>
    <row r="1025" spans="181:196" x14ac:dyDescent="0.4">
      <c r="FY1025" s="12">
        <v>0</v>
      </c>
      <c r="FZ1025" s="12">
        <v>26</v>
      </c>
      <c r="GD1025" s="12">
        <v>23</v>
      </c>
      <c r="GE1025" s="12" t="s">
        <v>25</v>
      </c>
      <c r="GF1025" s="12">
        <v>0</v>
      </c>
      <c r="GG1025" s="12">
        <v>0</v>
      </c>
      <c r="GH1025" s="12">
        <v>0</v>
      </c>
      <c r="GI1025" s="12">
        <v>0</v>
      </c>
      <c r="GJ1025" s="12">
        <v>0</v>
      </c>
      <c r="GK1025" s="12">
        <v>0</v>
      </c>
      <c r="GL1025" s="12">
        <v>37</v>
      </c>
      <c r="GM1025" s="12">
        <v>17</v>
      </c>
      <c r="GN1025" s="12" t="b">
        <v>1</v>
      </c>
    </row>
  </sheetData>
  <pageMargins left="0.19685039370078741" right="0.19685039370078741" top="0.19685039370078741" bottom="0.19685039370078741" header="0" footer="0"/>
  <pageSetup paperSize="9" orientation="portrait" cellComments="asDisplayed" horizontalDpi="1200" verticalDpi="1200" r:id="rId1"/>
  <headerFooter alignWithMargins="0">
    <oddFooter>&amp;l&amp;bTreePlan Student License, For Education Only&amp;r&amp;bTreePlan.com</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V1018"/>
  <sheetViews>
    <sheetView zoomScaleNormal="100" workbookViewId="0">
      <selection activeCell="AB24" sqref="AB24"/>
    </sheetView>
  </sheetViews>
  <sheetFormatPr defaultRowHeight="14.25" x14ac:dyDescent="0.45"/>
  <cols>
    <col min="1" max="1" width="7.265625" customWidth="1"/>
    <col min="2" max="2" width="2.19921875" customWidth="1"/>
    <col min="3" max="3" width="3.59765625" customWidth="1"/>
    <col min="6" max="6" width="2.19921875" customWidth="1"/>
    <col min="7" max="7" width="3.59765625" customWidth="1"/>
    <col min="10" max="10" width="2.19921875" customWidth="1"/>
    <col min="11" max="11" width="3.59765625" customWidth="1"/>
    <col min="14" max="14" width="2.19921875" customWidth="1"/>
    <col min="15" max="15" width="3.59765625" customWidth="1"/>
    <col min="18" max="18" width="2.19921875" customWidth="1"/>
    <col min="20" max="20" width="9.1328125" bestFit="1" customWidth="1"/>
    <col min="21" max="21" width="10.19921875" customWidth="1"/>
    <col min="23" max="23" width="9.46484375" bestFit="1" customWidth="1"/>
  </cols>
  <sheetData>
    <row r="1" spans="1:25" ht="16.149999999999999" thickBot="1" x14ac:dyDescent="0.55000000000000004">
      <c r="A1" s="30" t="s">
        <v>88</v>
      </c>
      <c r="B1" s="31"/>
      <c r="C1" s="31"/>
      <c r="D1" s="31"/>
      <c r="S1" s="1"/>
      <c r="U1" s="58" t="s">
        <v>135</v>
      </c>
      <c r="V1" s="58"/>
      <c r="W1" s="58"/>
    </row>
    <row r="2" spans="1:25" x14ac:dyDescent="0.45">
      <c r="A2" s="2"/>
      <c r="B2" s="2"/>
      <c r="C2" s="2"/>
      <c r="D2" s="2" t="s">
        <v>0</v>
      </c>
      <c r="E2" s="2"/>
      <c r="F2" s="2"/>
      <c r="G2" s="2"/>
      <c r="H2" s="2"/>
      <c r="I2" s="2"/>
      <c r="J2" s="2"/>
      <c r="K2" s="2"/>
      <c r="L2" s="2"/>
      <c r="M2" s="2"/>
      <c r="N2" s="2"/>
      <c r="O2" s="2"/>
      <c r="P2" s="2"/>
      <c r="Q2" s="2"/>
      <c r="R2" s="2"/>
      <c r="S2" s="26" t="s">
        <v>76</v>
      </c>
      <c r="U2" s="60" t="s">
        <v>74</v>
      </c>
      <c r="V2" s="61"/>
      <c r="W2" s="61"/>
      <c r="X2" s="61">
        <v>10</v>
      </c>
      <c r="Y2" s="62" t="s">
        <v>75</v>
      </c>
    </row>
    <row r="3" spans="1:25" x14ac:dyDescent="0.45">
      <c r="A3" s="2"/>
      <c r="B3" s="2"/>
      <c r="C3" s="2"/>
      <c r="D3" s="2"/>
      <c r="E3" s="2"/>
      <c r="F3" s="2"/>
      <c r="G3" s="2"/>
      <c r="H3" s="2"/>
      <c r="I3" s="2"/>
      <c r="J3" s="2"/>
      <c r="K3" s="2"/>
      <c r="L3" s="2"/>
      <c r="M3" s="2"/>
      <c r="N3" s="2"/>
      <c r="O3" s="2"/>
      <c r="P3" s="2"/>
      <c r="Q3" s="2"/>
      <c r="R3" s="2"/>
      <c r="S3" s="9">
        <f>SUM(D4)</f>
        <v>100</v>
      </c>
      <c r="U3" s="63" t="s">
        <v>1</v>
      </c>
      <c r="V3" s="64"/>
      <c r="W3" s="64"/>
      <c r="X3" s="65">
        <v>10</v>
      </c>
      <c r="Y3" s="66"/>
    </row>
    <row r="4" spans="1:25" x14ac:dyDescent="0.45">
      <c r="A4" s="2"/>
      <c r="B4" s="2"/>
      <c r="C4" s="2"/>
      <c r="D4" s="6">
        <f>X2*X3</f>
        <v>100</v>
      </c>
      <c r="E4" s="9">
        <f>S3</f>
        <v>100</v>
      </c>
      <c r="F4" s="2"/>
      <c r="G4" s="2"/>
      <c r="H4" s="2"/>
      <c r="I4" s="2"/>
      <c r="J4" s="2"/>
      <c r="K4" s="2"/>
      <c r="L4" s="2"/>
      <c r="M4" s="2"/>
      <c r="N4" s="2"/>
      <c r="O4" s="2"/>
      <c r="P4" s="2"/>
      <c r="Q4" s="2"/>
      <c r="R4" s="2"/>
      <c r="S4" s="2"/>
      <c r="U4" s="63"/>
      <c r="V4" s="64"/>
      <c r="W4" s="64"/>
      <c r="X4" s="64"/>
      <c r="Y4" s="66"/>
    </row>
    <row r="5" spans="1:25" ht="14.65" thickBot="1" x14ac:dyDescent="0.5">
      <c r="A5" s="2"/>
      <c r="B5" s="2"/>
      <c r="C5" s="2"/>
      <c r="D5" s="2"/>
      <c r="E5" s="2"/>
      <c r="F5" s="2"/>
      <c r="G5" s="2"/>
      <c r="H5" s="2"/>
      <c r="I5" s="2"/>
      <c r="J5" s="2"/>
      <c r="K5" s="2"/>
      <c r="L5" s="2"/>
      <c r="M5" s="2"/>
      <c r="N5" s="2"/>
      <c r="O5" s="2"/>
      <c r="P5" s="2"/>
      <c r="Q5" s="2"/>
      <c r="R5" s="2"/>
      <c r="S5" s="2"/>
      <c r="U5" s="63" t="s">
        <v>2</v>
      </c>
      <c r="V5" s="64"/>
      <c r="W5" s="59" t="s">
        <v>136</v>
      </c>
      <c r="X5" s="59" t="s">
        <v>137</v>
      </c>
      <c r="Y5" s="67" t="s">
        <v>33</v>
      </c>
    </row>
    <row r="6" spans="1:25" x14ac:dyDescent="0.45">
      <c r="A6" s="2"/>
      <c r="B6" s="2"/>
      <c r="C6" s="2"/>
      <c r="D6" s="2"/>
      <c r="E6" s="2"/>
      <c r="F6" s="2"/>
      <c r="G6" s="2"/>
      <c r="H6" s="3">
        <f>Y6</f>
        <v>0.6</v>
      </c>
      <c r="I6" s="2"/>
      <c r="J6" s="2"/>
      <c r="K6" s="2"/>
      <c r="L6" s="2"/>
      <c r="M6" s="2"/>
      <c r="N6" s="2"/>
      <c r="O6" s="2"/>
      <c r="P6" s="2"/>
      <c r="Q6" s="2"/>
      <c r="R6" s="2"/>
      <c r="S6" s="2"/>
      <c r="U6" s="63"/>
      <c r="V6" s="75" t="s">
        <v>138</v>
      </c>
      <c r="W6" s="68">
        <v>0.2</v>
      </c>
      <c r="X6" s="69">
        <f>$X$3*(1+W6)</f>
        <v>12</v>
      </c>
      <c r="Y6" s="70">
        <v>0.6</v>
      </c>
    </row>
    <row r="7" spans="1:25" x14ac:dyDescent="0.45">
      <c r="A7" s="2"/>
      <c r="B7" s="2"/>
      <c r="C7" s="2"/>
      <c r="D7" s="2"/>
      <c r="E7" s="2"/>
      <c r="F7" s="2"/>
      <c r="G7" s="2"/>
      <c r="H7" s="2" t="s">
        <v>140</v>
      </c>
      <c r="I7" s="2"/>
      <c r="J7" s="2"/>
      <c r="K7" s="2"/>
      <c r="L7" s="2"/>
      <c r="M7" s="2"/>
      <c r="N7" s="2"/>
      <c r="O7" s="2"/>
      <c r="P7" s="2"/>
      <c r="Q7" s="2"/>
      <c r="R7" s="2"/>
      <c r="S7" s="2"/>
      <c r="U7" s="63"/>
      <c r="V7" s="75" t="s">
        <v>139</v>
      </c>
      <c r="W7" s="68">
        <v>0.1</v>
      </c>
      <c r="X7" s="69">
        <f>$X$3*(1-W7)</f>
        <v>9</v>
      </c>
      <c r="Y7" s="70">
        <f>1-Y6</f>
        <v>0.4</v>
      </c>
    </row>
    <row r="8" spans="1:25" x14ac:dyDescent="0.45">
      <c r="A8" s="2"/>
      <c r="B8" s="2"/>
      <c r="C8" s="2"/>
      <c r="D8" s="2"/>
      <c r="E8" s="2"/>
      <c r="F8" s="2"/>
      <c r="G8" s="2"/>
      <c r="H8" s="2"/>
      <c r="I8" s="2"/>
      <c r="J8" s="2"/>
      <c r="K8" s="2"/>
      <c r="L8" s="2"/>
      <c r="M8" s="2"/>
      <c r="N8" s="2"/>
      <c r="O8" s="2"/>
      <c r="P8" s="2"/>
      <c r="Q8" s="2"/>
      <c r="R8" s="2"/>
      <c r="S8" s="9">
        <f>SUM(D11,H9)</f>
        <v>120</v>
      </c>
      <c r="U8" s="63"/>
      <c r="V8" s="64"/>
      <c r="W8" s="64"/>
      <c r="X8" s="64"/>
      <c r="Y8" s="66"/>
    </row>
    <row r="9" spans="1:25" ht="14.65" thickBot="1" x14ac:dyDescent="0.5">
      <c r="A9" s="2"/>
      <c r="B9" s="2"/>
      <c r="C9" s="2"/>
      <c r="D9" s="2" t="s">
        <v>3</v>
      </c>
      <c r="E9" s="2"/>
      <c r="F9" s="2"/>
      <c r="G9" s="2"/>
      <c r="H9" s="4">
        <f>X2*X6</f>
        <v>120</v>
      </c>
      <c r="I9" s="9">
        <f>S8</f>
        <v>120</v>
      </c>
      <c r="J9" s="2"/>
      <c r="K9" s="2"/>
      <c r="L9" s="2"/>
      <c r="M9" s="2"/>
      <c r="N9" s="2"/>
      <c r="O9" s="2"/>
      <c r="P9" s="2"/>
      <c r="Q9" s="2"/>
      <c r="R9" s="2"/>
      <c r="S9" s="2"/>
      <c r="U9" s="71" t="s">
        <v>5</v>
      </c>
      <c r="V9" s="72"/>
      <c r="W9" s="72"/>
      <c r="X9" s="73">
        <v>10</v>
      </c>
      <c r="Y9" s="74"/>
    </row>
    <row r="10" spans="1:25" x14ac:dyDescent="0.45">
      <c r="A10" s="2"/>
      <c r="B10" s="2"/>
      <c r="C10" s="2"/>
      <c r="D10" s="2"/>
      <c r="E10" s="2"/>
      <c r="F10" s="2"/>
      <c r="G10" s="2"/>
      <c r="H10" s="2"/>
      <c r="I10" s="2"/>
      <c r="J10" s="2"/>
      <c r="K10" s="2"/>
      <c r="L10" s="2"/>
      <c r="M10" s="2"/>
      <c r="N10" s="2"/>
      <c r="O10" s="2"/>
      <c r="P10" s="2"/>
      <c r="Q10" s="2"/>
      <c r="R10" s="2"/>
      <c r="S10" s="2"/>
    </row>
    <row r="11" spans="1:25" x14ac:dyDescent="0.45">
      <c r="A11" s="2"/>
      <c r="B11" s="2"/>
      <c r="C11" s="2"/>
      <c r="D11" s="6"/>
      <c r="E11" s="9">
        <f>IF(ABS(1-(H6+H11))&lt;=0.00001,H6*I9+H11*I14,NA())</f>
        <v>108</v>
      </c>
      <c r="F11" s="2"/>
      <c r="G11" s="2"/>
      <c r="H11" s="3">
        <f>1-H6</f>
        <v>0.4</v>
      </c>
      <c r="I11" s="2"/>
      <c r="J11" s="2"/>
      <c r="K11" s="2"/>
      <c r="L11" s="2"/>
      <c r="M11" s="2"/>
      <c r="N11" s="2"/>
      <c r="O11" s="2"/>
      <c r="P11" s="2"/>
      <c r="Q11" s="2"/>
      <c r="R11" s="2"/>
      <c r="S11" s="2"/>
      <c r="U11" s="5" t="s">
        <v>82</v>
      </c>
    </row>
    <row r="12" spans="1:25" x14ac:dyDescent="0.45">
      <c r="A12" s="2"/>
      <c r="B12" s="2"/>
      <c r="C12" s="2"/>
      <c r="D12" s="2"/>
      <c r="E12" s="2"/>
      <c r="F12" s="2"/>
      <c r="G12" s="2"/>
      <c r="H12" s="2" t="s">
        <v>141</v>
      </c>
      <c r="I12" s="2"/>
      <c r="J12" s="2"/>
      <c r="K12" s="2"/>
      <c r="L12" s="2"/>
      <c r="M12" s="2"/>
      <c r="N12" s="2"/>
      <c r="O12" s="2"/>
      <c r="P12" s="2"/>
      <c r="Q12" s="2"/>
      <c r="R12" s="2"/>
      <c r="S12" s="2"/>
      <c r="U12" t="s">
        <v>77</v>
      </c>
    </row>
    <row r="13" spans="1:25" x14ac:dyDescent="0.45">
      <c r="A13" s="2"/>
      <c r="B13" s="2"/>
      <c r="C13" s="2"/>
      <c r="D13" s="2"/>
      <c r="E13" s="2"/>
      <c r="F13" s="2"/>
      <c r="G13" s="2"/>
      <c r="H13" s="2"/>
      <c r="I13" s="2"/>
      <c r="J13" s="2"/>
      <c r="K13" s="2"/>
      <c r="L13" s="2"/>
      <c r="M13" s="2"/>
      <c r="N13" s="2"/>
      <c r="O13" s="2"/>
      <c r="P13" s="2"/>
      <c r="Q13" s="2"/>
      <c r="R13" s="2"/>
      <c r="S13" s="9">
        <f>SUM(D11,H14)</f>
        <v>90</v>
      </c>
      <c r="U13" t="s">
        <v>83</v>
      </c>
    </row>
    <row r="14" spans="1:25" x14ac:dyDescent="0.45">
      <c r="A14" s="2"/>
      <c r="B14" s="2"/>
      <c r="C14" s="2"/>
      <c r="D14" s="2"/>
      <c r="E14" s="2"/>
      <c r="F14" s="2"/>
      <c r="G14" s="2"/>
      <c r="H14" s="6">
        <f>X2*X7</f>
        <v>90</v>
      </c>
      <c r="I14" s="9">
        <f>S13</f>
        <v>90</v>
      </c>
      <c r="J14" s="2"/>
      <c r="K14" s="2"/>
      <c r="L14" s="2"/>
      <c r="M14" s="2"/>
      <c r="N14" s="2"/>
      <c r="O14" s="2"/>
      <c r="P14" s="2"/>
      <c r="Q14" s="2"/>
      <c r="R14" s="2"/>
      <c r="S14" s="2"/>
      <c r="X14" s="8" t="s">
        <v>29</v>
      </c>
      <c r="Y14">
        <v>0.9</v>
      </c>
    </row>
    <row r="15" spans="1:25" x14ac:dyDescent="0.45">
      <c r="A15" s="2"/>
      <c r="B15" s="2"/>
      <c r="C15" s="2"/>
      <c r="D15" s="2"/>
      <c r="E15" s="2"/>
      <c r="F15" s="2"/>
      <c r="G15" s="2"/>
      <c r="H15" s="2"/>
      <c r="I15" s="2"/>
      <c r="J15" s="2"/>
      <c r="K15" s="2"/>
      <c r="L15" s="2"/>
      <c r="M15" s="2"/>
      <c r="N15" s="2"/>
      <c r="O15" s="2"/>
      <c r="P15" s="2"/>
      <c r="Q15" s="2"/>
      <c r="R15" s="2"/>
      <c r="S15" s="2"/>
      <c r="X15" s="8" t="s">
        <v>30</v>
      </c>
      <c r="Y15">
        <f>1-Y14</f>
        <v>9.9999999999999978E-2</v>
      </c>
    </row>
    <row r="16" spans="1:25" x14ac:dyDescent="0.45">
      <c r="A16" s="2"/>
      <c r="B16" s="2"/>
      <c r="C16" s="2"/>
      <c r="D16" s="2"/>
      <c r="E16" s="2"/>
      <c r="F16" s="2"/>
      <c r="G16" s="2"/>
      <c r="H16" s="3">
        <f>Y6</f>
        <v>0.6</v>
      </c>
      <c r="I16" s="2"/>
      <c r="J16" s="2"/>
      <c r="K16" s="2"/>
      <c r="L16" s="2"/>
      <c r="M16" s="2"/>
      <c r="N16" s="2"/>
      <c r="O16" s="2"/>
      <c r="P16" s="2"/>
      <c r="Q16" s="2"/>
      <c r="R16" s="2"/>
      <c r="S16" s="2"/>
    </row>
    <row r="17" spans="1:28" x14ac:dyDescent="0.45">
      <c r="A17" s="2"/>
      <c r="B17" s="2"/>
      <c r="C17" s="2"/>
      <c r="D17" s="2"/>
      <c r="E17" s="2"/>
      <c r="F17" s="2"/>
      <c r="G17" s="2"/>
      <c r="H17" s="2" t="s">
        <v>142</v>
      </c>
      <c r="I17" s="2"/>
      <c r="J17" s="2"/>
      <c r="K17" s="2"/>
      <c r="L17" s="2"/>
      <c r="M17" s="2"/>
      <c r="N17" s="2"/>
      <c r="O17" s="2"/>
      <c r="P17" s="2"/>
      <c r="Q17" s="2"/>
      <c r="R17" s="2"/>
      <c r="S17" s="2"/>
      <c r="U17" t="s">
        <v>84</v>
      </c>
    </row>
    <row r="18" spans="1:28" x14ac:dyDescent="0.45">
      <c r="A18" s="2"/>
      <c r="B18" s="2"/>
      <c r="C18" s="2"/>
      <c r="D18" s="2"/>
      <c r="E18" s="2"/>
      <c r="F18" s="2"/>
      <c r="G18" s="2"/>
      <c r="H18" s="2"/>
      <c r="I18" s="2"/>
      <c r="J18" s="2"/>
      <c r="K18" s="2"/>
      <c r="L18" s="2"/>
      <c r="M18" s="2"/>
      <c r="N18" s="2"/>
      <c r="O18" s="2"/>
      <c r="P18" s="2"/>
      <c r="Q18" s="2"/>
      <c r="R18" s="2"/>
      <c r="S18" s="9">
        <f>SUM(D21,H19)</f>
        <v>120</v>
      </c>
      <c r="X18" s="8" t="s">
        <v>31</v>
      </c>
      <c r="Y18">
        <v>0.8</v>
      </c>
    </row>
    <row r="19" spans="1:28" x14ac:dyDescent="0.45">
      <c r="A19" s="2"/>
      <c r="B19" s="2"/>
      <c r="C19" s="2"/>
      <c r="D19" s="2" t="s">
        <v>7</v>
      </c>
      <c r="E19" s="2"/>
      <c r="F19" s="2"/>
      <c r="G19" s="2"/>
      <c r="H19" s="6">
        <f>MAX(X6,X9)*X2</f>
        <v>120</v>
      </c>
      <c r="I19" s="9">
        <f>S18</f>
        <v>120</v>
      </c>
      <c r="J19" s="2"/>
      <c r="K19" s="2"/>
      <c r="L19" s="2"/>
      <c r="M19" s="2"/>
      <c r="N19" s="2"/>
      <c r="O19" s="2"/>
      <c r="P19" s="2"/>
      <c r="Q19" s="2"/>
      <c r="R19" s="2"/>
      <c r="S19" s="2"/>
      <c r="X19" s="8" t="s">
        <v>32</v>
      </c>
      <c r="Y19">
        <f>1-Y18</f>
        <v>0.19999999999999996</v>
      </c>
    </row>
    <row r="20" spans="1:28" x14ac:dyDescent="0.45">
      <c r="A20" s="2"/>
      <c r="B20" s="2">
        <f>IF(A21=E4,1,IF(A21=E11,2,IF(A21=E21,3,IF(A21=E39,4))))</f>
        <v>3</v>
      </c>
      <c r="C20" s="2"/>
      <c r="D20" s="2"/>
      <c r="E20" s="2"/>
      <c r="F20" s="2"/>
      <c r="G20" s="2"/>
      <c r="H20" s="2"/>
      <c r="I20" s="2"/>
      <c r="J20" s="2"/>
      <c r="K20" s="2"/>
      <c r="L20" s="2"/>
      <c r="M20" s="2"/>
      <c r="N20" s="2"/>
      <c r="O20" s="2"/>
      <c r="P20" s="2"/>
      <c r="Q20" s="2"/>
      <c r="R20" s="2"/>
      <c r="S20" s="2"/>
    </row>
    <row r="21" spans="1:28" x14ac:dyDescent="0.45">
      <c r="A21" s="2">
        <f>MAX(E4,E11,E21,E39)</f>
        <v>112</v>
      </c>
      <c r="B21" s="2"/>
      <c r="C21" s="2"/>
      <c r="D21" s="6"/>
      <c r="E21" s="9">
        <f>IF(ABS(1-(H16+H21))&lt;=0.00001,H16*I19+H21*I24,NA())</f>
        <v>112</v>
      </c>
      <c r="F21" s="2"/>
      <c r="G21" s="2"/>
      <c r="H21" s="3">
        <f>1-H16</f>
        <v>0.4</v>
      </c>
      <c r="I21" s="2"/>
      <c r="J21" s="2"/>
      <c r="K21" s="2"/>
      <c r="L21" s="2"/>
      <c r="M21" s="2"/>
      <c r="N21" s="2"/>
      <c r="O21" s="2"/>
      <c r="P21" s="2"/>
      <c r="Q21" s="2"/>
      <c r="R21" s="2"/>
      <c r="S21" s="2"/>
      <c r="U21" t="s">
        <v>35</v>
      </c>
    </row>
    <row r="22" spans="1:28" x14ac:dyDescent="0.45">
      <c r="A22" s="2"/>
      <c r="B22" s="2"/>
      <c r="C22" s="2"/>
      <c r="D22" s="2"/>
      <c r="E22" s="2"/>
      <c r="F22" s="2"/>
      <c r="G22" s="2"/>
      <c r="H22" s="2" t="s">
        <v>143</v>
      </c>
      <c r="I22" s="2"/>
      <c r="J22" s="2"/>
      <c r="K22" s="2"/>
      <c r="L22" s="2"/>
      <c r="M22" s="2"/>
      <c r="N22" s="2"/>
      <c r="O22" s="2"/>
      <c r="P22" s="2"/>
      <c r="Q22" s="2"/>
      <c r="R22" s="2"/>
      <c r="S22" s="2"/>
      <c r="U22" t="s">
        <v>78</v>
      </c>
    </row>
    <row r="23" spans="1:28" x14ac:dyDescent="0.45">
      <c r="A23" s="2"/>
      <c r="B23" s="2"/>
      <c r="C23" s="2"/>
      <c r="D23" s="2"/>
      <c r="E23" s="2"/>
      <c r="F23" s="2"/>
      <c r="G23" s="2"/>
      <c r="H23" s="2"/>
      <c r="I23" s="2"/>
      <c r="J23" s="2"/>
      <c r="K23" s="2"/>
      <c r="L23" s="2"/>
      <c r="M23" s="2"/>
      <c r="N23" s="2"/>
      <c r="O23" s="2"/>
      <c r="P23" s="2"/>
      <c r="Q23" s="2"/>
      <c r="R23" s="2"/>
      <c r="S23" s="9">
        <f>SUM(D21,H24)</f>
        <v>100</v>
      </c>
    </row>
    <row r="24" spans="1:28" x14ac:dyDescent="0.45">
      <c r="A24" s="2"/>
      <c r="B24" s="2"/>
      <c r="C24" s="2"/>
      <c r="D24" s="2"/>
      <c r="E24" s="2"/>
      <c r="F24" s="2"/>
      <c r="G24" s="2"/>
      <c r="H24" s="6">
        <f>MAX(X7,X9)*X2</f>
        <v>100</v>
      </c>
      <c r="I24" s="9">
        <f>S23</f>
        <v>100</v>
      </c>
      <c r="J24" s="2"/>
      <c r="K24" s="2"/>
      <c r="L24" s="2"/>
      <c r="M24" s="2"/>
      <c r="N24" s="2"/>
      <c r="O24" s="2"/>
      <c r="P24" s="2"/>
      <c r="Q24" s="2"/>
      <c r="R24" s="2"/>
      <c r="S24" s="2"/>
      <c r="U24" t="s">
        <v>89</v>
      </c>
      <c r="AB24" s="27">
        <f>Y14*Y6 + Y19*Y7</f>
        <v>0.62</v>
      </c>
    </row>
    <row r="25" spans="1:28" x14ac:dyDescent="0.45">
      <c r="A25" s="2"/>
      <c r="B25" s="2"/>
      <c r="C25" s="2"/>
      <c r="D25" s="2"/>
      <c r="E25" s="2"/>
      <c r="F25" s="2"/>
      <c r="G25" s="2"/>
      <c r="H25" s="2"/>
      <c r="I25" s="2"/>
      <c r="J25" s="2"/>
      <c r="K25" s="2"/>
      <c r="L25" s="2"/>
      <c r="M25" s="2"/>
      <c r="N25" s="2"/>
      <c r="O25" s="2"/>
      <c r="P25" s="2"/>
      <c r="Q25" s="2"/>
      <c r="R25" s="2"/>
      <c r="S25" s="2"/>
    </row>
    <row r="26" spans="1:28" x14ac:dyDescent="0.45">
      <c r="A26" s="2"/>
      <c r="B26" s="2"/>
      <c r="C26" s="2"/>
      <c r="D26" s="2"/>
      <c r="E26" s="2"/>
      <c r="F26" s="2"/>
      <c r="G26" s="2"/>
      <c r="H26" s="2"/>
      <c r="I26" s="2"/>
      <c r="J26" s="2"/>
      <c r="K26" s="2"/>
      <c r="L26" s="2"/>
      <c r="M26" s="2"/>
      <c r="N26" s="2"/>
      <c r="O26" s="2"/>
      <c r="P26" s="2"/>
      <c r="Q26" s="2"/>
      <c r="R26" s="2"/>
      <c r="S26" s="2"/>
      <c r="U26" t="s">
        <v>36</v>
      </c>
    </row>
    <row r="27" spans="1:28" x14ac:dyDescent="0.45">
      <c r="A27" s="2"/>
      <c r="B27" s="2"/>
      <c r="C27" s="2"/>
      <c r="D27" s="2"/>
      <c r="E27" s="2"/>
      <c r="F27" s="2"/>
      <c r="G27" s="2"/>
      <c r="H27" s="2"/>
      <c r="I27" s="2"/>
      <c r="J27" s="2"/>
      <c r="K27" s="2"/>
      <c r="L27" s="2" t="s">
        <v>0</v>
      </c>
      <c r="M27" s="2"/>
      <c r="N27" s="2"/>
      <c r="O27" s="2"/>
      <c r="P27" s="2"/>
      <c r="Q27" s="2"/>
      <c r="R27" s="2"/>
      <c r="S27" s="2"/>
      <c r="U27" t="s">
        <v>79</v>
      </c>
    </row>
    <row r="28" spans="1:28" x14ac:dyDescent="0.45">
      <c r="A28" s="2"/>
      <c r="B28" s="2"/>
      <c r="C28" s="2"/>
      <c r="D28" s="2"/>
      <c r="E28" s="2"/>
      <c r="F28" s="2"/>
      <c r="G28" s="2"/>
      <c r="H28" s="2"/>
      <c r="I28" s="2"/>
      <c r="J28" s="2"/>
      <c r="K28" s="2"/>
      <c r="L28" s="2"/>
      <c r="M28" s="2"/>
      <c r="N28" s="2"/>
      <c r="O28" s="2"/>
      <c r="P28" s="2"/>
      <c r="Q28" s="2"/>
      <c r="R28" s="2"/>
      <c r="S28" s="9">
        <f>SUM(D39,H32,L29)</f>
        <v>100</v>
      </c>
      <c r="U28" t="s">
        <v>133</v>
      </c>
    </row>
    <row r="29" spans="1:28" x14ac:dyDescent="0.45">
      <c r="A29" s="2"/>
      <c r="B29" s="2"/>
      <c r="C29" s="2"/>
      <c r="D29" s="2"/>
      <c r="E29" s="2"/>
      <c r="F29" s="2"/>
      <c r="G29" s="2"/>
      <c r="H29" s="3">
        <f>AB24</f>
        <v>0.62</v>
      </c>
      <c r="I29" s="2"/>
      <c r="J29" s="2"/>
      <c r="K29" s="2"/>
      <c r="L29" s="6">
        <f>D4</f>
        <v>100</v>
      </c>
      <c r="M29" s="9">
        <f>S28</f>
        <v>100</v>
      </c>
      <c r="N29" s="2"/>
      <c r="O29" s="2"/>
      <c r="P29" s="2"/>
      <c r="Q29" s="2"/>
      <c r="R29" s="2"/>
      <c r="S29" s="2"/>
    </row>
    <row r="30" spans="1:28" x14ac:dyDescent="0.45">
      <c r="A30" s="2"/>
      <c r="B30" s="2"/>
      <c r="C30" s="2"/>
      <c r="D30" s="2"/>
      <c r="E30" s="2"/>
      <c r="F30" s="2"/>
      <c r="G30" s="2"/>
      <c r="H30" s="2" t="s">
        <v>27</v>
      </c>
      <c r="I30" s="2"/>
      <c r="J30" s="2"/>
      <c r="K30" s="2"/>
      <c r="L30" s="2"/>
      <c r="M30" s="2"/>
      <c r="N30" s="2"/>
      <c r="O30" s="2"/>
      <c r="P30" s="2"/>
      <c r="Q30" s="2"/>
      <c r="R30" s="2"/>
      <c r="S30" s="2"/>
      <c r="U30" t="s">
        <v>90</v>
      </c>
      <c r="AA30" s="28">
        <f>Y6*Y14/AB24</f>
        <v>0.87096774193548399</v>
      </c>
    </row>
    <row r="31" spans="1:28" x14ac:dyDescent="0.45">
      <c r="A31" s="2"/>
      <c r="B31" s="2"/>
      <c r="C31" s="2"/>
      <c r="D31" s="2"/>
      <c r="E31" s="2"/>
      <c r="F31" s="2"/>
      <c r="G31" s="2"/>
      <c r="H31" s="2"/>
      <c r="I31" s="2"/>
      <c r="J31" s="2">
        <f>IF(I32=M29,1,IF(I32=M36,2))</f>
        <v>2</v>
      </c>
      <c r="K31" s="2"/>
      <c r="L31" s="2"/>
      <c r="M31" s="2"/>
      <c r="N31" s="2"/>
      <c r="O31" s="2"/>
      <c r="P31" s="10">
        <f>AA30</f>
        <v>0.87096774193548399</v>
      </c>
      <c r="Q31" s="2"/>
      <c r="R31" s="2"/>
      <c r="S31" s="2"/>
    </row>
    <row r="32" spans="1:28" x14ac:dyDescent="0.45">
      <c r="A32" s="2"/>
      <c r="B32" s="2"/>
      <c r="C32" s="2"/>
      <c r="D32" s="2"/>
      <c r="E32" s="2"/>
      <c r="F32" s="2"/>
      <c r="G32" s="2"/>
      <c r="H32" s="6"/>
      <c r="I32" s="32">
        <f>MAX(M29,M36)</f>
        <v>116.12903225806451</v>
      </c>
      <c r="J32" s="2"/>
      <c r="K32" s="2"/>
      <c r="L32" s="2"/>
      <c r="M32" s="2"/>
      <c r="N32" s="2"/>
      <c r="O32" s="2"/>
      <c r="P32" s="2" t="str">
        <f>H7</f>
        <v>Shares UP</v>
      </c>
      <c r="Q32" s="2"/>
      <c r="R32" s="2"/>
      <c r="S32" s="2"/>
      <c r="U32" t="s">
        <v>37</v>
      </c>
    </row>
    <row r="33" spans="1:28" x14ac:dyDescent="0.45">
      <c r="A33" s="2"/>
      <c r="B33" s="2"/>
      <c r="C33" s="2"/>
      <c r="D33" s="2"/>
      <c r="E33" s="2"/>
      <c r="F33" s="2"/>
      <c r="G33" s="2"/>
      <c r="H33" s="2"/>
      <c r="I33" s="2"/>
      <c r="J33" s="2"/>
      <c r="K33" s="2"/>
      <c r="L33" s="2"/>
      <c r="M33" s="2"/>
      <c r="N33" s="2"/>
      <c r="O33" s="2"/>
      <c r="P33" s="2"/>
      <c r="Q33" s="2"/>
      <c r="R33" s="2"/>
      <c r="S33" s="9">
        <f>SUM(D39,H32,L36,P34)</f>
        <v>120</v>
      </c>
      <c r="U33" t="s">
        <v>80</v>
      </c>
    </row>
    <row r="34" spans="1:28" x14ac:dyDescent="0.45">
      <c r="A34" s="2"/>
      <c r="B34" s="2"/>
      <c r="C34" s="2"/>
      <c r="D34" s="2"/>
      <c r="E34" s="2"/>
      <c r="F34" s="2"/>
      <c r="G34" s="2"/>
      <c r="H34" s="2"/>
      <c r="I34" s="2"/>
      <c r="J34" s="2"/>
      <c r="K34" s="2"/>
      <c r="L34" s="2" t="s">
        <v>3</v>
      </c>
      <c r="M34" s="2"/>
      <c r="N34" s="2"/>
      <c r="O34" s="2"/>
      <c r="P34" s="6">
        <f>H9</f>
        <v>120</v>
      </c>
      <c r="Q34" s="9">
        <f>S33</f>
        <v>120</v>
      </c>
      <c r="R34" s="2"/>
      <c r="S34" s="2"/>
      <c r="U34" t="s">
        <v>134</v>
      </c>
    </row>
    <row r="35" spans="1:28" x14ac:dyDescent="0.45">
      <c r="A35" s="2"/>
      <c r="B35" s="2"/>
      <c r="C35" s="2"/>
      <c r="D35" s="2"/>
      <c r="E35" s="2"/>
      <c r="F35" s="2"/>
      <c r="G35" s="2"/>
      <c r="H35" s="2"/>
      <c r="I35" s="2"/>
      <c r="J35" s="2"/>
      <c r="K35" s="2"/>
      <c r="L35" s="2"/>
      <c r="M35" s="2"/>
      <c r="N35" s="2"/>
      <c r="O35" s="2"/>
      <c r="P35" s="2"/>
      <c r="Q35" s="2"/>
      <c r="R35" s="2"/>
      <c r="S35" s="2"/>
    </row>
    <row r="36" spans="1:28" x14ac:dyDescent="0.45">
      <c r="A36" s="2"/>
      <c r="B36" s="2"/>
      <c r="C36" s="2"/>
      <c r="D36" s="2"/>
      <c r="E36" s="2"/>
      <c r="F36" s="2"/>
      <c r="G36" s="2"/>
      <c r="H36" s="2"/>
      <c r="I36" s="2"/>
      <c r="J36" s="2"/>
      <c r="K36" s="2"/>
      <c r="L36" s="6"/>
      <c r="M36" s="32">
        <f>IF(ABS(1-(P31+P36))&lt;=0.00001,P31*Q34+P36*Q39,NA())</f>
        <v>116.12903225806451</v>
      </c>
      <c r="N36" s="2"/>
      <c r="O36" s="2"/>
      <c r="P36" s="10">
        <f>1-P31</f>
        <v>0.12903225806451601</v>
      </c>
      <c r="Q36" s="2"/>
      <c r="R36" s="2"/>
      <c r="S36" s="2"/>
      <c r="U36" t="s">
        <v>91</v>
      </c>
      <c r="AB36" s="28">
        <f>Y6*Y15/(1-AB24)</f>
        <v>0.15789473684210523</v>
      </c>
    </row>
    <row r="37" spans="1:28" x14ac:dyDescent="0.45">
      <c r="A37" s="2"/>
      <c r="B37" s="2"/>
      <c r="C37" s="2"/>
      <c r="D37" s="2" t="s">
        <v>73</v>
      </c>
      <c r="E37" s="2"/>
      <c r="F37" s="2"/>
      <c r="G37" s="2"/>
      <c r="H37" s="2"/>
      <c r="I37" s="2"/>
      <c r="J37" s="2"/>
      <c r="K37" s="2"/>
      <c r="L37" s="2"/>
      <c r="M37" s="2"/>
      <c r="N37" s="2"/>
      <c r="O37" s="2"/>
      <c r="P37" s="2" t="str">
        <f>H12</f>
        <v>Shares DOWN</v>
      </c>
      <c r="Q37" s="2"/>
      <c r="R37" s="2"/>
      <c r="S37" s="2"/>
    </row>
    <row r="38" spans="1:28" x14ac:dyDescent="0.45">
      <c r="A38" s="2"/>
      <c r="B38" s="2"/>
      <c r="C38" s="2"/>
      <c r="D38" s="2"/>
      <c r="E38" s="2"/>
      <c r="F38" s="2"/>
      <c r="G38" s="2"/>
      <c r="H38" s="2"/>
      <c r="I38" s="2"/>
      <c r="J38" s="2"/>
      <c r="K38" s="2"/>
      <c r="L38" s="2"/>
      <c r="M38" s="2"/>
      <c r="N38" s="2"/>
      <c r="O38" s="2"/>
      <c r="P38" s="2"/>
      <c r="Q38" s="2"/>
      <c r="R38" s="2"/>
      <c r="S38" s="9">
        <f>SUM(D39,H32,L36,P39)</f>
        <v>90</v>
      </c>
    </row>
    <row r="39" spans="1:28" x14ac:dyDescent="0.45">
      <c r="A39" s="2"/>
      <c r="B39" s="2"/>
      <c r="C39" s="2"/>
      <c r="D39" s="6"/>
      <c r="E39" s="9">
        <f>IF(ABS(1-(H29+H44))&lt;=0.00001,H29*I32+H44*I47,NA())</f>
        <v>110</v>
      </c>
      <c r="F39" s="2"/>
      <c r="G39" s="2"/>
      <c r="H39" s="2"/>
      <c r="I39" s="2"/>
      <c r="J39" s="2"/>
      <c r="K39" s="2"/>
      <c r="L39" s="2"/>
      <c r="M39" s="2"/>
      <c r="N39" s="2"/>
      <c r="O39" s="2"/>
      <c r="P39" s="6">
        <f>H14</f>
        <v>90</v>
      </c>
      <c r="Q39" s="9">
        <f>S38</f>
        <v>90</v>
      </c>
      <c r="R39" s="2"/>
      <c r="S39" s="2"/>
      <c r="U39" s="5" t="s">
        <v>4</v>
      </c>
    </row>
    <row r="40" spans="1:28" x14ac:dyDescent="0.45">
      <c r="A40" s="2"/>
      <c r="B40" s="2"/>
      <c r="C40" s="2"/>
      <c r="D40" s="2"/>
      <c r="E40" s="2"/>
      <c r="F40" s="2"/>
      <c r="G40" s="2"/>
      <c r="H40" s="2"/>
      <c r="I40" s="2"/>
      <c r="J40" s="2"/>
      <c r="K40" s="2"/>
      <c r="L40" s="2"/>
      <c r="M40" s="2"/>
      <c r="N40" s="2"/>
      <c r="O40" s="2"/>
      <c r="P40" s="2"/>
      <c r="Q40" s="2"/>
      <c r="R40" s="2"/>
      <c r="S40" s="2"/>
      <c r="U40" t="s">
        <v>81</v>
      </c>
    </row>
    <row r="41" spans="1:28" x14ac:dyDescent="0.45">
      <c r="A41" s="2"/>
      <c r="B41" s="2"/>
      <c r="C41" s="2"/>
      <c r="D41" s="2"/>
      <c r="E41" s="2"/>
      <c r="F41" s="2"/>
      <c r="G41" s="2"/>
      <c r="H41" s="2"/>
      <c r="I41" s="2"/>
      <c r="J41" s="2"/>
      <c r="K41" s="2"/>
      <c r="L41" s="2"/>
      <c r="M41" s="2"/>
      <c r="N41" s="2"/>
      <c r="O41" s="2"/>
      <c r="P41" s="2"/>
      <c r="Q41" s="2"/>
      <c r="R41" s="2"/>
      <c r="S41" s="2"/>
      <c r="U41" t="s">
        <v>38</v>
      </c>
    </row>
    <row r="42" spans="1:28" x14ac:dyDescent="0.45">
      <c r="A42" s="2"/>
      <c r="B42" s="2"/>
      <c r="C42" s="2"/>
      <c r="D42" s="2"/>
      <c r="E42" s="2"/>
      <c r="F42" s="2"/>
      <c r="G42" s="2"/>
      <c r="H42" s="2"/>
      <c r="I42" s="2"/>
      <c r="J42" s="2"/>
      <c r="K42" s="2"/>
      <c r="L42" s="2" t="str">
        <f>L27</f>
        <v>Sell Now</v>
      </c>
      <c r="M42" s="2"/>
      <c r="N42" s="2"/>
      <c r="O42" s="2"/>
      <c r="P42" s="2"/>
      <c r="Q42" s="2"/>
      <c r="R42" s="2"/>
      <c r="S42" s="2"/>
      <c r="U42" t="s">
        <v>34</v>
      </c>
      <c r="W42" s="29">
        <f>E39 - MAX(E4,E11)</f>
        <v>2</v>
      </c>
    </row>
    <row r="43" spans="1:28" x14ac:dyDescent="0.45">
      <c r="A43" s="2"/>
      <c r="B43" s="2"/>
      <c r="C43" s="2"/>
      <c r="D43" s="2"/>
      <c r="E43" s="2"/>
      <c r="F43" s="2"/>
      <c r="G43" s="2"/>
      <c r="H43" s="2"/>
      <c r="I43" s="2"/>
      <c r="J43" s="2"/>
      <c r="K43" s="2"/>
      <c r="L43" s="2"/>
      <c r="M43" s="2"/>
      <c r="N43" s="2"/>
      <c r="O43" s="2"/>
      <c r="P43" s="2"/>
      <c r="Q43" s="2"/>
      <c r="R43" s="2"/>
      <c r="S43" s="9">
        <f>SUM(D39,H47,L44)</f>
        <v>100</v>
      </c>
      <c r="W43" s="7"/>
    </row>
    <row r="44" spans="1:28" x14ac:dyDescent="0.45">
      <c r="A44" s="2"/>
      <c r="B44" s="2"/>
      <c r="C44" s="2"/>
      <c r="D44" s="2"/>
      <c r="E44" s="2"/>
      <c r="F44" s="2"/>
      <c r="G44" s="2"/>
      <c r="H44" s="3">
        <f>1-H29</f>
        <v>0.38</v>
      </c>
      <c r="I44" s="2"/>
      <c r="J44" s="2"/>
      <c r="K44" s="2"/>
      <c r="L44" s="6">
        <f>D4</f>
        <v>100</v>
      </c>
      <c r="M44" s="9">
        <f>S43</f>
        <v>100</v>
      </c>
      <c r="N44" s="2"/>
      <c r="O44" s="2"/>
      <c r="P44" s="2"/>
      <c r="Q44" s="2"/>
      <c r="R44" s="2"/>
      <c r="S44" s="2"/>
      <c r="U44" s="5" t="s">
        <v>6</v>
      </c>
    </row>
    <row r="45" spans="1:28" x14ac:dyDescent="0.45">
      <c r="A45" s="2"/>
      <c r="B45" s="2"/>
      <c r="C45" s="2"/>
      <c r="D45" s="2"/>
      <c r="E45" s="2"/>
      <c r="F45" s="2"/>
      <c r="G45" s="2"/>
      <c r="H45" s="2" t="s">
        <v>28</v>
      </c>
      <c r="I45" s="2"/>
      <c r="J45" s="2"/>
      <c r="K45" s="2"/>
      <c r="L45" s="2"/>
      <c r="M45" s="2"/>
      <c r="N45" s="2"/>
      <c r="O45" s="2"/>
      <c r="P45" s="2"/>
      <c r="Q45" s="2"/>
      <c r="R45" s="2"/>
      <c r="S45" s="2"/>
      <c r="U45" t="s">
        <v>85</v>
      </c>
    </row>
    <row r="46" spans="1:28" x14ac:dyDescent="0.45">
      <c r="A46" s="2"/>
      <c r="B46" s="2"/>
      <c r="C46" s="2"/>
      <c r="D46" s="2"/>
      <c r="E46" s="2"/>
      <c r="F46" s="2"/>
      <c r="G46" s="2"/>
      <c r="H46" s="2"/>
      <c r="I46" s="2"/>
      <c r="J46" s="2">
        <f>IF(I47=M44,1,IF(I47=M51,2))</f>
        <v>1</v>
      </c>
      <c r="K46" s="2"/>
      <c r="L46" s="2"/>
      <c r="M46" s="2"/>
      <c r="N46" s="2"/>
      <c r="O46" s="2"/>
      <c r="P46" s="10">
        <f>AB36</f>
        <v>0.15789473684210523</v>
      </c>
      <c r="Q46" s="2"/>
      <c r="R46" s="2"/>
      <c r="S46" s="2"/>
      <c r="U46" t="s">
        <v>86</v>
      </c>
    </row>
    <row r="47" spans="1:28" x14ac:dyDescent="0.45">
      <c r="A47" s="2"/>
      <c r="B47" s="2"/>
      <c r="C47" s="2"/>
      <c r="D47" s="2"/>
      <c r="E47" s="2"/>
      <c r="F47" s="2"/>
      <c r="G47" s="2"/>
      <c r="H47" s="6"/>
      <c r="I47" s="9">
        <f>MAX(M44,M51)</f>
        <v>100</v>
      </c>
      <c r="J47" s="2"/>
      <c r="K47" s="2"/>
      <c r="L47" s="2"/>
      <c r="M47" s="2"/>
      <c r="N47" s="2"/>
      <c r="O47" s="2"/>
      <c r="P47" s="2" t="str">
        <f>H7</f>
        <v>Shares UP</v>
      </c>
      <c r="Q47" s="2"/>
      <c r="R47" s="2"/>
      <c r="S47" s="2"/>
      <c r="U47" t="s">
        <v>87</v>
      </c>
    </row>
    <row r="48" spans="1:28" x14ac:dyDescent="0.45">
      <c r="A48" s="2"/>
      <c r="B48" s="2"/>
      <c r="C48" s="2"/>
      <c r="D48" s="2"/>
      <c r="E48" s="2"/>
      <c r="F48" s="2"/>
      <c r="G48" s="2"/>
      <c r="H48" s="2"/>
      <c r="I48" s="2"/>
      <c r="J48" s="2"/>
      <c r="K48" s="2"/>
      <c r="L48" s="2"/>
      <c r="M48" s="2"/>
      <c r="N48" s="2"/>
      <c r="O48" s="2"/>
      <c r="P48" s="2"/>
      <c r="Q48" s="2"/>
      <c r="R48" s="2"/>
      <c r="S48" s="9">
        <f>SUM(D39,H47,L51,P49)</f>
        <v>120</v>
      </c>
    </row>
    <row r="49" spans="1:19" x14ac:dyDescent="0.45">
      <c r="A49" s="2"/>
      <c r="B49" s="2"/>
      <c r="C49" s="2"/>
      <c r="D49" s="2"/>
      <c r="E49" s="2"/>
      <c r="F49" s="2"/>
      <c r="G49" s="2"/>
      <c r="H49" s="2"/>
      <c r="I49" s="2"/>
      <c r="J49" s="2"/>
      <c r="K49" s="2"/>
      <c r="L49" s="2" t="str">
        <f>L34</f>
        <v>Sell in two weeks</v>
      </c>
      <c r="M49" s="2"/>
      <c r="N49" s="2"/>
      <c r="O49" s="2"/>
      <c r="P49" s="6">
        <f>H9</f>
        <v>120</v>
      </c>
      <c r="Q49" s="9">
        <f>S48</f>
        <v>120</v>
      </c>
      <c r="R49" s="2"/>
      <c r="S49" s="2"/>
    </row>
    <row r="50" spans="1:19" x14ac:dyDescent="0.45">
      <c r="A50" s="2"/>
      <c r="B50" s="2"/>
      <c r="C50" s="2"/>
      <c r="D50" s="2"/>
      <c r="E50" s="2"/>
      <c r="F50" s="2"/>
      <c r="G50" s="2"/>
      <c r="H50" s="2"/>
      <c r="I50" s="2"/>
      <c r="J50" s="2"/>
      <c r="K50" s="2"/>
      <c r="L50" s="2"/>
      <c r="M50" s="2"/>
      <c r="N50" s="2"/>
      <c r="O50" s="2"/>
      <c r="P50" s="2"/>
      <c r="Q50" s="2"/>
      <c r="R50" s="2"/>
      <c r="S50" s="2"/>
    </row>
    <row r="51" spans="1:19" x14ac:dyDescent="0.45">
      <c r="A51" s="2"/>
      <c r="B51" s="2"/>
      <c r="C51" s="2"/>
      <c r="D51" s="2"/>
      <c r="E51" s="2"/>
      <c r="F51" s="2"/>
      <c r="G51" s="2"/>
      <c r="H51" s="2"/>
      <c r="I51" s="2"/>
      <c r="J51" s="2"/>
      <c r="K51" s="2"/>
      <c r="L51" s="6"/>
      <c r="M51" s="32">
        <f>IF(ABS(1-(P46+P51))&lt;=0.00001,P46*Q49+P51*Q54,NA())</f>
        <v>94.736842105263165</v>
      </c>
      <c r="N51" s="2"/>
      <c r="O51" s="2"/>
      <c r="P51" s="10">
        <f>1-P46</f>
        <v>0.8421052631578948</v>
      </c>
      <c r="Q51" s="2"/>
      <c r="R51" s="2"/>
      <c r="S51" s="2"/>
    </row>
    <row r="52" spans="1:19" x14ac:dyDescent="0.45">
      <c r="A52" s="2"/>
      <c r="B52" s="2"/>
      <c r="C52" s="2"/>
      <c r="D52" s="2"/>
      <c r="E52" s="2"/>
      <c r="F52" s="2"/>
      <c r="G52" s="2"/>
      <c r="H52" s="2"/>
      <c r="I52" s="2"/>
      <c r="J52" s="2"/>
      <c r="K52" s="2"/>
      <c r="L52" s="2"/>
      <c r="M52" s="2"/>
      <c r="N52" s="2"/>
      <c r="O52" s="2"/>
      <c r="P52" s="2" t="str">
        <f>H12</f>
        <v>Shares DOWN</v>
      </c>
      <c r="Q52" s="2"/>
      <c r="R52" s="2"/>
      <c r="S52" s="2"/>
    </row>
    <row r="53" spans="1:19" x14ac:dyDescent="0.45">
      <c r="A53" s="2"/>
      <c r="B53" s="2"/>
      <c r="C53" s="2"/>
      <c r="D53" s="2"/>
      <c r="E53" s="2"/>
      <c r="F53" s="2"/>
      <c r="G53" s="2"/>
      <c r="H53" s="2"/>
      <c r="I53" s="2"/>
      <c r="J53" s="2"/>
      <c r="K53" s="2"/>
      <c r="L53" s="2"/>
      <c r="M53" s="2"/>
      <c r="N53" s="2"/>
      <c r="O53" s="2"/>
      <c r="P53" s="2"/>
      <c r="Q53" s="2"/>
      <c r="R53" s="2"/>
      <c r="S53" s="9">
        <f>SUM(D39,H47,L51,P54)</f>
        <v>90</v>
      </c>
    </row>
    <row r="54" spans="1:19" x14ac:dyDescent="0.45">
      <c r="A54" s="2"/>
      <c r="B54" s="2"/>
      <c r="C54" s="2"/>
      <c r="D54" s="2"/>
      <c r="E54" s="2"/>
      <c r="F54" s="2"/>
      <c r="G54" s="2"/>
      <c r="H54" s="2"/>
      <c r="I54" s="2"/>
      <c r="J54" s="2"/>
      <c r="K54" s="2"/>
      <c r="L54" s="2"/>
      <c r="M54" s="2"/>
      <c r="N54" s="2"/>
      <c r="O54" s="2"/>
      <c r="P54" s="6">
        <f>H14</f>
        <v>90</v>
      </c>
      <c r="Q54" s="9">
        <f>S53</f>
        <v>90</v>
      </c>
      <c r="R54" s="2"/>
      <c r="S54" s="2"/>
    </row>
    <row r="999" spans="189:204" x14ac:dyDescent="0.45">
      <c r="GH999" t="s">
        <v>8</v>
      </c>
      <c r="GI999" t="s">
        <v>9</v>
      </c>
      <c r="GJ999" t="s">
        <v>10</v>
      </c>
      <c r="GK999" t="s">
        <v>11</v>
      </c>
      <c r="GL999" t="s">
        <v>12</v>
      </c>
      <c r="GM999" t="s">
        <v>13</v>
      </c>
      <c r="GN999" t="s">
        <v>14</v>
      </c>
      <c r="GO999" t="s">
        <v>15</v>
      </c>
      <c r="GP999" t="s">
        <v>16</v>
      </c>
      <c r="GQ999" t="s">
        <v>17</v>
      </c>
      <c r="GR999" t="s">
        <v>18</v>
      </c>
      <c r="GS999" t="s">
        <v>19</v>
      </c>
      <c r="GT999" t="s">
        <v>20</v>
      </c>
      <c r="GU999" t="s">
        <v>21</v>
      </c>
      <c r="GV999" t="s">
        <v>22</v>
      </c>
    </row>
    <row r="1000" spans="189:204" x14ac:dyDescent="0.45">
      <c r="GG1000">
        <v>0</v>
      </c>
      <c r="GH1000">
        <v>0</v>
      </c>
      <c r="GI1000" t="s">
        <v>23</v>
      </c>
      <c r="GJ1000">
        <v>0</v>
      </c>
      <c r="GK1000">
        <v>0</v>
      </c>
      <c r="GL1000">
        <v>0</v>
      </c>
      <c r="GM1000" t="s">
        <v>24</v>
      </c>
      <c r="GN1000">
        <v>4</v>
      </c>
      <c r="GO1000">
        <v>1</v>
      </c>
      <c r="GP1000">
        <v>2</v>
      </c>
      <c r="GQ1000">
        <v>5</v>
      </c>
      <c r="GR1000">
        <v>12</v>
      </c>
      <c r="GS1000">
        <v>0</v>
      </c>
      <c r="GT1000">
        <v>19</v>
      </c>
      <c r="GU1000">
        <v>1</v>
      </c>
      <c r="GV1000" t="b">
        <v>1</v>
      </c>
    </row>
    <row r="1001" spans="189:204" x14ac:dyDescent="0.45">
      <c r="GG1001">
        <v>0</v>
      </c>
      <c r="GH1001">
        <v>1</v>
      </c>
      <c r="GK1001">
        <v>0</v>
      </c>
      <c r="GL1001">
        <v>0</v>
      </c>
      <c r="GM1001" t="s">
        <v>25</v>
      </c>
      <c r="GN1001">
        <v>0</v>
      </c>
      <c r="GO1001">
        <v>0</v>
      </c>
      <c r="GP1001">
        <v>0</v>
      </c>
      <c r="GQ1001">
        <v>0</v>
      </c>
      <c r="GR1001">
        <v>0</v>
      </c>
      <c r="GS1001">
        <v>0</v>
      </c>
      <c r="GT1001">
        <v>2</v>
      </c>
      <c r="GU1001">
        <v>5</v>
      </c>
      <c r="GV1001" t="b">
        <v>1</v>
      </c>
    </row>
    <row r="1002" spans="189:204" x14ac:dyDescent="0.45">
      <c r="GG1002">
        <v>0</v>
      </c>
      <c r="GH1002">
        <v>2</v>
      </c>
      <c r="GK1002">
        <v>0</v>
      </c>
      <c r="GL1002">
        <v>0</v>
      </c>
      <c r="GM1002" t="s">
        <v>26</v>
      </c>
      <c r="GN1002">
        <v>2</v>
      </c>
      <c r="GO1002">
        <v>3</v>
      </c>
      <c r="GP1002">
        <v>4</v>
      </c>
      <c r="GQ1002">
        <v>0</v>
      </c>
      <c r="GR1002">
        <v>0</v>
      </c>
      <c r="GS1002">
        <v>0</v>
      </c>
      <c r="GT1002">
        <v>9</v>
      </c>
      <c r="GU1002">
        <v>5</v>
      </c>
      <c r="GV1002" t="b">
        <v>1</v>
      </c>
    </row>
    <row r="1003" spans="189:204" x14ac:dyDescent="0.45">
      <c r="GG1003">
        <v>0</v>
      </c>
      <c r="GH1003">
        <v>3</v>
      </c>
      <c r="GL1003">
        <v>2</v>
      </c>
      <c r="GM1003" t="s">
        <v>25</v>
      </c>
      <c r="GN1003">
        <v>0</v>
      </c>
      <c r="GO1003">
        <v>0</v>
      </c>
      <c r="GP1003">
        <v>0</v>
      </c>
      <c r="GQ1003">
        <v>0</v>
      </c>
      <c r="GR1003">
        <v>0</v>
      </c>
      <c r="GS1003">
        <v>0</v>
      </c>
      <c r="GT1003">
        <v>7</v>
      </c>
      <c r="GU1003">
        <v>9</v>
      </c>
      <c r="GV1003" t="b">
        <v>1</v>
      </c>
    </row>
    <row r="1004" spans="189:204" x14ac:dyDescent="0.45">
      <c r="GG1004">
        <v>0</v>
      </c>
      <c r="GH1004">
        <v>4</v>
      </c>
      <c r="GL1004">
        <v>2</v>
      </c>
      <c r="GM1004" t="s">
        <v>25</v>
      </c>
      <c r="GN1004">
        <v>0</v>
      </c>
      <c r="GO1004">
        <v>0</v>
      </c>
      <c r="GP1004">
        <v>0</v>
      </c>
      <c r="GQ1004">
        <v>0</v>
      </c>
      <c r="GR1004">
        <v>0</v>
      </c>
      <c r="GS1004">
        <v>0</v>
      </c>
      <c r="GT1004">
        <v>12</v>
      </c>
      <c r="GU1004">
        <v>9</v>
      </c>
      <c r="GV1004" t="b">
        <v>1</v>
      </c>
    </row>
    <row r="1005" spans="189:204" x14ac:dyDescent="0.45">
      <c r="GG1005">
        <v>0</v>
      </c>
      <c r="GH1005">
        <v>5</v>
      </c>
      <c r="GK1005">
        <v>0</v>
      </c>
      <c r="GL1005">
        <v>0</v>
      </c>
      <c r="GM1005" t="s">
        <v>26</v>
      </c>
      <c r="GN1005">
        <v>2</v>
      </c>
      <c r="GO1005">
        <v>6</v>
      </c>
      <c r="GP1005">
        <v>7</v>
      </c>
      <c r="GQ1005">
        <v>0</v>
      </c>
      <c r="GR1005">
        <v>0</v>
      </c>
      <c r="GS1005">
        <v>0</v>
      </c>
      <c r="GT1005">
        <v>19</v>
      </c>
      <c r="GU1005">
        <v>5</v>
      </c>
      <c r="GV1005" t="b">
        <v>1</v>
      </c>
    </row>
    <row r="1006" spans="189:204" x14ac:dyDescent="0.45">
      <c r="GG1006">
        <v>0</v>
      </c>
      <c r="GH1006">
        <v>6</v>
      </c>
      <c r="GL1006">
        <v>5</v>
      </c>
      <c r="GM1006" t="s">
        <v>25</v>
      </c>
      <c r="GN1006">
        <v>0</v>
      </c>
      <c r="GO1006">
        <v>0</v>
      </c>
      <c r="GP1006">
        <v>0</v>
      </c>
      <c r="GQ1006">
        <v>0</v>
      </c>
      <c r="GR1006">
        <v>0</v>
      </c>
      <c r="GS1006">
        <v>0</v>
      </c>
      <c r="GT1006">
        <v>17</v>
      </c>
      <c r="GU1006">
        <v>9</v>
      </c>
      <c r="GV1006" t="b">
        <v>1</v>
      </c>
    </row>
    <row r="1007" spans="189:204" x14ac:dyDescent="0.45">
      <c r="GG1007">
        <v>0</v>
      </c>
      <c r="GH1007">
        <v>7</v>
      </c>
      <c r="GL1007">
        <v>5</v>
      </c>
      <c r="GM1007" t="s">
        <v>25</v>
      </c>
      <c r="GN1007">
        <v>0</v>
      </c>
      <c r="GO1007">
        <v>0</v>
      </c>
      <c r="GP1007">
        <v>0</v>
      </c>
      <c r="GQ1007">
        <v>0</v>
      </c>
      <c r="GR1007">
        <v>0</v>
      </c>
      <c r="GS1007">
        <v>0</v>
      </c>
      <c r="GT1007">
        <v>22</v>
      </c>
      <c r="GU1007">
        <v>9</v>
      </c>
      <c r="GV1007" t="b">
        <v>1</v>
      </c>
    </row>
    <row r="1008" spans="189:204" x14ac:dyDescent="0.45">
      <c r="GG1008">
        <v>0</v>
      </c>
      <c r="GH1008">
        <v>8</v>
      </c>
      <c r="GL1008">
        <v>18</v>
      </c>
      <c r="GM1008" t="s">
        <v>25</v>
      </c>
      <c r="GN1008">
        <v>0</v>
      </c>
      <c r="GO1008">
        <v>0</v>
      </c>
      <c r="GP1008">
        <v>0</v>
      </c>
      <c r="GQ1008">
        <v>0</v>
      </c>
      <c r="GR1008">
        <v>0</v>
      </c>
      <c r="GS1008">
        <v>0</v>
      </c>
      <c r="GT1008">
        <v>52</v>
      </c>
      <c r="GU1008">
        <v>17</v>
      </c>
      <c r="GV1008" t="b">
        <v>1</v>
      </c>
    </row>
    <row r="1009" spans="189:204" x14ac:dyDescent="0.45">
      <c r="GG1009">
        <v>0</v>
      </c>
      <c r="GH1009">
        <v>9</v>
      </c>
      <c r="GL1009">
        <v>18</v>
      </c>
      <c r="GM1009" t="s">
        <v>25</v>
      </c>
      <c r="GN1009">
        <v>0</v>
      </c>
      <c r="GO1009">
        <v>0</v>
      </c>
      <c r="GP1009">
        <v>0</v>
      </c>
      <c r="GQ1009">
        <v>0</v>
      </c>
      <c r="GR1009">
        <v>0</v>
      </c>
      <c r="GS1009">
        <v>0</v>
      </c>
      <c r="GT1009">
        <v>47</v>
      </c>
      <c r="GU1009">
        <v>17</v>
      </c>
      <c r="GV1009" t="b">
        <v>1</v>
      </c>
    </row>
    <row r="1010" spans="189:204" x14ac:dyDescent="0.45">
      <c r="GG1010">
        <v>0</v>
      </c>
      <c r="GH1010">
        <v>10</v>
      </c>
      <c r="GL1010">
        <v>16</v>
      </c>
      <c r="GM1010" t="s">
        <v>25</v>
      </c>
      <c r="GN1010">
        <v>0</v>
      </c>
      <c r="GO1010">
        <v>0</v>
      </c>
      <c r="GP1010">
        <v>0</v>
      </c>
      <c r="GQ1010">
        <v>0</v>
      </c>
      <c r="GR1010">
        <v>0</v>
      </c>
      <c r="GS1010">
        <v>0</v>
      </c>
      <c r="GT1010">
        <v>37</v>
      </c>
      <c r="GU1010">
        <v>17</v>
      </c>
      <c r="GV1010" t="b">
        <v>1</v>
      </c>
    </row>
    <row r="1011" spans="189:204" x14ac:dyDescent="0.45">
      <c r="GG1011">
        <v>0</v>
      </c>
      <c r="GH1011">
        <v>11</v>
      </c>
      <c r="GL1011">
        <v>16</v>
      </c>
      <c r="GM1011" t="s">
        <v>25</v>
      </c>
      <c r="GN1011">
        <v>0</v>
      </c>
      <c r="GO1011">
        <v>0</v>
      </c>
      <c r="GP1011">
        <v>0</v>
      </c>
      <c r="GQ1011">
        <v>0</v>
      </c>
      <c r="GR1011">
        <v>0</v>
      </c>
      <c r="GS1011">
        <v>0</v>
      </c>
      <c r="GT1011">
        <v>32</v>
      </c>
      <c r="GU1011">
        <v>17</v>
      </c>
      <c r="GV1011" t="b">
        <v>1</v>
      </c>
    </row>
    <row r="1012" spans="189:204" x14ac:dyDescent="0.45">
      <c r="GG1012">
        <v>0</v>
      </c>
      <c r="GH1012">
        <v>12</v>
      </c>
      <c r="GK1012">
        <v>0</v>
      </c>
      <c r="GL1012">
        <v>0</v>
      </c>
      <c r="GM1012" t="s">
        <v>26</v>
      </c>
      <c r="GN1012">
        <v>2</v>
      </c>
      <c r="GO1012">
        <v>13</v>
      </c>
      <c r="GP1012">
        <v>14</v>
      </c>
      <c r="GQ1012">
        <v>0</v>
      </c>
      <c r="GR1012">
        <v>0</v>
      </c>
      <c r="GS1012">
        <v>0</v>
      </c>
      <c r="GT1012">
        <v>37</v>
      </c>
      <c r="GU1012">
        <v>5</v>
      </c>
      <c r="GV1012" t="b">
        <v>1</v>
      </c>
    </row>
    <row r="1013" spans="189:204" x14ac:dyDescent="0.45">
      <c r="GG1013">
        <v>0</v>
      </c>
      <c r="GH1013">
        <v>13</v>
      </c>
      <c r="GL1013">
        <v>12</v>
      </c>
      <c r="GM1013" t="s">
        <v>24</v>
      </c>
      <c r="GN1013">
        <v>2</v>
      </c>
      <c r="GO1013">
        <v>15</v>
      </c>
      <c r="GP1013">
        <v>16</v>
      </c>
      <c r="GQ1013">
        <v>0</v>
      </c>
      <c r="GR1013">
        <v>0</v>
      </c>
      <c r="GS1013">
        <v>0</v>
      </c>
      <c r="GT1013">
        <v>30</v>
      </c>
      <c r="GU1013">
        <v>9</v>
      </c>
      <c r="GV1013" t="b">
        <v>1</v>
      </c>
    </row>
    <row r="1014" spans="189:204" x14ac:dyDescent="0.45">
      <c r="GG1014">
        <v>0</v>
      </c>
      <c r="GH1014">
        <v>14</v>
      </c>
      <c r="GL1014">
        <v>12</v>
      </c>
      <c r="GM1014" t="s">
        <v>24</v>
      </c>
      <c r="GN1014">
        <v>2</v>
      </c>
      <c r="GO1014">
        <v>17</v>
      </c>
      <c r="GP1014">
        <v>18</v>
      </c>
      <c r="GQ1014">
        <v>0</v>
      </c>
      <c r="GR1014">
        <v>0</v>
      </c>
      <c r="GS1014">
        <v>0</v>
      </c>
      <c r="GT1014">
        <v>45</v>
      </c>
      <c r="GU1014">
        <v>9</v>
      </c>
      <c r="GV1014" t="b">
        <v>1</v>
      </c>
    </row>
    <row r="1015" spans="189:204" x14ac:dyDescent="0.45">
      <c r="GG1015">
        <v>0</v>
      </c>
      <c r="GH1015">
        <v>15</v>
      </c>
      <c r="GK1015">
        <v>0</v>
      </c>
      <c r="GL1015">
        <v>13</v>
      </c>
      <c r="GM1015" t="s">
        <v>25</v>
      </c>
      <c r="GN1015">
        <v>0</v>
      </c>
      <c r="GO1015">
        <v>0</v>
      </c>
      <c r="GP1015">
        <v>0</v>
      </c>
      <c r="GQ1015">
        <v>0</v>
      </c>
      <c r="GR1015">
        <v>0</v>
      </c>
      <c r="GS1015">
        <v>0</v>
      </c>
      <c r="GT1015">
        <v>27</v>
      </c>
      <c r="GU1015">
        <v>13</v>
      </c>
      <c r="GV1015" t="b">
        <v>1</v>
      </c>
    </row>
    <row r="1016" spans="189:204" x14ac:dyDescent="0.45">
      <c r="GG1016">
        <v>18</v>
      </c>
      <c r="GH1016">
        <v>16</v>
      </c>
      <c r="GK1016">
        <v>0</v>
      </c>
      <c r="GL1016">
        <v>13</v>
      </c>
      <c r="GM1016" t="s">
        <v>26</v>
      </c>
      <c r="GN1016">
        <v>2</v>
      </c>
      <c r="GO1016">
        <v>11</v>
      </c>
      <c r="GP1016">
        <v>10</v>
      </c>
      <c r="GQ1016">
        <v>0</v>
      </c>
      <c r="GR1016">
        <v>0</v>
      </c>
      <c r="GS1016">
        <v>0</v>
      </c>
      <c r="GT1016">
        <v>34</v>
      </c>
      <c r="GU1016">
        <v>13</v>
      </c>
      <c r="GV1016" t="b">
        <v>1</v>
      </c>
    </row>
    <row r="1017" spans="189:204" x14ac:dyDescent="0.45">
      <c r="GG1017">
        <v>0</v>
      </c>
      <c r="GH1017">
        <v>17</v>
      </c>
      <c r="GK1017">
        <v>0</v>
      </c>
      <c r="GL1017">
        <v>14</v>
      </c>
      <c r="GM1017" t="s">
        <v>25</v>
      </c>
      <c r="GN1017">
        <v>0</v>
      </c>
      <c r="GO1017">
        <v>0</v>
      </c>
      <c r="GP1017">
        <v>0</v>
      </c>
      <c r="GQ1017">
        <v>0</v>
      </c>
      <c r="GR1017">
        <v>0</v>
      </c>
      <c r="GS1017">
        <v>0</v>
      </c>
      <c r="GT1017">
        <v>42</v>
      </c>
      <c r="GU1017">
        <v>13</v>
      </c>
      <c r="GV1017" t="b">
        <v>1</v>
      </c>
    </row>
    <row r="1018" spans="189:204" x14ac:dyDescent="0.45">
      <c r="GG1018">
        <v>0</v>
      </c>
      <c r="GH1018">
        <v>18</v>
      </c>
      <c r="GK1018">
        <v>0</v>
      </c>
      <c r="GL1018">
        <v>14</v>
      </c>
      <c r="GM1018" t="s">
        <v>26</v>
      </c>
      <c r="GN1018">
        <v>2</v>
      </c>
      <c r="GO1018">
        <v>9</v>
      </c>
      <c r="GP1018">
        <v>8</v>
      </c>
      <c r="GQ1018">
        <v>0</v>
      </c>
      <c r="GR1018">
        <v>0</v>
      </c>
      <c r="GS1018">
        <v>0</v>
      </c>
      <c r="GT1018">
        <v>49</v>
      </c>
      <c r="GU1018">
        <v>13</v>
      </c>
      <c r="GV1018" t="b">
        <v>1</v>
      </c>
    </row>
  </sheetData>
  <pageMargins left="0.7" right="0.7" top="0.75" bottom="0.75" header="0.3" footer="0.3"/>
  <pageSetup orientation="portrait" r:id="rId1"/>
  <headerFooter>
    <oddFooter>&amp;l&amp;bTreePlan Student License, For Education Only&amp;r&amp;bTreePlan.com</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CF80D-5646-4940-A595-DBB50BB8682E}">
  <dimension ref="A1:GV1026"/>
  <sheetViews>
    <sheetView showGridLines="0" zoomScale="80" zoomScaleNormal="80" workbookViewId="0">
      <selection activeCell="Z32" sqref="Z32"/>
    </sheetView>
  </sheetViews>
  <sheetFormatPr defaultRowHeight="14.25" x14ac:dyDescent="0.45"/>
  <cols>
    <col min="2" max="2" width="2.19921875" customWidth="1"/>
    <col min="3" max="3" width="3.59765625" customWidth="1"/>
    <col min="6" max="6" width="2.19921875" customWidth="1"/>
    <col min="7" max="7" width="3.59765625" customWidth="1"/>
    <col min="10" max="10" width="2.19921875" customWidth="1"/>
    <col min="11" max="11" width="3.59765625" customWidth="1"/>
    <col min="14" max="14" width="2.19921875" customWidth="1"/>
    <col min="15" max="15" width="3.59765625" customWidth="1"/>
    <col min="18" max="18" width="2.19921875" customWidth="1"/>
    <col min="21" max="23" width="9.06640625" style="37"/>
    <col min="24" max="24" width="2.265625" style="37" customWidth="1"/>
    <col min="25" max="25" width="3.73046875" style="37" customWidth="1"/>
    <col min="26" max="26" width="6.9296875" style="37" customWidth="1"/>
    <col min="27" max="27" width="7.73046875" style="37" customWidth="1"/>
    <col min="28" max="28" width="2.265625" style="37" customWidth="1"/>
    <col min="29" max="29" width="3.73046875" style="37" customWidth="1"/>
    <col min="30" max="36" width="9.06640625" style="37"/>
  </cols>
  <sheetData>
    <row r="1" spans="1:32" ht="15.75" x14ac:dyDescent="0.5">
      <c r="A1" s="33" t="s">
        <v>92</v>
      </c>
      <c r="B1" s="34"/>
      <c r="C1" s="34"/>
      <c r="D1" s="34"/>
      <c r="E1" s="35"/>
      <c r="L1" s="36">
        <f>P_Hit</f>
        <v>0.3</v>
      </c>
      <c r="S1" s="1"/>
    </row>
    <row r="2" spans="1:32" x14ac:dyDescent="0.45">
      <c r="L2" t="s">
        <v>93</v>
      </c>
      <c r="U2" s="38" t="s">
        <v>94</v>
      </c>
      <c r="V2" s="38"/>
      <c r="W2" s="38"/>
    </row>
    <row r="3" spans="1:32" x14ac:dyDescent="0.45">
      <c r="S3">
        <f>SUM(D15,H6,L4)</f>
        <v>25</v>
      </c>
      <c r="U3" s="39"/>
      <c r="V3" s="40" t="s">
        <v>95</v>
      </c>
      <c r="W3" s="41">
        <v>0.7</v>
      </c>
    </row>
    <row r="4" spans="1:32" x14ac:dyDescent="0.45">
      <c r="H4" t="s">
        <v>96</v>
      </c>
      <c r="L4" s="36">
        <v>25</v>
      </c>
      <c r="M4">
        <f>S3</f>
        <v>25</v>
      </c>
      <c r="U4" s="39"/>
      <c r="V4" s="40" t="s">
        <v>97</v>
      </c>
      <c r="W4" s="41">
        <v>0.8</v>
      </c>
    </row>
    <row r="5" spans="1:32" x14ac:dyDescent="0.45">
      <c r="U5" s="39"/>
      <c r="V5" s="39"/>
      <c r="W5" s="39"/>
    </row>
    <row r="6" spans="1:32" x14ac:dyDescent="0.45">
      <c r="H6" s="36"/>
      <c r="I6">
        <f>IF(ABS(1-(L1+L6))&lt;=0.00001,L1*M4+L6*M9,NA())</f>
        <v>0.5</v>
      </c>
      <c r="L6" s="36">
        <f>P_Flop</f>
        <v>0.7</v>
      </c>
      <c r="U6" s="39"/>
      <c r="V6" s="40" t="s">
        <v>98</v>
      </c>
      <c r="W6" s="41">
        <v>0.3</v>
      </c>
    </row>
    <row r="7" spans="1:32" x14ac:dyDescent="0.45">
      <c r="L7" t="s">
        <v>99</v>
      </c>
      <c r="U7" s="39"/>
      <c r="V7" s="40" t="s">
        <v>100</v>
      </c>
      <c r="W7" s="41">
        <f>1-P_Hit</f>
        <v>0.7</v>
      </c>
    </row>
    <row r="8" spans="1:32" x14ac:dyDescent="0.45">
      <c r="S8">
        <f>SUM(D15,H6,L9)</f>
        <v>-10</v>
      </c>
    </row>
    <row r="9" spans="1:32" x14ac:dyDescent="0.45">
      <c r="L9" s="36">
        <v>-10</v>
      </c>
      <c r="M9">
        <f>S8</f>
        <v>-10</v>
      </c>
      <c r="V9" s="42" t="s">
        <v>101</v>
      </c>
    </row>
    <row r="11" spans="1:32" x14ac:dyDescent="0.45">
      <c r="L11" s="36">
        <f>P_Hit</f>
        <v>0.3</v>
      </c>
      <c r="W11" s="42"/>
      <c r="AD11" s="43">
        <f>P_Fav_given_Hit</f>
        <v>0.7</v>
      </c>
      <c r="AF11" s="44"/>
    </row>
    <row r="12" spans="1:32" x14ac:dyDescent="0.45">
      <c r="L12" t="s">
        <v>93</v>
      </c>
      <c r="AD12" s="37" t="s">
        <v>102</v>
      </c>
    </row>
    <row r="13" spans="1:32" x14ac:dyDescent="0.45">
      <c r="D13" t="s">
        <v>103</v>
      </c>
      <c r="S13">
        <f>SUM(D15,H16,L14)</f>
        <v>15</v>
      </c>
      <c r="Z13" s="43">
        <f>P_Hit</f>
        <v>0.3</v>
      </c>
    </row>
    <row r="14" spans="1:32" x14ac:dyDescent="0.45">
      <c r="F14">
        <f>IF(E15=I6,1,IF(E15=I16,2,IF(E15=I24,3)))</f>
        <v>3</v>
      </c>
      <c r="H14" t="s">
        <v>104</v>
      </c>
      <c r="L14" s="36">
        <v>15</v>
      </c>
      <c r="M14">
        <f>S13</f>
        <v>15</v>
      </c>
      <c r="Z14" s="37" t="s">
        <v>105</v>
      </c>
      <c r="AD14" s="43"/>
    </row>
    <row r="15" spans="1:32" x14ac:dyDescent="0.45">
      <c r="D15" s="36"/>
      <c r="E15">
        <f>MAX(I6,I16,I24)</f>
        <v>5</v>
      </c>
    </row>
    <row r="16" spans="1:32" x14ac:dyDescent="0.45">
      <c r="H16" s="36"/>
      <c r="I16">
        <f>IF(ABS(1-(L11+L16))&lt;=0.00001,L11*M14+L16*M19,NA())</f>
        <v>1</v>
      </c>
      <c r="L16" s="36">
        <f>P_Flop</f>
        <v>0.7</v>
      </c>
      <c r="Z16" s="43"/>
      <c r="AD16" s="43">
        <f>1-AD11</f>
        <v>0.30000000000000004</v>
      </c>
    </row>
    <row r="17" spans="2:32" x14ac:dyDescent="0.45">
      <c r="L17" t="s">
        <v>99</v>
      </c>
      <c r="AD17" s="37" t="s">
        <v>106</v>
      </c>
    </row>
    <row r="18" spans="2:32" x14ac:dyDescent="0.45">
      <c r="S18">
        <f>SUM(D15,H16,L19)</f>
        <v>-5</v>
      </c>
    </row>
    <row r="19" spans="2:32" x14ac:dyDescent="0.45">
      <c r="L19" s="36">
        <v>-5</v>
      </c>
      <c r="M19">
        <f>S18</f>
        <v>-5</v>
      </c>
      <c r="W19" s="45"/>
      <c r="AD19" s="43"/>
    </row>
    <row r="21" spans="2:32" x14ac:dyDescent="0.45">
      <c r="AD21" s="43">
        <f>1-AD26</f>
        <v>0.19999999999999996</v>
      </c>
    </row>
    <row r="22" spans="2:32" x14ac:dyDescent="0.45">
      <c r="H22" t="s">
        <v>107</v>
      </c>
      <c r="AD22" s="37" t="str">
        <f>AD12</f>
        <v>Received Favorable forecast</v>
      </c>
    </row>
    <row r="23" spans="2:32" x14ac:dyDescent="0.45">
      <c r="S23">
        <f>SUM(D15,H24)</f>
        <v>5</v>
      </c>
      <c r="Z23" s="43">
        <f>1-Z13</f>
        <v>0.7</v>
      </c>
    </row>
    <row r="24" spans="2:32" x14ac:dyDescent="0.45">
      <c r="H24" s="36">
        <v>5</v>
      </c>
      <c r="I24">
        <f>S23</f>
        <v>5</v>
      </c>
      <c r="Z24" s="37" t="s">
        <v>108</v>
      </c>
      <c r="AD24" s="43"/>
    </row>
    <row r="26" spans="2:32" x14ac:dyDescent="0.45">
      <c r="P26" s="46">
        <f>Z37</f>
        <v>0.6</v>
      </c>
      <c r="Z26" s="43"/>
      <c r="AD26" s="43">
        <f>P_Unfav_given_Flop</f>
        <v>0.8</v>
      </c>
    </row>
    <row r="27" spans="2:32" x14ac:dyDescent="0.45">
      <c r="P27" t="s">
        <v>93</v>
      </c>
      <c r="AD27" s="37" t="str">
        <f>AD17</f>
        <v>Received Unfavorable forecast</v>
      </c>
    </row>
    <row r="28" spans="2:32" x14ac:dyDescent="0.45">
      <c r="S28">
        <f>SUM(D52,H40,L31,P29)</f>
        <v>25</v>
      </c>
    </row>
    <row r="29" spans="2:32" x14ac:dyDescent="0.45">
      <c r="L29" t="s">
        <v>96</v>
      </c>
      <c r="P29" s="36">
        <v>25</v>
      </c>
      <c r="Q29">
        <f>S28</f>
        <v>25</v>
      </c>
      <c r="AD29" s="43"/>
      <c r="AF29" s="44"/>
    </row>
    <row r="30" spans="2:32" x14ac:dyDescent="0.45">
      <c r="W30" s="37" t="s">
        <v>109</v>
      </c>
    </row>
    <row r="31" spans="2:32" x14ac:dyDescent="0.45">
      <c r="L31" s="36"/>
      <c r="M31">
        <f>IF(ABS(1-(P26+P31))&lt;=0.00001,P26*Q29+P31*Q34,NA())</f>
        <v>11</v>
      </c>
      <c r="P31" s="36">
        <f>1-P26</f>
        <v>0.4</v>
      </c>
    </row>
    <row r="32" spans="2:32" x14ac:dyDescent="0.45">
      <c r="B32">
        <f>IF(A33=E15,1,IF(A33=E52,2))</f>
        <v>2</v>
      </c>
      <c r="P32" t="s">
        <v>99</v>
      </c>
      <c r="W32" s="37" t="s">
        <v>110</v>
      </c>
      <c r="Z32" s="42">
        <f>Z13*AD11 + Z23*AD21</f>
        <v>0.35</v>
      </c>
      <c r="AA32" s="37" t="s">
        <v>111</v>
      </c>
    </row>
    <row r="33" spans="1:29" x14ac:dyDescent="0.45">
      <c r="A33">
        <f>MAX(E15,E52)</f>
        <v>7.1</v>
      </c>
      <c r="S33">
        <f>SUM(D52,H40,L31,P34)</f>
        <v>-10</v>
      </c>
    </row>
    <row r="34" spans="1:29" x14ac:dyDescent="0.45">
      <c r="P34" s="36">
        <v>-10</v>
      </c>
      <c r="Q34">
        <f>S33</f>
        <v>-10</v>
      </c>
    </row>
    <row r="35" spans="1:29" x14ac:dyDescent="0.45">
      <c r="W35" s="37" t="s">
        <v>112</v>
      </c>
    </row>
    <row r="36" spans="1:29" x14ac:dyDescent="0.45">
      <c r="P36" s="46">
        <f>Z37</f>
        <v>0.6</v>
      </c>
    </row>
    <row r="37" spans="1:29" x14ac:dyDescent="0.45">
      <c r="H37" s="36">
        <f>Z32</f>
        <v>0.35</v>
      </c>
      <c r="P37" t="s">
        <v>93</v>
      </c>
      <c r="W37" s="37" t="s">
        <v>113</v>
      </c>
      <c r="Z37" s="47">
        <f>Z13*AD11/Z32</f>
        <v>0.6</v>
      </c>
      <c r="AA37" s="37" t="s">
        <v>111</v>
      </c>
    </row>
    <row r="38" spans="1:29" x14ac:dyDescent="0.45">
      <c r="H38" t="s">
        <v>114</v>
      </c>
      <c r="S38">
        <f>SUM(D52,H40,L41,P39)</f>
        <v>15</v>
      </c>
      <c r="AA38" s="37" t="s">
        <v>115</v>
      </c>
    </row>
    <row r="39" spans="1:29" x14ac:dyDescent="0.45">
      <c r="J39">
        <f>IF(I40=M31,1,IF(I40=M41,2,IF(I40=M49,3)))</f>
        <v>1</v>
      </c>
      <c r="L39" t="s">
        <v>104</v>
      </c>
      <c r="P39" s="36">
        <v>15</v>
      </c>
      <c r="Q39">
        <f>S38</f>
        <v>15</v>
      </c>
    </row>
    <row r="40" spans="1:29" x14ac:dyDescent="0.45">
      <c r="H40" s="36"/>
      <c r="I40">
        <f>MAX(M31,M41,M49)</f>
        <v>11</v>
      </c>
    </row>
    <row r="41" spans="1:29" x14ac:dyDescent="0.45">
      <c r="L41" s="36"/>
      <c r="M41">
        <f>IF(ABS(1-(P36+P41))&lt;=0.00001,P36*Q39+P41*Q44,NA())</f>
        <v>7</v>
      </c>
      <c r="P41" s="36">
        <f>1-P36</f>
        <v>0.4</v>
      </c>
      <c r="Z41" s="47"/>
    </row>
    <row r="42" spans="1:29" x14ac:dyDescent="0.45">
      <c r="P42" t="s">
        <v>99</v>
      </c>
      <c r="V42" s="37" t="s">
        <v>116</v>
      </c>
      <c r="AC42" s="37">
        <f>E52-E15</f>
        <v>2.0999999999999996</v>
      </c>
    </row>
    <row r="43" spans="1:29" x14ac:dyDescent="0.45">
      <c r="S43">
        <f>SUM(D52,H40,L41,P44)</f>
        <v>-5</v>
      </c>
      <c r="V43" s="37" t="s">
        <v>117</v>
      </c>
    </row>
    <row r="44" spans="1:29" x14ac:dyDescent="0.45">
      <c r="P44" s="36">
        <v>-5</v>
      </c>
      <c r="Q44">
        <f>S43</f>
        <v>-5</v>
      </c>
    </row>
    <row r="47" spans="1:29" x14ac:dyDescent="0.45">
      <c r="L47" t="s">
        <v>107</v>
      </c>
    </row>
    <row r="48" spans="1:29" x14ac:dyDescent="0.45">
      <c r="S48">
        <f>SUM(D52,H40,L49)</f>
        <v>5</v>
      </c>
    </row>
    <row r="49" spans="4:19" x14ac:dyDescent="0.45">
      <c r="L49" s="36">
        <v>5</v>
      </c>
      <c r="M49">
        <f>S48</f>
        <v>5</v>
      </c>
    </row>
    <row r="50" spans="4:19" x14ac:dyDescent="0.45">
      <c r="D50" t="s">
        <v>118</v>
      </c>
    </row>
    <row r="51" spans="4:19" x14ac:dyDescent="0.45">
      <c r="P51" s="36">
        <f xml:space="preserve"> P_Hit * (1-P_Fav_given_Hit)/P_Unfav</f>
        <v>0.13846153846153847</v>
      </c>
    </row>
    <row r="52" spans="4:19" x14ac:dyDescent="0.45">
      <c r="D52" s="36"/>
      <c r="E52">
        <f>IF(ABS(1-(H37+H62))&lt;=0.00001,H37*I40+H62*I65,NA())</f>
        <v>7.1</v>
      </c>
      <c r="P52" t="s">
        <v>93</v>
      </c>
    </row>
    <row r="53" spans="4:19" x14ac:dyDescent="0.45">
      <c r="S53">
        <f>SUM(D52,H65,L56,P54)</f>
        <v>25</v>
      </c>
    </row>
    <row r="54" spans="4:19" x14ac:dyDescent="0.45">
      <c r="L54" t="s">
        <v>96</v>
      </c>
      <c r="P54" s="36">
        <v>25</v>
      </c>
      <c r="Q54">
        <f>S53</f>
        <v>25</v>
      </c>
    </row>
    <row r="56" spans="4:19" x14ac:dyDescent="0.45">
      <c r="L56" s="36">
        <v>0</v>
      </c>
      <c r="M56">
        <f>IF(ABS(1-(P51+P56))&lt;=0.00001,P51*Q54+P56*Q59,NA())</f>
        <v>-5.1538461538461551</v>
      </c>
      <c r="P56" s="36">
        <f>1-P51</f>
        <v>0.86153846153846159</v>
      </c>
    </row>
    <row r="57" spans="4:19" x14ac:dyDescent="0.45">
      <c r="P57" t="s">
        <v>99</v>
      </c>
    </row>
    <row r="58" spans="4:19" x14ac:dyDescent="0.45">
      <c r="S58">
        <f>SUM(D52,H65,L56,P59)</f>
        <v>-10</v>
      </c>
    </row>
    <row r="59" spans="4:19" x14ac:dyDescent="0.45">
      <c r="P59" s="36">
        <v>-10</v>
      </c>
      <c r="Q59">
        <f>S58</f>
        <v>-10</v>
      </c>
    </row>
    <row r="61" spans="4:19" x14ac:dyDescent="0.45">
      <c r="P61" s="36">
        <f xml:space="preserve"> P_Hit * (1-P_Fav_given_Hit)/P_Unfav</f>
        <v>0.13846153846153847</v>
      </c>
    </row>
    <row r="62" spans="4:19" x14ac:dyDescent="0.45">
      <c r="H62" s="36">
        <f>1-H37</f>
        <v>0.65</v>
      </c>
      <c r="P62" t="s">
        <v>93</v>
      </c>
    </row>
    <row r="63" spans="4:19" x14ac:dyDescent="0.45">
      <c r="H63" t="s">
        <v>119</v>
      </c>
      <c r="S63">
        <f>SUM(D52,H65,L66,P64)</f>
        <v>15</v>
      </c>
    </row>
    <row r="64" spans="4:19" x14ac:dyDescent="0.45">
      <c r="J64">
        <f>IF(I65=M56,1,IF(I65=M66,2,IF(I65=M74,3)))</f>
        <v>3</v>
      </c>
      <c r="L64" t="s">
        <v>104</v>
      </c>
      <c r="P64" s="36">
        <v>15</v>
      </c>
      <c r="Q64">
        <f>S63</f>
        <v>15</v>
      </c>
    </row>
    <row r="65" spans="8:19" x14ac:dyDescent="0.45">
      <c r="H65" s="36"/>
      <c r="I65">
        <f>MAX(M56,M66,M74)</f>
        <v>5</v>
      </c>
    </row>
    <row r="66" spans="8:19" x14ac:dyDescent="0.45">
      <c r="L66" s="36">
        <v>0</v>
      </c>
      <c r="M66">
        <f>IF(ABS(1-(P61+P66))&lt;=0.00001,P61*Q64+P66*Q69,NA())</f>
        <v>-2.2307692307692313</v>
      </c>
      <c r="P66" s="36">
        <f>1-P61</f>
        <v>0.86153846153846159</v>
      </c>
    </row>
    <row r="67" spans="8:19" x14ac:dyDescent="0.45">
      <c r="P67" t="s">
        <v>99</v>
      </c>
    </row>
    <row r="68" spans="8:19" x14ac:dyDescent="0.45">
      <c r="S68">
        <f>SUM(D52,H65,L66,P69)</f>
        <v>-5</v>
      </c>
    </row>
    <row r="69" spans="8:19" x14ac:dyDescent="0.45">
      <c r="P69" s="36">
        <v>-5</v>
      </c>
      <c r="Q69">
        <f>S68</f>
        <v>-5</v>
      </c>
    </row>
    <row r="72" spans="8:19" x14ac:dyDescent="0.45">
      <c r="L72" t="s">
        <v>107</v>
      </c>
    </row>
    <row r="73" spans="8:19" x14ac:dyDescent="0.45">
      <c r="S73">
        <f>SUM(D52,H65,L74)</f>
        <v>5</v>
      </c>
    </row>
    <row r="74" spans="8:19" x14ac:dyDescent="0.45">
      <c r="L74" s="36">
        <v>5</v>
      </c>
      <c r="M74">
        <f>S73</f>
        <v>5</v>
      </c>
    </row>
    <row r="1000" spans="189:204" x14ac:dyDescent="0.45">
      <c r="GH1000" s="48" t="s">
        <v>8</v>
      </c>
      <c r="GI1000" s="48" t="s">
        <v>9</v>
      </c>
      <c r="GJ1000" s="48" t="s">
        <v>10</v>
      </c>
      <c r="GK1000" s="48" t="s">
        <v>11</v>
      </c>
      <c r="GL1000" s="48" t="s">
        <v>12</v>
      </c>
      <c r="GM1000" s="48" t="s">
        <v>13</v>
      </c>
      <c r="GN1000" s="48" t="s">
        <v>14</v>
      </c>
      <c r="GO1000" s="48" t="s">
        <v>15</v>
      </c>
      <c r="GP1000" s="48" t="s">
        <v>16</v>
      </c>
      <c r="GQ1000" s="48" t="s">
        <v>17</v>
      </c>
      <c r="GR1000" s="48" t="s">
        <v>18</v>
      </c>
      <c r="GS1000" s="48" t="s">
        <v>19</v>
      </c>
      <c r="GT1000" s="48" t="s">
        <v>20</v>
      </c>
      <c r="GU1000" s="48" t="s">
        <v>21</v>
      </c>
      <c r="GV1000" s="48" t="s">
        <v>22</v>
      </c>
    </row>
    <row r="1001" spans="189:204" x14ac:dyDescent="0.45">
      <c r="GG1001">
        <v>0</v>
      </c>
      <c r="GH1001" s="48">
        <v>0</v>
      </c>
      <c r="GI1001" s="48" t="s">
        <v>23</v>
      </c>
      <c r="GJ1001" s="48">
        <v>0</v>
      </c>
      <c r="GK1001" s="48">
        <v>0</v>
      </c>
      <c r="GL1001" s="48">
        <v>0</v>
      </c>
      <c r="GM1001" s="48" t="s">
        <v>24</v>
      </c>
      <c r="GN1001" s="48">
        <v>2</v>
      </c>
      <c r="GO1001" s="48">
        <v>1</v>
      </c>
      <c r="GP1001" s="48">
        <v>2</v>
      </c>
      <c r="GQ1001" s="48">
        <v>0</v>
      </c>
      <c r="GR1001" s="48">
        <v>0</v>
      </c>
      <c r="GS1001" s="48">
        <v>0</v>
      </c>
      <c r="GT1001" s="49">
        <v>31</v>
      </c>
      <c r="GU1001" s="49">
        <v>1</v>
      </c>
      <c r="GV1001" s="49" t="b">
        <v>1</v>
      </c>
    </row>
    <row r="1002" spans="189:204" x14ac:dyDescent="0.45">
      <c r="GG1002">
        <v>11</v>
      </c>
      <c r="GH1002" s="48">
        <v>1</v>
      </c>
      <c r="GK1002">
        <v>0</v>
      </c>
      <c r="GL1002" s="48">
        <v>0</v>
      </c>
      <c r="GM1002" s="48" t="s">
        <v>24</v>
      </c>
      <c r="GN1002" s="48">
        <v>3</v>
      </c>
      <c r="GO1002" s="48">
        <v>3</v>
      </c>
      <c r="GP1002" s="48">
        <v>4</v>
      </c>
      <c r="GQ1002" s="48">
        <v>5</v>
      </c>
      <c r="GR1002" s="48">
        <v>0</v>
      </c>
      <c r="GS1002" s="48">
        <v>0</v>
      </c>
      <c r="GT1002" s="49">
        <v>13</v>
      </c>
      <c r="GU1002" s="49">
        <v>5</v>
      </c>
      <c r="GV1002" s="49" t="b">
        <v>1</v>
      </c>
    </row>
    <row r="1003" spans="189:204" x14ac:dyDescent="0.45">
      <c r="GG1003">
        <v>0</v>
      </c>
      <c r="GH1003" s="48">
        <v>2</v>
      </c>
      <c r="GK1003">
        <v>0</v>
      </c>
      <c r="GL1003" s="48">
        <v>0</v>
      </c>
      <c r="GM1003" s="48" t="s">
        <v>26</v>
      </c>
      <c r="GN1003" s="48">
        <v>2</v>
      </c>
      <c r="GO1003" s="48">
        <v>10</v>
      </c>
      <c r="GP1003" s="48">
        <v>11</v>
      </c>
      <c r="GQ1003" s="48">
        <v>0</v>
      </c>
      <c r="GR1003" s="48">
        <v>0</v>
      </c>
      <c r="GS1003" s="48">
        <v>0</v>
      </c>
      <c r="GT1003" s="49">
        <v>50</v>
      </c>
      <c r="GU1003" s="49">
        <v>5</v>
      </c>
      <c r="GV1003" s="49" t="b">
        <v>1</v>
      </c>
    </row>
    <row r="1004" spans="189:204" x14ac:dyDescent="0.45">
      <c r="GG1004">
        <v>19</v>
      </c>
      <c r="GH1004">
        <v>3</v>
      </c>
      <c r="GK1004">
        <v>0</v>
      </c>
      <c r="GL1004">
        <v>1</v>
      </c>
      <c r="GM1004" t="s">
        <v>26</v>
      </c>
      <c r="GN1004">
        <v>2</v>
      </c>
      <c r="GO1004">
        <v>6</v>
      </c>
      <c r="GP1004">
        <v>7</v>
      </c>
      <c r="GQ1004">
        <v>0</v>
      </c>
      <c r="GR1004">
        <v>0</v>
      </c>
      <c r="GS1004">
        <v>0</v>
      </c>
      <c r="GT1004">
        <v>4</v>
      </c>
      <c r="GU1004">
        <v>9</v>
      </c>
      <c r="GV1004" t="b">
        <v>1</v>
      </c>
    </row>
    <row r="1005" spans="189:204" x14ac:dyDescent="0.45">
      <c r="GG1005">
        <v>20</v>
      </c>
      <c r="GH1005">
        <v>4</v>
      </c>
      <c r="GK1005">
        <v>0</v>
      </c>
      <c r="GL1005">
        <v>1</v>
      </c>
      <c r="GM1005" t="s">
        <v>26</v>
      </c>
      <c r="GN1005">
        <v>2</v>
      </c>
      <c r="GO1005">
        <v>8</v>
      </c>
      <c r="GP1005">
        <v>9</v>
      </c>
      <c r="GQ1005">
        <v>0</v>
      </c>
      <c r="GR1005">
        <v>0</v>
      </c>
      <c r="GS1005">
        <v>0</v>
      </c>
      <c r="GT1005">
        <v>14</v>
      </c>
      <c r="GU1005">
        <v>9</v>
      </c>
      <c r="GV1005" t="b">
        <v>1</v>
      </c>
    </row>
    <row r="1006" spans="189:204" x14ac:dyDescent="0.45">
      <c r="GG1006">
        <v>21</v>
      </c>
      <c r="GH1006">
        <v>5</v>
      </c>
      <c r="GK1006">
        <v>0</v>
      </c>
      <c r="GL1006">
        <v>1</v>
      </c>
      <c r="GM1006" t="s">
        <v>25</v>
      </c>
      <c r="GN1006">
        <v>0</v>
      </c>
      <c r="GO1006">
        <v>0</v>
      </c>
      <c r="GP1006">
        <v>0</v>
      </c>
      <c r="GQ1006">
        <v>0</v>
      </c>
      <c r="GR1006">
        <v>0</v>
      </c>
      <c r="GS1006">
        <v>0</v>
      </c>
      <c r="GT1006">
        <v>22</v>
      </c>
      <c r="GU1006">
        <v>9</v>
      </c>
      <c r="GV1006" t="b">
        <v>1</v>
      </c>
    </row>
    <row r="1007" spans="189:204" x14ac:dyDescent="0.45">
      <c r="GG1007">
        <v>22</v>
      </c>
      <c r="GH1007">
        <v>6</v>
      </c>
      <c r="GL1007">
        <v>3</v>
      </c>
      <c r="GM1007" t="s">
        <v>25</v>
      </c>
      <c r="GN1007">
        <v>0</v>
      </c>
      <c r="GO1007">
        <v>0</v>
      </c>
      <c r="GP1007">
        <v>0</v>
      </c>
      <c r="GQ1007">
        <v>0</v>
      </c>
      <c r="GR1007">
        <v>0</v>
      </c>
      <c r="GS1007">
        <v>0</v>
      </c>
      <c r="GT1007">
        <v>2</v>
      </c>
      <c r="GU1007">
        <v>13</v>
      </c>
      <c r="GV1007" t="b">
        <v>1</v>
      </c>
    </row>
    <row r="1008" spans="189:204" x14ac:dyDescent="0.45">
      <c r="GG1008">
        <v>23</v>
      </c>
      <c r="GH1008">
        <v>7</v>
      </c>
      <c r="GL1008">
        <v>3</v>
      </c>
      <c r="GM1008" t="s">
        <v>25</v>
      </c>
      <c r="GN1008">
        <v>0</v>
      </c>
      <c r="GO1008">
        <v>0</v>
      </c>
      <c r="GP1008">
        <v>0</v>
      </c>
      <c r="GQ1008">
        <v>0</v>
      </c>
      <c r="GR1008">
        <v>0</v>
      </c>
      <c r="GS1008">
        <v>0</v>
      </c>
      <c r="GT1008">
        <v>7</v>
      </c>
      <c r="GU1008">
        <v>13</v>
      </c>
      <c r="GV1008" t="b">
        <v>1</v>
      </c>
    </row>
    <row r="1009" spans="189:204" x14ac:dyDescent="0.45">
      <c r="GG1009">
        <v>24</v>
      </c>
      <c r="GH1009">
        <v>8</v>
      </c>
      <c r="GL1009">
        <v>4</v>
      </c>
      <c r="GM1009" t="s">
        <v>25</v>
      </c>
      <c r="GN1009">
        <v>0</v>
      </c>
      <c r="GO1009">
        <v>0</v>
      </c>
      <c r="GP1009">
        <v>0</v>
      </c>
      <c r="GQ1009">
        <v>0</v>
      </c>
      <c r="GR1009">
        <v>0</v>
      </c>
      <c r="GS1009">
        <v>0</v>
      </c>
      <c r="GT1009">
        <v>12</v>
      </c>
      <c r="GU1009">
        <v>13</v>
      </c>
      <c r="GV1009" t="b">
        <v>1</v>
      </c>
    </row>
    <row r="1010" spans="189:204" x14ac:dyDescent="0.45">
      <c r="GG1010">
        <v>25</v>
      </c>
      <c r="GH1010">
        <v>9</v>
      </c>
      <c r="GL1010">
        <v>4</v>
      </c>
      <c r="GM1010" t="s">
        <v>25</v>
      </c>
      <c r="GN1010">
        <v>0</v>
      </c>
      <c r="GO1010">
        <v>0</v>
      </c>
      <c r="GP1010">
        <v>0</v>
      </c>
      <c r="GQ1010">
        <v>0</v>
      </c>
      <c r="GR1010">
        <v>0</v>
      </c>
      <c r="GS1010">
        <v>0</v>
      </c>
      <c r="GT1010">
        <v>17</v>
      </c>
      <c r="GU1010">
        <v>13</v>
      </c>
      <c r="GV1010" t="b">
        <v>1</v>
      </c>
    </row>
    <row r="1011" spans="189:204" x14ac:dyDescent="0.45">
      <c r="GG1011">
        <v>0</v>
      </c>
      <c r="GH1011">
        <v>10</v>
      </c>
      <c r="GL1011">
        <v>2</v>
      </c>
      <c r="GM1011" s="48" t="s">
        <v>24</v>
      </c>
      <c r="GN1011" s="48">
        <v>3</v>
      </c>
      <c r="GO1011">
        <v>12</v>
      </c>
      <c r="GP1011">
        <v>13</v>
      </c>
      <c r="GQ1011">
        <v>14</v>
      </c>
      <c r="GR1011">
        <v>0</v>
      </c>
      <c r="GS1011">
        <v>0</v>
      </c>
      <c r="GT1011">
        <v>38</v>
      </c>
      <c r="GU1011">
        <v>9</v>
      </c>
      <c r="GV1011" t="b">
        <v>1</v>
      </c>
    </row>
    <row r="1012" spans="189:204" x14ac:dyDescent="0.45">
      <c r="GG1012">
        <v>0</v>
      </c>
      <c r="GH1012">
        <v>11</v>
      </c>
      <c r="GL1012">
        <v>2</v>
      </c>
      <c r="GM1012" s="48" t="s">
        <v>24</v>
      </c>
      <c r="GN1012" s="48">
        <v>3</v>
      </c>
      <c r="GO1012">
        <v>19</v>
      </c>
      <c r="GP1012">
        <v>20</v>
      </c>
      <c r="GQ1012">
        <v>21</v>
      </c>
      <c r="GR1012">
        <v>0</v>
      </c>
      <c r="GS1012">
        <v>0</v>
      </c>
      <c r="GT1012">
        <v>63</v>
      </c>
      <c r="GU1012">
        <v>9</v>
      </c>
      <c r="GV1012" t="b">
        <v>1</v>
      </c>
    </row>
    <row r="1013" spans="189:204" x14ac:dyDescent="0.45">
      <c r="GG1013">
        <v>0</v>
      </c>
      <c r="GH1013">
        <v>12</v>
      </c>
      <c r="GK1013">
        <v>0</v>
      </c>
      <c r="GL1013">
        <v>10</v>
      </c>
      <c r="GM1013" t="s">
        <v>26</v>
      </c>
      <c r="GN1013">
        <v>2</v>
      </c>
      <c r="GO1013">
        <v>15</v>
      </c>
      <c r="GP1013">
        <v>16</v>
      </c>
      <c r="GQ1013">
        <v>0</v>
      </c>
      <c r="GR1013">
        <v>0</v>
      </c>
      <c r="GS1013">
        <v>0</v>
      </c>
      <c r="GT1013">
        <v>29</v>
      </c>
      <c r="GU1013">
        <v>13</v>
      </c>
      <c r="GV1013" t="b">
        <v>1</v>
      </c>
    </row>
    <row r="1014" spans="189:204" x14ac:dyDescent="0.45">
      <c r="GG1014">
        <v>0</v>
      </c>
      <c r="GH1014">
        <v>13</v>
      </c>
      <c r="GK1014">
        <v>0</v>
      </c>
      <c r="GL1014">
        <v>10</v>
      </c>
      <c r="GM1014" t="s">
        <v>26</v>
      </c>
      <c r="GN1014">
        <v>2</v>
      </c>
      <c r="GO1014">
        <v>17</v>
      </c>
      <c r="GP1014">
        <v>18</v>
      </c>
      <c r="GQ1014">
        <v>0</v>
      </c>
      <c r="GR1014">
        <v>0</v>
      </c>
      <c r="GS1014">
        <v>0</v>
      </c>
      <c r="GT1014">
        <v>39</v>
      </c>
      <c r="GU1014">
        <v>13</v>
      </c>
      <c r="GV1014" t="b">
        <v>1</v>
      </c>
    </row>
    <row r="1015" spans="189:204" x14ac:dyDescent="0.45">
      <c r="GG1015">
        <v>0</v>
      </c>
      <c r="GH1015">
        <v>14</v>
      </c>
      <c r="GK1015">
        <v>0</v>
      </c>
      <c r="GL1015">
        <v>10</v>
      </c>
      <c r="GM1015" t="s">
        <v>25</v>
      </c>
      <c r="GN1015">
        <v>0</v>
      </c>
      <c r="GO1015">
        <v>0</v>
      </c>
      <c r="GP1015">
        <v>0</v>
      </c>
      <c r="GQ1015">
        <v>0</v>
      </c>
      <c r="GR1015">
        <v>0</v>
      </c>
      <c r="GS1015">
        <v>0</v>
      </c>
      <c r="GT1015">
        <v>47</v>
      </c>
      <c r="GU1015">
        <v>13</v>
      </c>
      <c r="GV1015" t="b">
        <v>1</v>
      </c>
    </row>
    <row r="1016" spans="189:204" x14ac:dyDescent="0.45">
      <c r="GG1016">
        <v>0</v>
      </c>
      <c r="GH1016">
        <v>15</v>
      </c>
      <c r="GL1016">
        <v>12</v>
      </c>
      <c r="GM1016" t="s">
        <v>25</v>
      </c>
      <c r="GN1016">
        <v>0</v>
      </c>
      <c r="GO1016">
        <v>0</v>
      </c>
      <c r="GP1016">
        <v>0</v>
      </c>
      <c r="GQ1016">
        <v>0</v>
      </c>
      <c r="GR1016">
        <v>0</v>
      </c>
      <c r="GS1016">
        <v>0</v>
      </c>
      <c r="GT1016">
        <v>27</v>
      </c>
      <c r="GU1016">
        <v>17</v>
      </c>
      <c r="GV1016" t="b">
        <v>1</v>
      </c>
    </row>
    <row r="1017" spans="189:204" x14ac:dyDescent="0.45">
      <c r="GG1017">
        <v>0</v>
      </c>
      <c r="GH1017">
        <v>16</v>
      </c>
      <c r="GL1017">
        <v>12</v>
      </c>
      <c r="GM1017" t="s">
        <v>25</v>
      </c>
      <c r="GN1017">
        <v>0</v>
      </c>
      <c r="GO1017">
        <v>0</v>
      </c>
      <c r="GP1017">
        <v>0</v>
      </c>
      <c r="GQ1017">
        <v>0</v>
      </c>
      <c r="GR1017">
        <v>0</v>
      </c>
      <c r="GS1017">
        <v>0</v>
      </c>
      <c r="GT1017">
        <v>32</v>
      </c>
      <c r="GU1017">
        <v>17</v>
      </c>
      <c r="GV1017" t="b">
        <v>1</v>
      </c>
    </row>
    <row r="1018" spans="189:204" x14ac:dyDescent="0.45">
      <c r="GG1018">
        <v>0</v>
      </c>
      <c r="GH1018">
        <v>17</v>
      </c>
      <c r="GL1018">
        <v>13</v>
      </c>
      <c r="GM1018" t="s">
        <v>25</v>
      </c>
      <c r="GN1018">
        <v>0</v>
      </c>
      <c r="GO1018">
        <v>0</v>
      </c>
      <c r="GP1018">
        <v>0</v>
      </c>
      <c r="GQ1018">
        <v>0</v>
      </c>
      <c r="GR1018">
        <v>0</v>
      </c>
      <c r="GS1018">
        <v>0</v>
      </c>
      <c r="GT1018">
        <v>37</v>
      </c>
      <c r="GU1018">
        <v>17</v>
      </c>
      <c r="GV1018" t="b">
        <v>1</v>
      </c>
    </row>
    <row r="1019" spans="189:204" x14ac:dyDescent="0.45">
      <c r="GG1019">
        <v>0</v>
      </c>
      <c r="GH1019">
        <v>18</v>
      </c>
      <c r="GL1019">
        <v>13</v>
      </c>
      <c r="GM1019" t="s">
        <v>25</v>
      </c>
      <c r="GN1019">
        <v>0</v>
      </c>
      <c r="GO1019">
        <v>0</v>
      </c>
      <c r="GP1019">
        <v>0</v>
      </c>
      <c r="GQ1019">
        <v>0</v>
      </c>
      <c r="GR1019">
        <v>0</v>
      </c>
      <c r="GS1019">
        <v>0</v>
      </c>
      <c r="GT1019">
        <v>42</v>
      </c>
      <c r="GU1019">
        <v>17</v>
      </c>
      <c r="GV1019" t="b">
        <v>1</v>
      </c>
    </row>
    <row r="1020" spans="189:204" x14ac:dyDescent="0.45">
      <c r="GH1020">
        <v>19</v>
      </c>
      <c r="GK1020">
        <v>0</v>
      </c>
      <c r="GL1020">
        <v>11</v>
      </c>
      <c r="GM1020" t="s">
        <v>26</v>
      </c>
      <c r="GN1020">
        <v>2</v>
      </c>
      <c r="GO1020">
        <v>22</v>
      </c>
      <c r="GP1020">
        <v>23</v>
      </c>
      <c r="GQ1020">
        <v>0</v>
      </c>
      <c r="GR1020">
        <v>0</v>
      </c>
      <c r="GS1020">
        <v>0</v>
      </c>
      <c r="GT1020">
        <v>54</v>
      </c>
      <c r="GU1020">
        <v>13</v>
      </c>
      <c r="GV1020" t="b">
        <v>1</v>
      </c>
    </row>
    <row r="1021" spans="189:204" x14ac:dyDescent="0.45">
      <c r="GH1021">
        <v>20</v>
      </c>
      <c r="GK1021">
        <v>0</v>
      </c>
      <c r="GL1021">
        <v>11</v>
      </c>
      <c r="GM1021" t="s">
        <v>26</v>
      </c>
      <c r="GN1021">
        <v>2</v>
      </c>
      <c r="GO1021">
        <v>24</v>
      </c>
      <c r="GP1021">
        <v>25</v>
      </c>
      <c r="GQ1021">
        <v>0</v>
      </c>
      <c r="GR1021">
        <v>0</v>
      </c>
      <c r="GS1021">
        <v>0</v>
      </c>
      <c r="GT1021">
        <v>64</v>
      </c>
      <c r="GU1021">
        <v>13</v>
      </c>
      <c r="GV1021" t="b">
        <v>1</v>
      </c>
    </row>
    <row r="1022" spans="189:204" x14ac:dyDescent="0.45">
      <c r="GH1022">
        <v>21</v>
      </c>
      <c r="GK1022">
        <v>0</v>
      </c>
      <c r="GL1022">
        <v>11</v>
      </c>
      <c r="GM1022" t="s">
        <v>25</v>
      </c>
      <c r="GN1022">
        <v>0</v>
      </c>
      <c r="GO1022">
        <v>0</v>
      </c>
      <c r="GP1022">
        <v>0</v>
      </c>
      <c r="GQ1022">
        <v>0</v>
      </c>
      <c r="GR1022">
        <v>0</v>
      </c>
      <c r="GS1022">
        <v>0</v>
      </c>
      <c r="GT1022">
        <v>72</v>
      </c>
      <c r="GU1022">
        <v>13</v>
      </c>
      <c r="GV1022" t="b">
        <v>1</v>
      </c>
    </row>
    <row r="1023" spans="189:204" x14ac:dyDescent="0.45">
      <c r="GH1023">
        <v>22</v>
      </c>
      <c r="GL1023">
        <v>19</v>
      </c>
      <c r="GM1023" t="s">
        <v>25</v>
      </c>
      <c r="GN1023">
        <v>0</v>
      </c>
      <c r="GO1023">
        <v>0</v>
      </c>
      <c r="GP1023">
        <v>0</v>
      </c>
      <c r="GQ1023">
        <v>0</v>
      </c>
      <c r="GR1023">
        <v>0</v>
      </c>
      <c r="GS1023">
        <v>0</v>
      </c>
      <c r="GT1023">
        <v>52</v>
      </c>
      <c r="GU1023">
        <v>17</v>
      </c>
      <c r="GV1023" t="b">
        <v>1</v>
      </c>
    </row>
    <row r="1024" spans="189:204" x14ac:dyDescent="0.45">
      <c r="GH1024">
        <v>23</v>
      </c>
      <c r="GL1024">
        <v>19</v>
      </c>
      <c r="GM1024" t="s">
        <v>25</v>
      </c>
      <c r="GN1024">
        <v>0</v>
      </c>
      <c r="GO1024">
        <v>0</v>
      </c>
      <c r="GP1024">
        <v>0</v>
      </c>
      <c r="GQ1024">
        <v>0</v>
      </c>
      <c r="GR1024">
        <v>0</v>
      </c>
      <c r="GS1024">
        <v>0</v>
      </c>
      <c r="GT1024">
        <v>57</v>
      </c>
      <c r="GU1024">
        <v>17</v>
      </c>
      <c r="GV1024" t="b">
        <v>1</v>
      </c>
    </row>
    <row r="1025" spans="190:204" x14ac:dyDescent="0.45">
      <c r="GH1025">
        <v>24</v>
      </c>
      <c r="GL1025">
        <v>20</v>
      </c>
      <c r="GM1025" t="s">
        <v>25</v>
      </c>
      <c r="GN1025">
        <v>0</v>
      </c>
      <c r="GO1025">
        <v>0</v>
      </c>
      <c r="GP1025">
        <v>0</v>
      </c>
      <c r="GQ1025">
        <v>0</v>
      </c>
      <c r="GR1025">
        <v>0</v>
      </c>
      <c r="GS1025">
        <v>0</v>
      </c>
      <c r="GT1025">
        <v>62</v>
      </c>
      <c r="GU1025">
        <v>17</v>
      </c>
      <c r="GV1025" t="b">
        <v>1</v>
      </c>
    </row>
    <row r="1026" spans="190:204" x14ac:dyDescent="0.45">
      <c r="GH1026">
        <v>25</v>
      </c>
      <c r="GL1026">
        <v>20</v>
      </c>
      <c r="GM1026" t="s">
        <v>25</v>
      </c>
      <c r="GN1026">
        <v>0</v>
      </c>
      <c r="GO1026">
        <v>0</v>
      </c>
      <c r="GP1026">
        <v>0</v>
      </c>
      <c r="GQ1026">
        <v>0</v>
      </c>
      <c r="GR1026">
        <v>0</v>
      </c>
      <c r="GS1026">
        <v>0</v>
      </c>
      <c r="GT1026">
        <v>67</v>
      </c>
      <c r="GU1026">
        <v>17</v>
      </c>
      <c r="GV1026" t="b">
        <v>1</v>
      </c>
    </row>
  </sheetData>
  <pageMargins left="0.7" right="0.7" top="0.75" bottom="0.75" header="0.3" footer="0.3"/>
  <pageSetup orientation="portrait" r:id="rId1"/>
  <headerFooter>
    <oddFooter>&amp;l&amp;bTreePlan Student License, For Education Only&amp;r&amp;bTreePlan.com</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7E5E8-CD14-4E55-8F72-F56A5C536156}">
  <dimension ref="A1:GA1018"/>
  <sheetViews>
    <sheetView showGridLines="0" showZeros="0" zoomScale="90" zoomScaleNormal="90" workbookViewId="0">
      <selection activeCell="S10" sqref="S10"/>
    </sheetView>
  </sheetViews>
  <sheetFormatPr defaultColWidth="9.19921875" defaultRowHeight="12.75" x14ac:dyDescent="0.35"/>
  <cols>
    <col min="1" max="1" width="9.19921875" style="12"/>
    <col min="2" max="2" width="2.19921875" style="12" customWidth="1"/>
    <col min="3" max="3" width="3.59765625" style="12" customWidth="1"/>
    <col min="4" max="5" width="9.19921875" style="12"/>
    <col min="6" max="6" width="2.19921875" style="12" customWidth="1"/>
    <col min="7" max="7" width="3.59765625" style="12" customWidth="1"/>
    <col min="8" max="9" width="9.19921875" style="12"/>
    <col min="10" max="10" width="2.19921875" style="12" customWidth="1"/>
    <col min="11" max="11" width="3.59765625" style="12" customWidth="1"/>
    <col min="12" max="13" width="9.19921875" style="12"/>
    <col min="14" max="14" width="2.19921875" style="12" customWidth="1"/>
    <col min="15" max="16384" width="9.19921875" style="12"/>
  </cols>
  <sheetData>
    <row r="1" spans="1:20" ht="15.4" x14ac:dyDescent="0.45">
      <c r="A1" s="50" t="s">
        <v>120</v>
      </c>
      <c r="B1" s="50"/>
      <c r="C1" s="50"/>
      <c r="D1" s="50"/>
      <c r="E1" s="50"/>
      <c r="F1" s="50"/>
      <c r="G1" s="50"/>
      <c r="H1" s="50"/>
      <c r="I1"/>
      <c r="J1"/>
      <c r="K1"/>
      <c r="L1" s="11">
        <f>T4</f>
        <v>0.3</v>
      </c>
      <c r="M1"/>
      <c r="N1"/>
      <c r="O1" s="1"/>
      <c r="P1"/>
      <c r="Q1"/>
      <c r="R1"/>
    </row>
    <row r="2" spans="1:20" ht="14.25" x14ac:dyDescent="0.45">
      <c r="A2"/>
      <c r="B2"/>
      <c r="C2"/>
      <c r="D2"/>
      <c r="E2"/>
      <c r="F2"/>
      <c r="G2"/>
      <c r="H2"/>
      <c r="I2"/>
      <c r="J2"/>
      <c r="K2"/>
      <c r="L2" s="12" t="s">
        <v>93</v>
      </c>
      <c r="M2"/>
      <c r="N2"/>
      <c r="O2"/>
      <c r="P2"/>
      <c r="Q2"/>
      <c r="R2" s="51" t="s">
        <v>121</v>
      </c>
      <c r="S2" s="51"/>
      <c r="T2" s="51"/>
    </row>
    <row r="3" spans="1:20" ht="14.25" x14ac:dyDescent="0.45">
      <c r="A3"/>
      <c r="B3"/>
      <c r="C3"/>
      <c r="D3"/>
      <c r="E3"/>
      <c r="F3"/>
      <c r="G3"/>
      <c r="H3"/>
      <c r="I3"/>
      <c r="J3"/>
      <c r="K3"/>
      <c r="L3"/>
      <c r="M3"/>
      <c r="N3"/>
      <c r="O3">
        <f>SUM(D15,H6,L4)</f>
        <v>25</v>
      </c>
      <c r="P3"/>
      <c r="Q3"/>
      <c r="R3" s="52"/>
      <c r="S3" s="52"/>
      <c r="T3" s="52"/>
    </row>
    <row r="4" spans="1:20" ht="14.25" x14ac:dyDescent="0.45">
      <c r="A4"/>
      <c r="B4"/>
      <c r="C4"/>
      <c r="D4"/>
      <c r="E4"/>
      <c r="F4"/>
      <c r="G4"/>
      <c r="H4" s="12" t="s">
        <v>96</v>
      </c>
      <c r="I4"/>
      <c r="J4"/>
      <c r="K4"/>
      <c r="L4" s="11">
        <v>25</v>
      </c>
      <c r="M4">
        <f>O3</f>
        <v>25</v>
      </c>
      <c r="N4"/>
      <c r="O4"/>
      <c r="P4"/>
      <c r="Q4"/>
      <c r="R4" s="52"/>
      <c r="S4" s="53" t="s">
        <v>98</v>
      </c>
      <c r="T4" s="54">
        <v>0.3</v>
      </c>
    </row>
    <row r="5" spans="1:20" ht="14.25" x14ac:dyDescent="0.45">
      <c r="A5"/>
      <c r="B5"/>
      <c r="C5"/>
      <c r="D5"/>
      <c r="E5"/>
      <c r="F5"/>
      <c r="G5"/>
      <c r="H5"/>
      <c r="I5"/>
      <c r="J5"/>
      <c r="K5"/>
      <c r="L5"/>
      <c r="M5"/>
      <c r="N5"/>
      <c r="O5"/>
      <c r="P5"/>
      <c r="Q5"/>
      <c r="R5" s="52"/>
      <c r="S5" s="53" t="s">
        <v>100</v>
      </c>
      <c r="T5" s="54">
        <f>1-T4</f>
        <v>0.7</v>
      </c>
    </row>
    <row r="6" spans="1:20" ht="14.25" x14ac:dyDescent="0.45">
      <c r="A6"/>
      <c r="B6"/>
      <c r="C6"/>
      <c r="D6"/>
      <c r="E6"/>
      <c r="F6"/>
      <c r="G6"/>
      <c r="H6" s="11">
        <v>0</v>
      </c>
      <c r="I6" s="12">
        <f>IF(ABS(1-SUM(L1,L6))&lt;=0.00001,SUM(L1*M4,L6*M9),NA())</f>
        <v>0.5</v>
      </c>
      <c r="J6"/>
      <c r="K6"/>
      <c r="L6" s="11">
        <f>T5</f>
        <v>0.7</v>
      </c>
      <c r="M6"/>
      <c r="N6"/>
      <c r="O6"/>
      <c r="P6"/>
      <c r="Q6"/>
      <c r="R6"/>
    </row>
    <row r="7" spans="1:20" ht="14.25" x14ac:dyDescent="0.45">
      <c r="A7"/>
      <c r="B7"/>
      <c r="C7"/>
      <c r="D7"/>
      <c r="E7"/>
      <c r="F7"/>
      <c r="G7"/>
      <c r="H7"/>
      <c r="I7"/>
      <c r="J7"/>
      <c r="K7"/>
      <c r="L7" s="12" t="s">
        <v>99</v>
      </c>
      <c r="M7"/>
      <c r="N7"/>
      <c r="O7"/>
      <c r="P7"/>
      <c r="Q7"/>
      <c r="R7"/>
    </row>
    <row r="8" spans="1:20" ht="14.25" x14ac:dyDescent="0.45">
      <c r="A8"/>
      <c r="B8"/>
      <c r="C8"/>
      <c r="D8"/>
      <c r="E8"/>
      <c r="F8"/>
      <c r="G8"/>
      <c r="H8"/>
      <c r="I8"/>
      <c r="J8"/>
      <c r="K8"/>
      <c r="L8"/>
      <c r="M8"/>
      <c r="N8"/>
      <c r="O8">
        <f>SUM(D15,H6,L9)</f>
        <v>-10</v>
      </c>
      <c r="P8"/>
      <c r="Q8"/>
      <c r="R8" s="5" t="s">
        <v>122</v>
      </c>
      <c r="S8" s="14"/>
    </row>
    <row r="9" spans="1:20" ht="14.25" x14ac:dyDescent="0.45">
      <c r="A9"/>
      <c r="B9"/>
      <c r="C9"/>
      <c r="D9"/>
      <c r="E9"/>
      <c r="F9"/>
      <c r="G9"/>
      <c r="H9"/>
      <c r="I9"/>
      <c r="J9"/>
      <c r="K9"/>
      <c r="L9" s="11">
        <v>-10</v>
      </c>
      <c r="M9">
        <f>O8</f>
        <v>-10</v>
      </c>
      <c r="N9"/>
      <c r="O9"/>
      <c r="P9"/>
      <c r="Q9"/>
      <c r="R9" s="5"/>
      <c r="S9" s="14"/>
    </row>
    <row r="10" spans="1:20" ht="14.25" x14ac:dyDescent="0.45">
      <c r="A10"/>
      <c r="B10"/>
      <c r="C10"/>
      <c r="D10"/>
      <c r="E10"/>
      <c r="F10"/>
      <c r="G10"/>
      <c r="H10"/>
      <c r="I10"/>
      <c r="J10"/>
      <c r="K10"/>
      <c r="L10"/>
      <c r="M10"/>
      <c r="N10"/>
      <c r="O10"/>
      <c r="P10"/>
      <c r="Q10"/>
      <c r="R10" s="1" t="s">
        <v>123</v>
      </c>
      <c r="S10" s="57">
        <f>E41-E15</f>
        <v>6</v>
      </c>
    </row>
    <row r="11" spans="1:20" ht="14.25" x14ac:dyDescent="0.45">
      <c r="A11"/>
      <c r="B11"/>
      <c r="C11"/>
      <c r="D11"/>
      <c r="E11"/>
      <c r="F11"/>
      <c r="G11"/>
      <c r="H11"/>
      <c r="I11"/>
      <c r="J11"/>
      <c r="K11"/>
      <c r="L11" s="11">
        <f>T4</f>
        <v>0.3</v>
      </c>
      <c r="M11"/>
      <c r="N11"/>
      <c r="O11"/>
      <c r="P11"/>
      <c r="Q11"/>
      <c r="R11"/>
    </row>
    <row r="12" spans="1:20" ht="14.25" x14ac:dyDescent="0.45">
      <c r="A12"/>
      <c r="B12"/>
      <c r="C12"/>
      <c r="D12"/>
      <c r="E12"/>
      <c r="F12"/>
      <c r="G12"/>
      <c r="H12"/>
      <c r="I12"/>
      <c r="J12"/>
      <c r="K12"/>
      <c r="L12" s="12" t="s">
        <v>93</v>
      </c>
      <c r="M12"/>
      <c r="N12"/>
      <c r="O12"/>
      <c r="P12"/>
      <c r="Q12"/>
      <c r="R12"/>
    </row>
    <row r="13" spans="1:20" ht="14.25" x14ac:dyDescent="0.45">
      <c r="A13"/>
      <c r="B13"/>
      <c r="C13"/>
      <c r="D13" s="12" t="s">
        <v>124</v>
      </c>
      <c r="E13"/>
      <c r="F13"/>
      <c r="G13"/>
      <c r="H13"/>
      <c r="I13"/>
      <c r="J13"/>
      <c r="K13"/>
      <c r="L13"/>
      <c r="M13"/>
      <c r="N13"/>
      <c r="O13">
        <f>SUM(D15,H16,L14)</f>
        <v>15</v>
      </c>
      <c r="P13"/>
      <c r="Q13"/>
      <c r="R13"/>
    </row>
    <row r="14" spans="1:20" ht="14.25" x14ac:dyDescent="0.45">
      <c r="A14"/>
      <c r="B14"/>
      <c r="C14"/>
      <c r="D14"/>
      <c r="E14"/>
      <c r="F14" s="12">
        <f>IF(E15=I6,1,IF(E15=I16,2,IF(E15=I24,3)))</f>
        <v>3</v>
      </c>
      <c r="G14"/>
      <c r="H14" s="12" t="s">
        <v>125</v>
      </c>
      <c r="I14"/>
      <c r="J14"/>
      <c r="K14"/>
      <c r="L14" s="11">
        <v>15</v>
      </c>
      <c r="M14">
        <f>O13</f>
        <v>15</v>
      </c>
      <c r="N14"/>
      <c r="O14"/>
      <c r="P14"/>
      <c r="Q14"/>
      <c r="R14"/>
    </row>
    <row r="15" spans="1:20" ht="14.25" x14ac:dyDescent="0.45">
      <c r="A15"/>
      <c r="B15"/>
      <c r="C15"/>
      <c r="D15" s="11">
        <v>0</v>
      </c>
      <c r="E15" s="12">
        <f>MAX(I6,I16,I24)</f>
        <v>5</v>
      </c>
      <c r="F15"/>
      <c r="G15"/>
      <c r="H15"/>
      <c r="I15"/>
      <c r="J15"/>
      <c r="K15"/>
      <c r="L15"/>
      <c r="M15"/>
      <c r="N15"/>
      <c r="O15"/>
      <c r="P15"/>
      <c r="Q15"/>
      <c r="R15"/>
    </row>
    <row r="16" spans="1:20" ht="14.25" x14ac:dyDescent="0.45">
      <c r="A16"/>
      <c r="B16"/>
      <c r="C16"/>
      <c r="D16"/>
      <c r="E16"/>
      <c r="F16"/>
      <c r="G16"/>
      <c r="H16" s="11">
        <v>0</v>
      </c>
      <c r="I16" s="12">
        <f>IF(ABS(1-SUM(L11,L16))&lt;=0.00001,SUM(L11*M14,L16*M19),NA())</f>
        <v>1</v>
      </c>
      <c r="J16"/>
      <c r="K16"/>
      <c r="L16" s="11">
        <f>T5</f>
        <v>0.7</v>
      </c>
      <c r="M16"/>
      <c r="N16"/>
      <c r="O16"/>
      <c r="P16"/>
      <c r="Q16"/>
      <c r="R16"/>
    </row>
    <row r="17" spans="1:18" ht="14.25" x14ac:dyDescent="0.45">
      <c r="A17"/>
      <c r="B17"/>
      <c r="C17"/>
      <c r="D17"/>
      <c r="E17"/>
      <c r="F17"/>
      <c r="G17"/>
      <c r="H17"/>
      <c r="I17"/>
      <c r="J17"/>
      <c r="K17"/>
      <c r="L17" s="12" t="s">
        <v>99</v>
      </c>
      <c r="M17"/>
      <c r="N17"/>
      <c r="O17"/>
      <c r="P17"/>
      <c r="Q17"/>
      <c r="R17"/>
    </row>
    <row r="18" spans="1:18" ht="14.25" x14ac:dyDescent="0.45">
      <c r="A18"/>
      <c r="B18"/>
      <c r="C18"/>
      <c r="D18"/>
      <c r="E18"/>
      <c r="F18"/>
      <c r="G18"/>
      <c r="H18"/>
      <c r="I18"/>
      <c r="J18"/>
      <c r="K18"/>
      <c r="L18"/>
      <c r="M18"/>
      <c r="N18"/>
      <c r="O18">
        <f>SUM(D15,H16,L19)</f>
        <v>-5</v>
      </c>
      <c r="P18"/>
      <c r="Q18"/>
      <c r="R18"/>
    </row>
    <row r="19" spans="1:18" ht="14.25" x14ac:dyDescent="0.45">
      <c r="A19"/>
      <c r="B19"/>
      <c r="C19"/>
      <c r="D19"/>
      <c r="E19"/>
      <c r="F19"/>
      <c r="G19"/>
      <c r="H19"/>
      <c r="I19"/>
      <c r="J19"/>
      <c r="K19"/>
      <c r="L19" s="11">
        <v>-5</v>
      </c>
      <c r="M19">
        <f>O18</f>
        <v>-5</v>
      </c>
      <c r="N19"/>
      <c r="O19"/>
      <c r="P19"/>
      <c r="Q19"/>
      <c r="R19"/>
    </row>
    <row r="20" spans="1:18" ht="14.25" x14ac:dyDescent="0.45">
      <c r="A20"/>
      <c r="B20"/>
      <c r="C20"/>
      <c r="D20"/>
      <c r="E20"/>
      <c r="F20"/>
      <c r="G20"/>
      <c r="H20"/>
      <c r="I20"/>
      <c r="J20"/>
      <c r="K20"/>
      <c r="L20"/>
      <c r="M20"/>
      <c r="N20"/>
      <c r="O20"/>
      <c r="P20"/>
      <c r="Q20"/>
      <c r="R20"/>
    </row>
    <row r="21" spans="1:18" ht="14.25" x14ac:dyDescent="0.45">
      <c r="A21"/>
      <c r="B21"/>
      <c r="C21"/>
      <c r="D21"/>
      <c r="E21"/>
      <c r="F21"/>
      <c r="G21"/>
      <c r="H21"/>
      <c r="I21"/>
      <c r="J21"/>
      <c r="K21"/>
      <c r="L21"/>
      <c r="M21"/>
      <c r="N21"/>
      <c r="O21"/>
      <c r="P21"/>
      <c r="Q21"/>
      <c r="R21"/>
    </row>
    <row r="22" spans="1:18" ht="14.25" x14ac:dyDescent="0.45">
      <c r="A22"/>
      <c r="B22"/>
      <c r="C22"/>
      <c r="D22"/>
      <c r="E22"/>
      <c r="F22"/>
      <c r="G22"/>
      <c r="H22" s="12" t="s">
        <v>107</v>
      </c>
      <c r="I22"/>
      <c r="J22"/>
      <c r="K22"/>
      <c r="L22"/>
      <c r="M22"/>
      <c r="N22"/>
      <c r="O22"/>
      <c r="P22"/>
      <c r="Q22"/>
      <c r="R22"/>
    </row>
    <row r="23" spans="1:18" ht="14.25" x14ac:dyDescent="0.45">
      <c r="A23"/>
      <c r="B23"/>
      <c r="C23"/>
      <c r="D23"/>
      <c r="E23"/>
      <c r="F23"/>
      <c r="G23"/>
      <c r="H23"/>
      <c r="I23"/>
      <c r="J23"/>
      <c r="K23"/>
      <c r="L23"/>
      <c r="M23"/>
      <c r="N23"/>
      <c r="O23">
        <f>SUM(D15,H24)</f>
        <v>5</v>
      </c>
      <c r="P23"/>
      <c r="Q23"/>
      <c r="R23"/>
    </row>
    <row r="24" spans="1:18" ht="14.25" x14ac:dyDescent="0.45">
      <c r="A24"/>
      <c r="B24"/>
      <c r="C24"/>
      <c r="D24"/>
      <c r="E24"/>
      <c r="F24"/>
      <c r="G24"/>
      <c r="H24" s="11">
        <v>5</v>
      </c>
      <c r="I24">
        <f>O23</f>
        <v>5</v>
      </c>
      <c r="J24"/>
      <c r="K24"/>
      <c r="L24"/>
      <c r="M24"/>
      <c r="N24"/>
      <c r="O24"/>
      <c r="P24"/>
      <c r="Q24"/>
      <c r="R24"/>
    </row>
    <row r="25" spans="1:18" ht="14.25" x14ac:dyDescent="0.45">
      <c r="A25"/>
      <c r="B25"/>
      <c r="C25"/>
      <c r="D25"/>
      <c r="E25"/>
      <c r="F25"/>
      <c r="G25"/>
      <c r="H25"/>
      <c r="I25"/>
      <c r="J25"/>
      <c r="K25"/>
      <c r="L25"/>
      <c r="M25"/>
      <c r="N25"/>
      <c r="O25"/>
      <c r="P25"/>
      <c r="Q25"/>
      <c r="R25"/>
    </row>
    <row r="26" spans="1:18" ht="14.25" x14ac:dyDescent="0.45">
      <c r="A26"/>
      <c r="B26"/>
      <c r="C26"/>
      <c r="D26"/>
      <c r="E26"/>
      <c r="F26"/>
      <c r="G26"/>
      <c r="H26"/>
      <c r="I26"/>
      <c r="J26"/>
      <c r="K26"/>
      <c r="L26"/>
      <c r="M26"/>
      <c r="N26"/>
      <c r="O26"/>
      <c r="P26"/>
      <c r="Q26"/>
      <c r="R26"/>
    </row>
    <row r="27" spans="1:18" ht="14.25" x14ac:dyDescent="0.45">
      <c r="A27"/>
      <c r="B27"/>
      <c r="C27"/>
      <c r="D27"/>
      <c r="E27"/>
      <c r="F27"/>
      <c r="G27"/>
      <c r="H27"/>
      <c r="I27"/>
      <c r="J27"/>
      <c r="K27"/>
      <c r="L27" s="12" t="s">
        <v>96</v>
      </c>
      <c r="M27"/>
      <c r="N27"/>
      <c r="O27"/>
      <c r="P27"/>
      <c r="Q27"/>
      <c r="R27"/>
    </row>
    <row r="28" spans="1:18" ht="14.25" x14ac:dyDescent="0.45">
      <c r="A28"/>
      <c r="B28"/>
      <c r="C28"/>
      <c r="D28"/>
      <c r="E28"/>
      <c r="F28"/>
      <c r="G28"/>
      <c r="H28"/>
      <c r="I28"/>
      <c r="J28"/>
      <c r="K28"/>
      <c r="L28"/>
      <c r="M28"/>
      <c r="N28"/>
      <c r="O28">
        <f>SUM(D41,H34,L29)</f>
        <v>25</v>
      </c>
      <c r="P28"/>
      <c r="Q28"/>
      <c r="R28"/>
    </row>
    <row r="29" spans="1:18" ht="14.25" x14ac:dyDescent="0.45">
      <c r="A29"/>
      <c r="B29"/>
      <c r="C29"/>
      <c r="D29"/>
      <c r="E29"/>
      <c r="F29"/>
      <c r="G29"/>
      <c r="H29"/>
      <c r="I29"/>
      <c r="J29"/>
      <c r="K29"/>
      <c r="L29" s="11">
        <v>25</v>
      </c>
      <c r="M29">
        <f>O28</f>
        <v>25</v>
      </c>
      <c r="N29"/>
      <c r="O29"/>
      <c r="P29"/>
      <c r="Q29"/>
      <c r="R29"/>
    </row>
    <row r="30" spans="1:18" ht="14.25" x14ac:dyDescent="0.45">
      <c r="A30"/>
      <c r="B30"/>
      <c r="C30"/>
      <c r="D30"/>
      <c r="E30"/>
      <c r="F30"/>
      <c r="G30"/>
      <c r="H30"/>
      <c r="I30"/>
      <c r="J30"/>
      <c r="K30"/>
      <c r="L30"/>
      <c r="M30"/>
      <c r="N30"/>
      <c r="O30"/>
      <c r="P30"/>
      <c r="Q30"/>
      <c r="R30"/>
    </row>
    <row r="31" spans="1:18" ht="14.25" x14ac:dyDescent="0.45">
      <c r="A31"/>
      <c r="B31"/>
      <c r="C31"/>
      <c r="D31"/>
      <c r="E31"/>
      <c r="F31"/>
      <c r="G31"/>
      <c r="H31" s="55">
        <f>T4</f>
        <v>0.3</v>
      </c>
      <c r="I31"/>
      <c r="J31"/>
      <c r="K31"/>
      <c r="L31"/>
      <c r="M31"/>
      <c r="N31"/>
      <c r="O31"/>
      <c r="P31"/>
      <c r="Q31"/>
      <c r="R31"/>
    </row>
    <row r="32" spans="1:18" ht="14.25" x14ac:dyDescent="0.45">
      <c r="A32"/>
      <c r="B32"/>
      <c r="C32"/>
      <c r="D32"/>
      <c r="E32"/>
      <c r="F32"/>
      <c r="G32"/>
      <c r="H32" s="12" t="s">
        <v>126</v>
      </c>
      <c r="I32"/>
      <c r="J32"/>
      <c r="K32"/>
      <c r="L32" s="12" t="s">
        <v>125</v>
      </c>
      <c r="M32"/>
      <c r="N32"/>
      <c r="O32"/>
      <c r="P32"/>
      <c r="Q32"/>
      <c r="R32"/>
    </row>
    <row r="33" spans="1:18" ht="14.25" x14ac:dyDescent="0.45">
      <c r="A33"/>
      <c r="B33"/>
      <c r="C33"/>
      <c r="D33"/>
      <c r="E33"/>
      <c r="F33"/>
      <c r="G33"/>
      <c r="H33"/>
      <c r="I33"/>
      <c r="J33">
        <f>IF(I34=M29,1,IF(I34=M34,2,IF(I34=M39,3)))</f>
        <v>1</v>
      </c>
      <c r="K33"/>
      <c r="L33"/>
      <c r="M33"/>
      <c r="N33"/>
      <c r="O33">
        <f>SUM(D41,H34,L34)</f>
        <v>15</v>
      </c>
      <c r="P33"/>
      <c r="Q33"/>
      <c r="R33"/>
    </row>
    <row r="34" spans="1:18" ht="14.25" x14ac:dyDescent="0.45">
      <c r="A34"/>
      <c r="B34"/>
      <c r="C34"/>
      <c r="D34"/>
      <c r="E34"/>
      <c r="F34"/>
      <c r="G34"/>
      <c r="H34" s="11">
        <v>0</v>
      </c>
      <c r="I34">
        <f>MAX(M29,M34,M39)</f>
        <v>25</v>
      </c>
      <c r="J34"/>
      <c r="K34"/>
      <c r="L34" s="11">
        <v>15</v>
      </c>
      <c r="M34">
        <f>O33</f>
        <v>15</v>
      </c>
      <c r="N34"/>
      <c r="O34"/>
      <c r="P34"/>
      <c r="Q34"/>
      <c r="R34"/>
    </row>
    <row r="35" spans="1:18" ht="14.25" x14ac:dyDescent="0.45">
      <c r="A35"/>
      <c r="B35"/>
      <c r="C35"/>
      <c r="D35"/>
      <c r="E35"/>
      <c r="F35"/>
      <c r="G35"/>
      <c r="H35"/>
      <c r="I35"/>
      <c r="J35"/>
      <c r="K35"/>
      <c r="L35"/>
      <c r="M35"/>
      <c r="N35"/>
      <c r="O35"/>
      <c r="P35"/>
      <c r="Q35"/>
      <c r="R35"/>
    </row>
    <row r="36" spans="1:18" ht="14.25" x14ac:dyDescent="0.45">
      <c r="A36"/>
      <c r="B36"/>
      <c r="C36"/>
      <c r="D36"/>
      <c r="E36"/>
      <c r="F36"/>
      <c r="G36"/>
      <c r="H36"/>
      <c r="I36"/>
      <c r="J36"/>
      <c r="K36"/>
      <c r="L36"/>
      <c r="M36"/>
      <c r="N36"/>
      <c r="O36"/>
      <c r="P36"/>
      <c r="Q36"/>
      <c r="R36"/>
    </row>
    <row r="37" spans="1:18" ht="14.25" x14ac:dyDescent="0.45">
      <c r="A37"/>
      <c r="B37"/>
      <c r="C37"/>
      <c r="D37"/>
      <c r="E37"/>
      <c r="F37"/>
      <c r="G37"/>
      <c r="H37"/>
      <c r="I37"/>
      <c r="J37"/>
      <c r="K37"/>
      <c r="L37" s="12" t="s">
        <v>107</v>
      </c>
      <c r="M37"/>
      <c r="N37"/>
      <c r="O37"/>
      <c r="P37"/>
      <c r="Q37"/>
      <c r="R37"/>
    </row>
    <row r="38" spans="1:18" ht="14.25" x14ac:dyDescent="0.45">
      <c r="A38"/>
      <c r="B38"/>
      <c r="C38"/>
      <c r="D38"/>
      <c r="E38"/>
      <c r="F38"/>
      <c r="G38"/>
      <c r="H38"/>
      <c r="I38"/>
      <c r="J38"/>
      <c r="K38"/>
      <c r="L38"/>
      <c r="M38"/>
      <c r="N38"/>
      <c r="O38">
        <f>SUM(D41,H34,L39)</f>
        <v>5</v>
      </c>
      <c r="P38"/>
      <c r="Q38"/>
      <c r="R38"/>
    </row>
    <row r="39" spans="1:18" ht="14.25" x14ac:dyDescent="0.45">
      <c r="A39"/>
      <c r="B39"/>
      <c r="C39"/>
      <c r="D39" s="12" t="s">
        <v>127</v>
      </c>
      <c r="E39"/>
      <c r="F39"/>
      <c r="G39"/>
      <c r="H39"/>
      <c r="I39"/>
      <c r="J39"/>
      <c r="K39"/>
      <c r="L39" s="11">
        <v>5</v>
      </c>
      <c r="M39">
        <f>O38</f>
        <v>5</v>
      </c>
      <c r="N39"/>
      <c r="O39"/>
      <c r="P39"/>
      <c r="Q39"/>
      <c r="R39"/>
    </row>
    <row r="40" spans="1:18" ht="14.25" x14ac:dyDescent="0.45">
      <c r="A40"/>
      <c r="B40"/>
      <c r="C40"/>
      <c r="D40"/>
      <c r="E40"/>
      <c r="F40"/>
      <c r="G40"/>
      <c r="H40"/>
      <c r="I40"/>
      <c r="J40"/>
      <c r="K40"/>
      <c r="L40"/>
      <c r="M40"/>
      <c r="N40"/>
      <c r="O40"/>
      <c r="P40"/>
      <c r="Q40"/>
      <c r="R40"/>
    </row>
    <row r="41" spans="1:18" ht="14.25" x14ac:dyDescent="0.45">
      <c r="A41"/>
      <c r="B41"/>
      <c r="C41"/>
      <c r="D41" s="11">
        <v>0</v>
      </c>
      <c r="E41" s="56">
        <f>IF(ABS(1-SUM(H31,H46))&lt;=0.00001,SUM(H31*I34,H46*I49),NA())</f>
        <v>11</v>
      </c>
      <c r="F41"/>
      <c r="G41"/>
      <c r="H41"/>
      <c r="I41"/>
      <c r="J41"/>
      <c r="K41"/>
      <c r="L41"/>
      <c r="M41"/>
      <c r="N41"/>
      <c r="O41"/>
      <c r="P41"/>
      <c r="Q41"/>
      <c r="R41"/>
    </row>
    <row r="42" spans="1:18" ht="14.25" x14ac:dyDescent="0.45">
      <c r="A42"/>
      <c r="B42"/>
      <c r="C42"/>
      <c r="D42"/>
      <c r="E42"/>
      <c r="F42"/>
      <c r="G42"/>
      <c r="H42"/>
      <c r="I42"/>
      <c r="J42"/>
      <c r="K42"/>
      <c r="L42" s="12" t="s">
        <v>96</v>
      </c>
      <c r="M42"/>
      <c r="N42"/>
      <c r="O42"/>
      <c r="P42"/>
      <c r="Q42"/>
      <c r="R42"/>
    </row>
    <row r="43" spans="1:18" ht="14.25" x14ac:dyDescent="0.45">
      <c r="A43"/>
      <c r="B43"/>
      <c r="C43"/>
      <c r="D43"/>
      <c r="E43"/>
      <c r="F43"/>
      <c r="G43"/>
      <c r="H43"/>
      <c r="I43"/>
      <c r="J43"/>
      <c r="K43"/>
      <c r="L43"/>
      <c r="M43"/>
      <c r="N43"/>
      <c r="O43">
        <f>SUM(D41,H49,L44)</f>
        <v>-10</v>
      </c>
      <c r="P43"/>
      <c r="Q43"/>
      <c r="R43"/>
    </row>
    <row r="44" spans="1:18" ht="14.25" x14ac:dyDescent="0.45">
      <c r="A44"/>
      <c r="B44"/>
      <c r="C44"/>
      <c r="D44"/>
      <c r="E44"/>
      <c r="F44"/>
      <c r="G44"/>
      <c r="H44"/>
      <c r="I44"/>
      <c r="J44"/>
      <c r="K44"/>
      <c r="L44" s="11">
        <f>L9</f>
        <v>-10</v>
      </c>
      <c r="M44">
        <f>O43</f>
        <v>-10</v>
      </c>
      <c r="N44"/>
      <c r="O44"/>
      <c r="P44"/>
      <c r="Q44"/>
      <c r="R44"/>
    </row>
    <row r="45" spans="1:18" ht="14.25" x14ac:dyDescent="0.45">
      <c r="A45"/>
      <c r="B45"/>
      <c r="C45"/>
      <c r="D45"/>
      <c r="E45"/>
      <c r="F45"/>
      <c r="G45"/>
      <c r="H45"/>
      <c r="I45"/>
      <c r="J45"/>
      <c r="K45"/>
      <c r="L45"/>
      <c r="M45"/>
      <c r="N45"/>
      <c r="O45"/>
      <c r="P45"/>
      <c r="Q45"/>
      <c r="R45"/>
    </row>
    <row r="46" spans="1:18" ht="14.25" x14ac:dyDescent="0.45">
      <c r="A46"/>
      <c r="B46"/>
      <c r="C46"/>
      <c r="D46"/>
      <c r="E46"/>
      <c r="F46"/>
      <c r="G46"/>
      <c r="H46" s="11">
        <f>T5</f>
        <v>0.7</v>
      </c>
      <c r="I46"/>
      <c r="J46"/>
      <c r="K46"/>
      <c r="L46"/>
      <c r="M46"/>
      <c r="N46"/>
      <c r="O46"/>
      <c r="P46"/>
      <c r="Q46"/>
      <c r="R46"/>
    </row>
    <row r="47" spans="1:18" ht="14.25" x14ac:dyDescent="0.45">
      <c r="A47"/>
      <c r="B47"/>
      <c r="C47"/>
      <c r="D47"/>
      <c r="E47"/>
      <c r="F47"/>
      <c r="G47"/>
      <c r="H47" s="12" t="s">
        <v>128</v>
      </c>
      <c r="I47"/>
      <c r="J47"/>
      <c r="K47"/>
      <c r="L47" s="12" t="s">
        <v>125</v>
      </c>
      <c r="M47"/>
      <c r="N47"/>
      <c r="O47"/>
      <c r="P47"/>
      <c r="Q47"/>
      <c r="R47"/>
    </row>
    <row r="48" spans="1:18" ht="14.25" x14ac:dyDescent="0.45">
      <c r="A48"/>
      <c r="B48"/>
      <c r="C48"/>
      <c r="D48"/>
      <c r="E48"/>
      <c r="F48"/>
      <c r="G48"/>
      <c r="H48"/>
      <c r="I48"/>
      <c r="J48">
        <f>IF(I49=M44,1,IF(I49=M49,2,IF(I49=M54,3)))</f>
        <v>3</v>
      </c>
      <c r="K48"/>
      <c r="L48"/>
      <c r="M48"/>
      <c r="N48"/>
      <c r="O48">
        <f>SUM(D41,H49,L49)</f>
        <v>-5</v>
      </c>
      <c r="P48"/>
      <c r="Q48"/>
      <c r="R48"/>
    </row>
    <row r="49" spans="1:18" ht="14.25" x14ac:dyDescent="0.45">
      <c r="A49"/>
      <c r="B49"/>
      <c r="C49"/>
      <c r="D49"/>
      <c r="E49"/>
      <c r="F49"/>
      <c r="G49"/>
      <c r="H49" s="11">
        <v>0</v>
      </c>
      <c r="I49">
        <f>MAX(M44,M49,M54)</f>
        <v>5</v>
      </c>
      <c r="J49"/>
      <c r="K49"/>
      <c r="L49" s="11">
        <f>L19</f>
        <v>-5</v>
      </c>
      <c r="M49">
        <f>O48</f>
        <v>-5</v>
      </c>
      <c r="N49"/>
      <c r="O49"/>
      <c r="P49"/>
      <c r="Q49"/>
      <c r="R49"/>
    </row>
    <row r="50" spans="1:18" ht="14.25" x14ac:dyDescent="0.45">
      <c r="A50"/>
      <c r="B50"/>
      <c r="C50"/>
      <c r="D50"/>
      <c r="E50"/>
      <c r="F50"/>
      <c r="G50"/>
      <c r="H50"/>
      <c r="I50"/>
      <c r="J50"/>
      <c r="K50"/>
      <c r="L50"/>
      <c r="M50"/>
      <c r="N50"/>
      <c r="O50"/>
      <c r="P50"/>
      <c r="Q50"/>
      <c r="R50"/>
    </row>
    <row r="51" spans="1:18" ht="14.25" x14ac:dyDescent="0.45">
      <c r="A51"/>
      <c r="B51"/>
      <c r="C51"/>
      <c r="D51"/>
      <c r="E51"/>
      <c r="F51"/>
      <c r="G51"/>
      <c r="H51"/>
      <c r="I51"/>
      <c r="J51"/>
      <c r="K51"/>
      <c r="L51"/>
      <c r="M51"/>
      <c r="N51"/>
      <c r="O51"/>
      <c r="P51"/>
      <c r="Q51"/>
      <c r="R51"/>
    </row>
    <row r="52" spans="1:18" ht="14.25" x14ac:dyDescent="0.45">
      <c r="A52"/>
      <c r="B52"/>
      <c r="C52"/>
      <c r="D52"/>
      <c r="E52"/>
      <c r="F52"/>
      <c r="G52"/>
      <c r="H52"/>
      <c r="I52"/>
      <c r="J52"/>
      <c r="K52"/>
      <c r="L52" s="12" t="s">
        <v>107</v>
      </c>
      <c r="M52"/>
      <c r="N52"/>
      <c r="O52"/>
      <c r="P52"/>
      <c r="Q52"/>
      <c r="R52"/>
    </row>
    <row r="53" spans="1:18" ht="14.25" x14ac:dyDescent="0.45">
      <c r="A53"/>
      <c r="B53"/>
      <c r="C53"/>
      <c r="D53"/>
      <c r="E53"/>
      <c r="F53"/>
      <c r="G53"/>
      <c r="H53"/>
      <c r="I53"/>
      <c r="J53"/>
      <c r="K53"/>
      <c r="L53"/>
      <c r="M53"/>
      <c r="N53"/>
      <c r="O53">
        <f>SUM(D41,H49,L54)</f>
        <v>5</v>
      </c>
      <c r="P53"/>
      <c r="Q53"/>
      <c r="R53"/>
    </row>
    <row r="54" spans="1:18" ht="14.25" x14ac:dyDescent="0.45">
      <c r="A54"/>
      <c r="B54"/>
      <c r="C54"/>
      <c r="D54"/>
      <c r="E54"/>
      <c r="F54"/>
      <c r="G54"/>
      <c r="H54"/>
      <c r="I54"/>
      <c r="J54"/>
      <c r="K54"/>
      <c r="L54" s="11">
        <v>5</v>
      </c>
      <c r="M54">
        <f>O53</f>
        <v>5</v>
      </c>
      <c r="N54"/>
      <c r="O54" s="1"/>
      <c r="P54"/>
      <c r="Q54"/>
      <c r="R54"/>
    </row>
    <row r="55" spans="1:18" ht="14.25" x14ac:dyDescent="0.45">
      <c r="A55"/>
      <c r="B55"/>
      <c r="C55"/>
      <c r="D55"/>
      <c r="E55"/>
      <c r="F55"/>
      <c r="G55"/>
      <c r="H55"/>
      <c r="I55"/>
      <c r="J55"/>
      <c r="K55"/>
      <c r="L55"/>
      <c r="M55"/>
      <c r="N55"/>
      <c r="O55"/>
      <c r="P55"/>
      <c r="Q55"/>
      <c r="R55"/>
    </row>
    <row r="56" spans="1:18" ht="14.25" x14ac:dyDescent="0.45">
      <c r="A56"/>
      <c r="B56"/>
      <c r="C56"/>
      <c r="D56"/>
      <c r="E56"/>
      <c r="F56"/>
      <c r="G56"/>
      <c r="H56"/>
      <c r="I56"/>
      <c r="J56"/>
      <c r="K56"/>
      <c r="L56"/>
      <c r="M56"/>
      <c r="N56"/>
      <c r="O56"/>
      <c r="P56"/>
      <c r="Q56"/>
      <c r="R56"/>
    </row>
    <row r="57" spans="1:18" ht="14.25" x14ac:dyDescent="0.45">
      <c r="A57"/>
      <c r="B57"/>
      <c r="C57"/>
      <c r="D57"/>
      <c r="E57"/>
      <c r="F57"/>
      <c r="G57"/>
      <c r="H57"/>
      <c r="I57"/>
      <c r="J57"/>
      <c r="K57"/>
      <c r="L57"/>
      <c r="M57"/>
      <c r="N57"/>
      <c r="O57"/>
      <c r="P57"/>
      <c r="Q57"/>
      <c r="R57"/>
    </row>
    <row r="58" spans="1:18" ht="14.25" x14ac:dyDescent="0.45">
      <c r="A58"/>
      <c r="B58"/>
      <c r="C58"/>
      <c r="D58"/>
      <c r="E58"/>
      <c r="F58"/>
      <c r="G58"/>
      <c r="H58"/>
      <c r="I58"/>
      <c r="J58"/>
      <c r="K58"/>
      <c r="L58"/>
      <c r="M58"/>
      <c r="N58"/>
      <c r="O58"/>
      <c r="P58"/>
      <c r="Q58"/>
      <c r="R58"/>
    </row>
    <row r="59" spans="1:18" ht="14.25" x14ac:dyDescent="0.45">
      <c r="A59"/>
      <c r="B59"/>
      <c r="C59"/>
      <c r="D59"/>
      <c r="E59"/>
      <c r="F59"/>
      <c r="G59"/>
      <c r="H59"/>
      <c r="I59"/>
      <c r="J59"/>
      <c r="K59"/>
      <c r="L59"/>
      <c r="M59"/>
      <c r="N59"/>
      <c r="O59"/>
      <c r="P59"/>
      <c r="Q59"/>
      <c r="R59"/>
    </row>
    <row r="60" spans="1:18" ht="14.25" x14ac:dyDescent="0.45">
      <c r="A60"/>
      <c r="B60"/>
      <c r="C60"/>
      <c r="D60"/>
      <c r="E60"/>
      <c r="F60"/>
      <c r="G60"/>
      <c r="H60"/>
      <c r="I60"/>
      <c r="J60"/>
      <c r="K60"/>
      <c r="L60"/>
      <c r="M60"/>
      <c r="N60"/>
      <c r="O60"/>
      <c r="P60"/>
      <c r="Q60"/>
      <c r="R60"/>
    </row>
    <row r="61" spans="1:18" ht="14.25" x14ac:dyDescent="0.45">
      <c r="A61"/>
      <c r="B61"/>
      <c r="C61"/>
      <c r="D61"/>
      <c r="E61"/>
      <c r="F61"/>
      <c r="G61"/>
      <c r="H61"/>
      <c r="I61"/>
      <c r="J61"/>
      <c r="K61"/>
      <c r="L61"/>
      <c r="M61"/>
      <c r="N61"/>
      <c r="O61"/>
      <c r="P61"/>
      <c r="Q61"/>
      <c r="R61"/>
    </row>
    <row r="62" spans="1:18" ht="14.25" x14ac:dyDescent="0.45">
      <c r="A62"/>
      <c r="B62"/>
      <c r="C62"/>
      <c r="D62"/>
      <c r="E62"/>
      <c r="F62"/>
      <c r="G62"/>
      <c r="H62"/>
      <c r="I62"/>
      <c r="J62"/>
      <c r="K62"/>
      <c r="L62"/>
      <c r="M62"/>
      <c r="N62"/>
      <c r="O62"/>
      <c r="P62"/>
      <c r="Q62"/>
      <c r="R62"/>
    </row>
    <row r="63" spans="1:18" ht="14.25" x14ac:dyDescent="0.45">
      <c r="A63"/>
      <c r="B63"/>
      <c r="C63"/>
      <c r="D63"/>
      <c r="E63"/>
      <c r="F63"/>
      <c r="G63"/>
      <c r="H63"/>
      <c r="I63"/>
      <c r="J63"/>
      <c r="K63"/>
      <c r="L63"/>
      <c r="M63"/>
      <c r="N63"/>
      <c r="O63"/>
      <c r="P63"/>
      <c r="Q63"/>
      <c r="R63"/>
    </row>
    <row r="64" spans="1:18" ht="14.25" x14ac:dyDescent="0.45">
      <c r="A64"/>
      <c r="B64"/>
      <c r="C64"/>
      <c r="D64"/>
      <c r="E64"/>
      <c r="F64"/>
      <c r="G64"/>
      <c r="H64"/>
      <c r="I64"/>
      <c r="J64"/>
      <c r="K64"/>
      <c r="L64"/>
      <c r="M64"/>
      <c r="N64"/>
      <c r="O64"/>
      <c r="P64"/>
      <c r="Q64"/>
      <c r="R64"/>
    </row>
    <row r="65" spans="1:18" ht="14.25" x14ac:dyDescent="0.45">
      <c r="A65"/>
      <c r="B65"/>
      <c r="C65"/>
      <c r="D65"/>
      <c r="E65"/>
      <c r="F65"/>
      <c r="G65"/>
      <c r="H65"/>
      <c r="I65"/>
      <c r="J65"/>
      <c r="K65"/>
      <c r="L65"/>
      <c r="M65"/>
      <c r="N65"/>
      <c r="O65"/>
      <c r="P65"/>
      <c r="Q65"/>
      <c r="R65"/>
    </row>
    <row r="66" spans="1:18" ht="14.25" x14ac:dyDescent="0.45">
      <c r="A66"/>
      <c r="B66"/>
      <c r="C66"/>
      <c r="D66"/>
      <c r="E66"/>
      <c r="F66"/>
      <c r="G66"/>
      <c r="H66"/>
      <c r="I66"/>
      <c r="J66"/>
      <c r="K66"/>
      <c r="L66"/>
      <c r="M66"/>
      <c r="N66"/>
      <c r="O66"/>
      <c r="P66"/>
      <c r="Q66"/>
      <c r="R66"/>
    </row>
    <row r="67" spans="1:18" ht="14.25" x14ac:dyDescent="0.45">
      <c r="A67"/>
      <c r="B67"/>
      <c r="C67"/>
      <c r="D67"/>
      <c r="E67"/>
      <c r="F67"/>
      <c r="G67"/>
      <c r="H67"/>
      <c r="I67"/>
      <c r="J67"/>
      <c r="K67"/>
      <c r="L67"/>
      <c r="M67"/>
      <c r="N67"/>
      <c r="O67"/>
      <c r="P67"/>
      <c r="Q67"/>
      <c r="R67"/>
    </row>
    <row r="68" spans="1:18" ht="14.25" x14ac:dyDescent="0.45">
      <c r="A68"/>
      <c r="B68"/>
      <c r="C68"/>
      <c r="D68"/>
      <c r="E68"/>
      <c r="F68"/>
      <c r="G68"/>
      <c r="H68"/>
      <c r="I68"/>
      <c r="J68"/>
      <c r="K68"/>
      <c r="L68"/>
      <c r="M68"/>
      <c r="N68"/>
      <c r="O68"/>
      <c r="P68"/>
      <c r="Q68"/>
      <c r="R68"/>
    </row>
    <row r="69" spans="1:18" ht="14.25" x14ac:dyDescent="0.45">
      <c r="A69"/>
      <c r="B69"/>
      <c r="C69"/>
      <c r="D69"/>
      <c r="E69"/>
      <c r="F69"/>
      <c r="G69"/>
      <c r="H69"/>
      <c r="I69"/>
      <c r="J69"/>
      <c r="K69"/>
      <c r="L69"/>
      <c r="M69"/>
      <c r="N69"/>
      <c r="O69"/>
      <c r="P69"/>
      <c r="Q69"/>
      <c r="R69"/>
    </row>
    <row r="70" spans="1:18" ht="14.25" x14ac:dyDescent="0.45">
      <c r="A70"/>
      <c r="B70"/>
      <c r="C70"/>
      <c r="D70"/>
      <c r="E70"/>
      <c r="F70"/>
      <c r="G70"/>
      <c r="H70"/>
      <c r="I70"/>
      <c r="J70"/>
      <c r="K70"/>
      <c r="L70"/>
      <c r="M70"/>
      <c r="N70"/>
      <c r="O70"/>
      <c r="P70"/>
      <c r="Q70"/>
      <c r="R70"/>
    </row>
    <row r="71" spans="1:18" ht="14.25" x14ac:dyDescent="0.45">
      <c r="A71"/>
      <c r="B71"/>
      <c r="C71"/>
      <c r="D71"/>
      <c r="E71"/>
      <c r="F71"/>
      <c r="G71"/>
      <c r="H71"/>
      <c r="I71"/>
      <c r="J71"/>
      <c r="K71"/>
      <c r="L71"/>
      <c r="M71"/>
      <c r="N71"/>
      <c r="O71"/>
      <c r="P71"/>
      <c r="Q71"/>
      <c r="R71"/>
    </row>
    <row r="72" spans="1:18" ht="14.25" x14ac:dyDescent="0.45">
      <c r="A72"/>
      <c r="B72"/>
      <c r="C72"/>
      <c r="D72"/>
      <c r="E72"/>
      <c r="F72"/>
      <c r="G72"/>
      <c r="H72"/>
      <c r="I72"/>
      <c r="J72"/>
      <c r="K72"/>
      <c r="L72"/>
      <c r="M72"/>
      <c r="N72"/>
      <c r="O72"/>
      <c r="P72"/>
      <c r="Q72"/>
      <c r="R72"/>
    </row>
    <row r="73" spans="1:18" ht="14.25" x14ac:dyDescent="0.45">
      <c r="A73"/>
      <c r="B73"/>
      <c r="C73"/>
      <c r="D73"/>
      <c r="E73"/>
      <c r="F73"/>
      <c r="G73"/>
      <c r="H73"/>
      <c r="I73"/>
      <c r="J73"/>
      <c r="K73"/>
      <c r="L73"/>
      <c r="M73"/>
      <c r="N73"/>
      <c r="O73"/>
      <c r="P73"/>
      <c r="Q73"/>
      <c r="R73"/>
    </row>
    <row r="74" spans="1:18" ht="14.25" x14ac:dyDescent="0.45">
      <c r="A74"/>
      <c r="B74"/>
      <c r="C74"/>
      <c r="D74"/>
      <c r="E74"/>
      <c r="F74"/>
      <c r="G74"/>
      <c r="H74"/>
      <c r="I74"/>
      <c r="J74"/>
      <c r="K74"/>
      <c r="L74"/>
      <c r="M74"/>
      <c r="N74"/>
      <c r="O74"/>
      <c r="P74"/>
      <c r="Q74"/>
      <c r="R74"/>
    </row>
    <row r="1000" spans="168:183" x14ac:dyDescent="0.35">
      <c r="FM1000" s="12" t="s">
        <v>8</v>
      </c>
      <c r="FN1000" s="12" t="s">
        <v>9</v>
      </c>
      <c r="FO1000" s="12" t="s">
        <v>10</v>
      </c>
      <c r="FP1000" s="12" t="s">
        <v>11</v>
      </c>
      <c r="FQ1000" s="12" t="s">
        <v>12</v>
      </c>
      <c r="FR1000" s="12" t="s">
        <v>13</v>
      </c>
      <c r="FS1000" s="12" t="s">
        <v>14</v>
      </c>
      <c r="FT1000" s="12" t="s">
        <v>15</v>
      </c>
      <c r="FU1000" s="12" t="s">
        <v>16</v>
      </c>
      <c r="FV1000" s="12" t="s">
        <v>17</v>
      </c>
      <c r="FW1000" s="12" t="s">
        <v>18</v>
      </c>
      <c r="FX1000" s="12" t="s">
        <v>19</v>
      </c>
      <c r="FY1000" s="12" t="s">
        <v>20</v>
      </c>
      <c r="FZ1000" s="12" t="s">
        <v>21</v>
      </c>
      <c r="GA1000" s="12" t="s">
        <v>22</v>
      </c>
    </row>
    <row r="1001" spans="168:183" x14ac:dyDescent="0.35">
      <c r="FL1001" s="12">
        <v>0</v>
      </c>
      <c r="FM1001" s="12">
        <v>0</v>
      </c>
      <c r="FN1001" s="12" t="s">
        <v>23</v>
      </c>
      <c r="FO1001" s="12">
        <v>0</v>
      </c>
      <c r="FP1001" s="12">
        <v>0</v>
      </c>
      <c r="FQ1001" s="12">
        <v>0</v>
      </c>
      <c r="FR1001" s="12" t="s">
        <v>24</v>
      </c>
      <c r="FS1001" s="12">
        <v>2</v>
      </c>
      <c r="FT1001" s="12">
        <v>8</v>
      </c>
      <c r="FU1001" s="12">
        <v>9</v>
      </c>
      <c r="FV1001" s="12">
        <v>0</v>
      </c>
      <c r="FW1001" s="12">
        <v>0</v>
      </c>
      <c r="FX1001" s="12">
        <v>0</v>
      </c>
      <c r="FY1001" s="12">
        <v>26</v>
      </c>
      <c r="FZ1001" s="12">
        <v>1</v>
      </c>
      <c r="GA1001" s="12" t="b">
        <v>1</v>
      </c>
    </row>
    <row r="1002" spans="168:183" x14ac:dyDescent="0.35">
      <c r="FL1002" s="12">
        <v>0</v>
      </c>
      <c r="FM1002" s="12">
        <v>1</v>
      </c>
      <c r="FP1002" s="12">
        <v>0</v>
      </c>
      <c r="FQ1002" s="12">
        <v>8</v>
      </c>
      <c r="FR1002" s="12" t="s">
        <v>26</v>
      </c>
      <c r="FS1002" s="12">
        <v>2</v>
      </c>
      <c r="FT1002" s="12">
        <v>4</v>
      </c>
      <c r="FU1002" s="12">
        <v>5</v>
      </c>
      <c r="FV1002" s="12">
        <v>0</v>
      </c>
      <c r="FW1002" s="12">
        <v>0</v>
      </c>
      <c r="FX1002" s="12">
        <v>0</v>
      </c>
      <c r="FY1002" s="12">
        <v>4</v>
      </c>
      <c r="FZ1002" s="12">
        <v>9</v>
      </c>
      <c r="GA1002" s="12" t="b">
        <v>1</v>
      </c>
    </row>
    <row r="1003" spans="168:183" x14ac:dyDescent="0.35">
      <c r="FL1003" s="12">
        <v>0</v>
      </c>
      <c r="FM1003" s="12">
        <v>2</v>
      </c>
      <c r="FP1003" s="12">
        <v>0</v>
      </c>
      <c r="FQ1003" s="12">
        <v>8</v>
      </c>
      <c r="FR1003" s="12" t="s">
        <v>26</v>
      </c>
      <c r="FS1003" s="12">
        <v>2</v>
      </c>
      <c r="FT1003" s="12">
        <v>6</v>
      </c>
      <c r="FU1003" s="12">
        <v>7</v>
      </c>
      <c r="FV1003" s="12">
        <v>0</v>
      </c>
      <c r="FW1003" s="12">
        <v>0</v>
      </c>
      <c r="FX1003" s="12">
        <v>0</v>
      </c>
      <c r="FY1003" s="12">
        <v>14</v>
      </c>
      <c r="FZ1003" s="12">
        <v>9</v>
      </c>
      <c r="GA1003" s="12" t="b">
        <v>1</v>
      </c>
    </row>
    <row r="1004" spans="168:183" x14ac:dyDescent="0.35">
      <c r="FL1004" s="12">
        <v>0</v>
      </c>
      <c r="FM1004" s="12">
        <v>3</v>
      </c>
      <c r="FP1004" s="12">
        <v>0</v>
      </c>
      <c r="FQ1004" s="12">
        <v>8</v>
      </c>
      <c r="FR1004" s="12" t="s">
        <v>25</v>
      </c>
      <c r="FS1004" s="12">
        <v>0</v>
      </c>
      <c r="FT1004" s="12">
        <v>0</v>
      </c>
      <c r="FU1004" s="12">
        <v>0</v>
      </c>
      <c r="FV1004" s="12">
        <v>0</v>
      </c>
      <c r="FW1004" s="12">
        <v>0</v>
      </c>
      <c r="FX1004" s="12">
        <v>0</v>
      </c>
      <c r="FY1004" s="12">
        <v>22</v>
      </c>
      <c r="FZ1004" s="12">
        <v>9</v>
      </c>
      <c r="GA1004" s="12" t="b">
        <v>1</v>
      </c>
    </row>
    <row r="1005" spans="168:183" x14ac:dyDescent="0.35">
      <c r="FL1005" s="12">
        <v>0</v>
      </c>
      <c r="FM1005" s="12">
        <v>4</v>
      </c>
      <c r="FQ1005" s="12">
        <v>1</v>
      </c>
      <c r="FR1005" s="12" t="s">
        <v>25</v>
      </c>
      <c r="FS1005" s="12">
        <v>0</v>
      </c>
      <c r="FT1005" s="12">
        <v>0</v>
      </c>
      <c r="FU1005" s="12">
        <v>0</v>
      </c>
      <c r="FV1005" s="12">
        <v>0</v>
      </c>
      <c r="FW1005" s="12">
        <v>0</v>
      </c>
      <c r="FX1005" s="12">
        <v>0</v>
      </c>
      <c r="FY1005" s="12">
        <v>2</v>
      </c>
      <c r="FZ1005" s="12">
        <v>13</v>
      </c>
      <c r="GA1005" s="12" t="b">
        <v>1</v>
      </c>
    </row>
    <row r="1006" spans="168:183" x14ac:dyDescent="0.35">
      <c r="FL1006" s="12">
        <v>0</v>
      </c>
      <c r="FM1006" s="12">
        <v>5</v>
      </c>
      <c r="FQ1006" s="12">
        <v>1</v>
      </c>
      <c r="FR1006" s="12" t="s">
        <v>25</v>
      </c>
      <c r="FS1006" s="12">
        <v>0</v>
      </c>
      <c r="FT1006" s="12">
        <v>0</v>
      </c>
      <c r="FU1006" s="12">
        <v>0</v>
      </c>
      <c r="FV1006" s="12">
        <v>0</v>
      </c>
      <c r="FW1006" s="12">
        <v>0</v>
      </c>
      <c r="FX1006" s="12">
        <v>0</v>
      </c>
      <c r="FY1006" s="12">
        <v>7</v>
      </c>
      <c r="FZ1006" s="12">
        <v>13</v>
      </c>
      <c r="GA1006" s="12" t="b">
        <v>1</v>
      </c>
    </row>
    <row r="1007" spans="168:183" x14ac:dyDescent="0.35">
      <c r="FL1007" s="12">
        <v>0</v>
      </c>
      <c r="FM1007" s="12">
        <v>6</v>
      </c>
      <c r="FQ1007" s="12">
        <v>2</v>
      </c>
      <c r="FR1007" s="12" t="s">
        <v>25</v>
      </c>
      <c r="FS1007" s="12">
        <v>0</v>
      </c>
      <c r="FT1007" s="12">
        <v>0</v>
      </c>
      <c r="FU1007" s="12">
        <v>0</v>
      </c>
      <c r="FV1007" s="12">
        <v>0</v>
      </c>
      <c r="FW1007" s="12">
        <v>0</v>
      </c>
      <c r="FX1007" s="12">
        <v>0</v>
      </c>
      <c r="FY1007" s="12">
        <v>12</v>
      </c>
      <c r="FZ1007" s="12">
        <v>13</v>
      </c>
      <c r="GA1007" s="12" t="b">
        <v>1</v>
      </c>
    </row>
    <row r="1008" spans="168:183" x14ac:dyDescent="0.35">
      <c r="FL1008" s="12">
        <v>0</v>
      </c>
      <c r="FM1008" s="12">
        <v>7</v>
      </c>
      <c r="FQ1008" s="12">
        <v>2</v>
      </c>
      <c r="FR1008" s="12" t="s">
        <v>25</v>
      </c>
      <c r="FS1008" s="12">
        <v>0</v>
      </c>
      <c r="FT1008" s="12">
        <v>0</v>
      </c>
      <c r="FU1008" s="12">
        <v>0</v>
      </c>
      <c r="FV1008" s="12">
        <v>0</v>
      </c>
      <c r="FW1008" s="12">
        <v>0</v>
      </c>
      <c r="FX1008" s="12">
        <v>0</v>
      </c>
      <c r="FY1008" s="12">
        <v>17</v>
      </c>
      <c r="FZ1008" s="12">
        <v>13</v>
      </c>
      <c r="GA1008" s="12" t="b">
        <v>1</v>
      </c>
    </row>
    <row r="1009" spans="168:183" x14ac:dyDescent="0.35">
      <c r="FL1009" s="12">
        <v>0</v>
      </c>
      <c r="FM1009" s="12">
        <v>8</v>
      </c>
      <c r="FP1009" s="12">
        <v>0</v>
      </c>
      <c r="FQ1009" s="12">
        <v>0</v>
      </c>
      <c r="FR1009" s="12" t="s">
        <v>24</v>
      </c>
      <c r="FS1009" s="12">
        <v>3</v>
      </c>
      <c r="FT1009" s="12">
        <v>1</v>
      </c>
      <c r="FU1009" s="12">
        <v>2</v>
      </c>
      <c r="FV1009" s="12">
        <v>3</v>
      </c>
      <c r="FW1009" s="12">
        <v>0</v>
      </c>
      <c r="FX1009" s="12">
        <v>0</v>
      </c>
      <c r="FY1009" s="12">
        <v>13</v>
      </c>
      <c r="FZ1009" s="12">
        <v>5</v>
      </c>
      <c r="GA1009" s="12" t="b">
        <v>1</v>
      </c>
    </row>
    <row r="1010" spans="168:183" x14ac:dyDescent="0.35">
      <c r="FL1010" s="12">
        <v>0</v>
      </c>
      <c r="FM1010" s="12">
        <v>9</v>
      </c>
      <c r="FP1010" s="12">
        <v>0</v>
      </c>
      <c r="FQ1010" s="12">
        <v>0</v>
      </c>
      <c r="FR1010" s="12" t="s">
        <v>26</v>
      </c>
      <c r="FS1010" s="12">
        <v>2</v>
      </c>
      <c r="FT1010" s="12">
        <v>10</v>
      </c>
      <c r="FU1010" s="12">
        <v>11</v>
      </c>
      <c r="FV1010" s="12">
        <v>0</v>
      </c>
      <c r="FW1010" s="12">
        <v>0</v>
      </c>
      <c r="FX1010" s="12">
        <v>0</v>
      </c>
      <c r="FY1010" s="12">
        <v>39</v>
      </c>
      <c r="FZ1010" s="12">
        <v>5</v>
      </c>
      <c r="GA1010" s="12" t="b">
        <v>1</v>
      </c>
    </row>
    <row r="1011" spans="168:183" x14ac:dyDescent="0.35">
      <c r="FL1011" s="12">
        <v>11</v>
      </c>
      <c r="FM1011" s="12">
        <v>10</v>
      </c>
      <c r="FQ1011" s="12">
        <v>9</v>
      </c>
      <c r="FR1011" s="12" t="s">
        <v>24</v>
      </c>
      <c r="FS1011" s="12">
        <v>3</v>
      </c>
      <c r="FT1011" s="12">
        <v>12</v>
      </c>
      <c r="FU1011" s="12">
        <v>13</v>
      </c>
      <c r="FV1011" s="12">
        <v>14</v>
      </c>
      <c r="FW1011" s="12">
        <v>0</v>
      </c>
      <c r="FX1011" s="12">
        <v>0</v>
      </c>
      <c r="FY1011" s="12">
        <v>32</v>
      </c>
      <c r="FZ1011" s="12">
        <v>9</v>
      </c>
      <c r="GA1011" s="12" t="b">
        <v>1</v>
      </c>
    </row>
    <row r="1012" spans="168:183" x14ac:dyDescent="0.35">
      <c r="FL1012" s="12">
        <v>0</v>
      </c>
      <c r="FM1012" s="12">
        <v>11</v>
      </c>
      <c r="FQ1012" s="12">
        <v>9</v>
      </c>
      <c r="FR1012" s="12" t="s">
        <v>24</v>
      </c>
      <c r="FS1012" s="12">
        <v>3</v>
      </c>
      <c r="FT1012" s="12">
        <v>15</v>
      </c>
      <c r="FU1012" s="12">
        <v>16</v>
      </c>
      <c r="FV1012" s="12">
        <v>17</v>
      </c>
      <c r="FW1012" s="12">
        <v>0</v>
      </c>
      <c r="FX1012" s="12">
        <v>0</v>
      </c>
      <c r="FY1012" s="12">
        <v>47</v>
      </c>
      <c r="FZ1012" s="12">
        <v>9</v>
      </c>
      <c r="GA1012" s="12" t="b">
        <v>1</v>
      </c>
    </row>
    <row r="1013" spans="168:183" x14ac:dyDescent="0.35">
      <c r="FL1013" s="12">
        <v>19</v>
      </c>
      <c r="FM1013" s="12">
        <v>12</v>
      </c>
      <c r="FP1013" s="12">
        <v>0</v>
      </c>
      <c r="FQ1013" s="12">
        <v>10</v>
      </c>
      <c r="FR1013" s="12" t="s">
        <v>25</v>
      </c>
      <c r="FS1013" s="12">
        <v>0</v>
      </c>
      <c r="FT1013" s="12">
        <v>0</v>
      </c>
      <c r="FU1013" s="12">
        <v>0</v>
      </c>
      <c r="FV1013" s="12">
        <v>0</v>
      </c>
      <c r="FW1013" s="12">
        <v>0</v>
      </c>
      <c r="FX1013" s="12">
        <v>0</v>
      </c>
      <c r="FY1013" s="12">
        <v>27</v>
      </c>
      <c r="FZ1013" s="12">
        <v>13</v>
      </c>
      <c r="GA1013" s="12" t="b">
        <v>1</v>
      </c>
    </row>
    <row r="1014" spans="168:183" x14ac:dyDescent="0.35">
      <c r="FL1014" s="12">
        <v>20</v>
      </c>
      <c r="FM1014" s="12">
        <v>13</v>
      </c>
      <c r="FP1014" s="12">
        <v>0</v>
      </c>
      <c r="FQ1014" s="12">
        <v>10</v>
      </c>
      <c r="FR1014" s="12" t="s">
        <v>25</v>
      </c>
      <c r="FS1014" s="12">
        <v>0</v>
      </c>
      <c r="FT1014" s="12">
        <v>0</v>
      </c>
      <c r="FU1014" s="12">
        <v>0</v>
      </c>
      <c r="FV1014" s="12">
        <v>0</v>
      </c>
      <c r="FW1014" s="12">
        <v>0</v>
      </c>
      <c r="FX1014" s="12">
        <v>0</v>
      </c>
      <c r="FY1014" s="12">
        <v>32</v>
      </c>
      <c r="FZ1014" s="12">
        <v>13</v>
      </c>
      <c r="GA1014" s="12" t="b">
        <v>1</v>
      </c>
    </row>
    <row r="1015" spans="168:183" x14ac:dyDescent="0.35">
      <c r="FL1015" s="12">
        <v>21</v>
      </c>
      <c r="FM1015" s="12">
        <v>14</v>
      </c>
      <c r="FP1015" s="12">
        <v>0</v>
      </c>
      <c r="FQ1015" s="12">
        <v>10</v>
      </c>
      <c r="FR1015" s="12" t="s">
        <v>25</v>
      </c>
      <c r="FS1015" s="12">
        <v>0</v>
      </c>
      <c r="FT1015" s="12">
        <v>0</v>
      </c>
      <c r="FU1015" s="12">
        <v>0</v>
      </c>
      <c r="FV1015" s="12">
        <v>0</v>
      </c>
      <c r="FW1015" s="12">
        <v>0</v>
      </c>
      <c r="FX1015" s="12">
        <v>0</v>
      </c>
      <c r="FY1015" s="12">
        <v>37</v>
      </c>
      <c r="FZ1015" s="12">
        <v>13</v>
      </c>
      <c r="GA1015" s="12" t="b">
        <v>1</v>
      </c>
    </row>
    <row r="1016" spans="168:183" x14ac:dyDescent="0.35">
      <c r="FL1016" s="12">
        <v>22</v>
      </c>
      <c r="FM1016" s="12">
        <v>15</v>
      </c>
      <c r="FP1016" s="12">
        <v>0</v>
      </c>
      <c r="FQ1016" s="12">
        <v>11</v>
      </c>
      <c r="FR1016" s="12" t="s">
        <v>25</v>
      </c>
      <c r="FS1016" s="12">
        <v>0</v>
      </c>
      <c r="FT1016" s="12">
        <v>0</v>
      </c>
      <c r="FU1016" s="12">
        <v>0</v>
      </c>
      <c r="FV1016" s="12">
        <v>0</v>
      </c>
      <c r="FW1016" s="12">
        <v>0</v>
      </c>
      <c r="FX1016" s="12">
        <v>0</v>
      </c>
      <c r="FY1016" s="12">
        <v>42</v>
      </c>
      <c r="FZ1016" s="12">
        <v>13</v>
      </c>
      <c r="GA1016" s="12" t="b">
        <v>1</v>
      </c>
    </row>
    <row r="1017" spans="168:183" x14ac:dyDescent="0.35">
      <c r="FL1017" s="12">
        <v>23</v>
      </c>
      <c r="FM1017" s="12">
        <v>16</v>
      </c>
      <c r="FP1017" s="12">
        <v>0</v>
      </c>
      <c r="FQ1017" s="12">
        <v>11</v>
      </c>
      <c r="FR1017" s="12" t="s">
        <v>25</v>
      </c>
      <c r="FS1017" s="12">
        <v>0</v>
      </c>
      <c r="FT1017" s="12">
        <v>0</v>
      </c>
      <c r="FU1017" s="12">
        <v>0</v>
      </c>
      <c r="FV1017" s="12">
        <v>0</v>
      </c>
      <c r="FW1017" s="12">
        <v>0</v>
      </c>
      <c r="FX1017" s="12">
        <v>0</v>
      </c>
      <c r="FY1017" s="12">
        <v>47</v>
      </c>
      <c r="FZ1017" s="12">
        <v>13</v>
      </c>
      <c r="GA1017" s="12" t="b">
        <v>1</v>
      </c>
    </row>
    <row r="1018" spans="168:183" x14ac:dyDescent="0.35">
      <c r="FL1018" s="12">
        <v>24</v>
      </c>
      <c r="FM1018" s="12">
        <v>17</v>
      </c>
      <c r="FP1018" s="12">
        <v>0</v>
      </c>
      <c r="FQ1018" s="12">
        <v>11</v>
      </c>
      <c r="FR1018" s="12" t="s">
        <v>25</v>
      </c>
      <c r="FS1018" s="12">
        <v>0</v>
      </c>
      <c r="FT1018" s="12">
        <v>0</v>
      </c>
      <c r="FU1018" s="12">
        <v>0</v>
      </c>
      <c r="FV1018" s="12">
        <v>0</v>
      </c>
      <c r="FW1018" s="12">
        <v>0</v>
      </c>
      <c r="FX1018" s="12">
        <v>0</v>
      </c>
      <c r="FY1018" s="12">
        <v>52</v>
      </c>
      <c r="FZ1018" s="12">
        <v>13</v>
      </c>
      <c r="GA1018" s="12" t="b">
        <v>1</v>
      </c>
    </row>
  </sheetData>
  <sheetProtection selectLockedCells="1" selectUnlockedCells="1"/>
  <pageMargins left="0.75" right="0.75" top="1" bottom="1" header="0.5" footer="0.5"/>
  <pageSetup paperSize="9" scale="53"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1</vt:lpstr>
      <vt:lpstr>2</vt:lpstr>
      <vt:lpstr>3</vt:lpstr>
      <vt:lpstr>3 (Perfect Information)</vt:lpstr>
      <vt:lpstr>P_Fav</vt:lpstr>
      <vt:lpstr>P_Fav_given_Hit</vt:lpstr>
      <vt:lpstr>P_Flop</vt:lpstr>
      <vt:lpstr>P_Hit</vt:lpstr>
      <vt:lpstr>P_Unfav</vt:lpstr>
      <vt:lpstr>P_Unfav_given_Flop</vt:lpstr>
      <vt:lpstr>'3 (Perfect Information)'!Print_Area</vt:lpstr>
      <vt:lpstr>'1'!TreeData</vt:lpstr>
      <vt:lpstr>'2'!TreeData</vt:lpstr>
      <vt:lpstr>'3'!TreeData</vt:lpstr>
      <vt:lpstr>'3 (Perfect Information)'!TreeData</vt:lpstr>
      <vt:lpstr>'1'!TreeDiagBase</vt:lpstr>
      <vt:lpstr>'2'!TreeDiagBase</vt:lpstr>
      <vt:lpstr>'3'!TreeDiagBase</vt:lpstr>
      <vt:lpstr>'3 (Perfect Information)'!TreeDiagBase</vt:lpstr>
      <vt:lpstr>'1'!TreeDiagram</vt:lpstr>
      <vt:lpstr>'2'!TreeDiagram</vt:lpstr>
      <vt:lpstr>'3'!TreeDiagram</vt:lpstr>
      <vt:lpstr>'3 (Perfect Information)'!TreeDiagram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Ph.Delquié</dc:creator>
  <cp:lastModifiedBy>Ph.Delquié</cp:lastModifiedBy>
  <dcterms:created xsi:type="dcterms:W3CDTF">2016-09-26T20:52:32Z</dcterms:created>
  <dcterms:modified xsi:type="dcterms:W3CDTF">2021-03-24T02:55:45Z</dcterms:modified>
</cp:coreProperties>
</file>