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defaultThemeVersion="124226"/>
  <xr:revisionPtr revIDLastSave="0" documentId="13_ncr:1_{596DF94D-B8F9-42AA-86F6-C3299FF6E8F7}" xr6:coauthVersionLast="47" xr6:coauthVersionMax="47" xr10:uidLastSave="{00000000-0000-0000-0000-000000000000}"/>
  <bookViews>
    <workbookView xWindow="833" yWindow="-98" windowWidth="19784" windowHeight="13875" xr2:uid="{00000000-000D-0000-FFFF-FFFF00000000}"/>
  </bookViews>
  <sheets>
    <sheet name="1" sheetId="12" r:id="rId1"/>
    <sheet name="2" sheetId="1" r:id="rId2"/>
    <sheet name="3" sheetId="15" r:id="rId3"/>
    <sheet name="4" sheetId="14" r:id="rId4"/>
  </sheets>
  <externalReferences>
    <externalReference r:id="rId5"/>
  </externalReferences>
  <definedNames>
    <definedName name="A" localSheetId="0">1</definedName>
    <definedName name="A">1</definedName>
    <definedName name="B" localSheetId="0">1</definedName>
    <definedName name="B">1</definedName>
    <definedName name="MinimizeCosts" localSheetId="0">FALSE</definedName>
    <definedName name="MinimizeCosts" localSheetId="1">FALSE</definedName>
    <definedName name="MinimizeCosts" localSheetId="2">FALSE</definedName>
    <definedName name="MinimizeCosts" localSheetId="3">FALSE</definedName>
    <definedName name="_xlnm.Print_Area" localSheetId="0">'1'!TreeDiagram</definedName>
    <definedName name="_xlnm.Print_Area" localSheetId="1">'2'!TreeDiagram</definedName>
    <definedName name="_xlnm.Print_Area" localSheetId="2">'3'!TreeDiagram</definedName>
    <definedName name="_xlnm.Print_Area" localSheetId="3">'4'!TreeDiagram</definedName>
    <definedName name="RT" localSheetId="0">'1'!$R$2</definedName>
    <definedName name="RT" localSheetId="2">'3'!$V$2</definedName>
    <definedName name="RT">'2'!$N$6</definedName>
    <definedName name="ScaledA" localSheetId="0">EXP(-Low/'1'!RT)/(EXP(-Low/'1'!RT)-EXP(-High/'1'!RT))</definedName>
    <definedName name="ScaledA" localSheetId="1">EXP(-Low/RT)/(EXP(-Low/RT)-EXP(-High/RT))</definedName>
    <definedName name="ScaledA" localSheetId="2">EXP(-Low/'3'!RT)/(EXP(-Low/'3'!RT)-EXP(-High/'3'!RT))</definedName>
    <definedName name="ScaledB" localSheetId="0">1/(EXP(-Low/'1'!RT)-EXP(-High/'1'!RT))</definedName>
    <definedName name="ScaledB" localSheetId="1">1/(EXP(-Low/RT)-EXP(-High/RT))</definedName>
    <definedName name="ScaledB" localSheetId="2">1/(EXP(-Low/'3'!RT)-EXP(-High/'3'!RT))</definedName>
    <definedName name="sencount" hidden="1">3</definedName>
    <definedName name="solver_adj" localSheetId="3" hidden="1">'4'!$D$11</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lhs1" localSheetId="3" hidden="1">'4'!$D$11</definedName>
    <definedName name="solver_lhs2" localSheetId="3" hidden="1">'4'!$D$11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2</definedName>
    <definedName name="solver_nwt" localSheetId="3" hidden="1">1</definedName>
    <definedName name="solver_opt" localSheetId="3" hidden="1">'4'!$E$12</definedName>
    <definedName name="solver_pre" localSheetId="3" hidden="1">0.000001</definedName>
    <definedName name="solver_rbv" localSheetId="3" hidden="1">1</definedName>
    <definedName name="solver_rel1" localSheetId="3" hidden="1">1</definedName>
    <definedName name="solver_rel2" localSheetId="3" hidden="1">3</definedName>
    <definedName name="solver_rhs1" localSheetId="3" hidden="1">1000</definedName>
    <definedName name="solver_rhs2" localSheetId="3" hidden="1">0</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3</definedName>
    <definedName name="TreeData" localSheetId="0">'1'!$GF$999:$GT$1005</definedName>
    <definedName name="TreeData" localSheetId="1">'2'!$GH$1001:$GV$1012</definedName>
    <definedName name="TreeData" localSheetId="2">'3'!$GH$1001:$GV$1015</definedName>
    <definedName name="TreeData" localSheetId="3">'4'!$GH$1002:$GV$1009</definedName>
    <definedName name="TreeDiagBase" localSheetId="0">'1'!$A$1</definedName>
    <definedName name="TreeDiagBase" localSheetId="1">'2'!$A$1</definedName>
    <definedName name="TreeDiagBase" localSheetId="2">'3'!$A$1</definedName>
    <definedName name="TreeDiagBase" localSheetId="3">'4'!$A$1</definedName>
    <definedName name="TreeDiagram" localSheetId="0">'1'!$A$1:$K$20</definedName>
    <definedName name="TreeDiagram" localSheetId="1">'2'!$A$1:$K$45</definedName>
    <definedName name="TreeDiagram" localSheetId="2">'3'!$A$1:$S$40</definedName>
    <definedName name="TreeDiagram" localSheetId="3">'4'!$A$2:$O$20</definedName>
    <definedName name="UseExpUtility" localSheetId="0">TRUE</definedName>
    <definedName name="UseExpUtility" localSheetId="1">TRUE</definedName>
    <definedName name="UseExpUtility" localSheetId="2">TRUE</definedName>
    <definedName name="UseExpUtility" localSheetId="3">FALSE</definedName>
    <definedName name="w0" localSheetId="2">'[1]4'!$T$2</definedName>
    <definedName name="w0">'4'!$T$2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8" i="15" l="1"/>
  <c r="I39" i="15" s="1"/>
  <c r="I40" i="15" s="1"/>
  <c r="H36" i="15"/>
  <c r="H30" i="15"/>
  <c r="S33" i="15" s="1"/>
  <c r="M34" i="15" s="1"/>
  <c r="M35" i="15" s="1"/>
  <c r="P29" i="15"/>
  <c r="S28" i="15" s="1"/>
  <c r="Q29" i="15" s="1"/>
  <c r="Q30" i="15" s="1"/>
  <c r="P26" i="15"/>
  <c r="Q24" i="15"/>
  <c r="Q25" i="15" s="1"/>
  <c r="S23" i="15"/>
  <c r="I19" i="15"/>
  <c r="I20" i="15" s="1"/>
  <c r="S18" i="15"/>
  <c r="H16" i="15"/>
  <c r="S13" i="15"/>
  <c r="M14" i="15" s="1"/>
  <c r="M15" i="15" s="1"/>
  <c r="V10" i="15"/>
  <c r="H10" i="15"/>
  <c r="S3" i="15" s="1"/>
  <c r="Q4" i="15" s="1"/>
  <c r="Q5" i="15" s="1"/>
  <c r="M7" i="15" s="1"/>
  <c r="M6" i="15" s="1"/>
  <c r="Q9" i="15"/>
  <c r="Q10" i="15" s="1"/>
  <c r="P9" i="15"/>
  <c r="S8" i="15"/>
  <c r="P6" i="15"/>
  <c r="I10" i="15" l="1"/>
  <c r="M27" i="15"/>
  <c r="M26" i="15" s="1"/>
  <c r="I30" i="15" s="1"/>
  <c r="L12" i="14"/>
  <c r="L17" i="14" s="1"/>
  <c r="L18" i="14"/>
  <c r="L13" i="14"/>
  <c r="L5" i="14"/>
  <c r="L10" i="14" s="1"/>
  <c r="H7" i="14"/>
  <c r="L7" i="14"/>
  <c r="H17" i="14"/>
  <c r="H24" i="14"/>
  <c r="K13" i="12"/>
  <c r="H16" i="12"/>
  <c r="K18" i="12"/>
  <c r="E28" i="12"/>
  <c r="E31" i="12"/>
  <c r="K3" i="12"/>
  <c r="H6" i="12"/>
  <c r="K8" i="12"/>
  <c r="E27" i="12"/>
  <c r="E30" i="12"/>
  <c r="I19" i="12"/>
  <c r="I20" i="12"/>
  <c r="M18" i="12"/>
  <c r="I14" i="12"/>
  <c r="I15" i="12"/>
  <c r="E17" i="12"/>
  <c r="M13" i="12"/>
  <c r="Q14" i="12"/>
  <c r="Q15" i="12"/>
  <c r="Q16" i="12"/>
  <c r="E16" i="12"/>
  <c r="I4" i="12"/>
  <c r="I5" i="12"/>
  <c r="E7" i="12" s="1"/>
  <c r="E6" i="12" s="1"/>
  <c r="A11" i="12" s="1"/>
  <c r="I9" i="12"/>
  <c r="I10" i="12"/>
  <c r="M8" i="12"/>
  <c r="M3" i="12"/>
  <c r="Q4" i="12"/>
  <c r="Q5" i="12"/>
  <c r="Q6" i="12"/>
  <c r="K23" i="1"/>
  <c r="I24" i="1"/>
  <c r="I25" i="1"/>
  <c r="K28" i="1"/>
  <c r="I29" i="1"/>
  <c r="I30" i="1"/>
  <c r="K33" i="1"/>
  <c r="I34" i="1"/>
  <c r="I35" i="1"/>
  <c r="K38" i="1"/>
  <c r="I39" i="1"/>
  <c r="I40" i="1"/>
  <c r="K43" i="1"/>
  <c r="I44" i="1"/>
  <c r="I45" i="1"/>
  <c r="H21" i="1"/>
  <c r="H26" i="1"/>
  <c r="H31" i="1"/>
  <c r="H36" i="1"/>
  <c r="H41" i="1"/>
  <c r="K8" i="1"/>
  <c r="I9" i="1"/>
  <c r="I10" i="1"/>
  <c r="E15" i="1" s="1"/>
  <c r="E14" i="1" s="1"/>
  <c r="K3" i="1"/>
  <c r="E4" i="1"/>
  <c r="E5" i="1"/>
  <c r="H19" i="1"/>
  <c r="K18" i="1"/>
  <c r="I19" i="1"/>
  <c r="I20" i="1"/>
  <c r="H14" i="1"/>
  <c r="K13" i="1"/>
  <c r="I14" i="1"/>
  <c r="I15" i="1"/>
  <c r="H12" i="1"/>
  <c r="H7" i="1"/>
  <c r="H16" i="1"/>
  <c r="H11" i="1"/>
  <c r="H6" i="1"/>
  <c r="O9" i="14" l="1"/>
  <c r="P9" i="14" s="1"/>
  <c r="O4" i="14"/>
  <c r="B10" i="12"/>
  <c r="A12" i="12"/>
  <c r="J29" i="15"/>
  <c r="I31" i="15"/>
  <c r="E35" i="15" s="1"/>
  <c r="E34" i="15" s="1"/>
  <c r="J9" i="15"/>
  <c r="I11" i="15"/>
  <c r="E15" i="15" s="1"/>
  <c r="E14" i="15" s="1"/>
  <c r="E35" i="1"/>
  <c r="E34" i="1" s="1"/>
  <c r="R11" i="1" s="1"/>
  <c r="P4" i="14"/>
  <c r="L20" i="14"/>
  <c r="O19" i="14" s="1"/>
  <c r="L15" i="14"/>
  <c r="O14" i="14" l="1"/>
  <c r="P14" i="14" s="1"/>
  <c r="P19" i="14"/>
  <c r="A24" i="15"/>
  <c r="A19" i="1"/>
  <c r="B18" i="1" s="1"/>
  <c r="A20" i="1"/>
  <c r="I26" i="14" l="1"/>
  <c r="E12" i="14"/>
  <c r="E13" i="14" s="1"/>
  <c r="I27" i="14" s="1"/>
  <c r="A25" i="15"/>
  <c r="B23" i="15"/>
  <c r="V13" i="15"/>
  <c r="V12" i="15" l="1"/>
  <c r="V11"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0" authorId="0" shapeId="0" xr:uid="{9BFBDB91-8F29-4D19-B1D5-509E7349B2E7}">
      <text>
        <r>
          <rPr>
            <sz val="9"/>
            <color indexed="81"/>
            <rFont val="Tahoma"/>
            <family val="2"/>
          </rPr>
          <t>With a risk tolerance of $0.75 mil., the best choice is Project A, because Project A has higher Expected Utility (and therefore, higher Certainty Equivalent).</t>
        </r>
      </text>
    </comment>
    <comment ref="E16" authorId="0" shapeId="0" xr:uid="{9BBF8627-A20A-4A0D-B9C2-F0C4C859CF1D}">
      <text>
        <r>
          <rPr>
            <sz val="9"/>
            <color indexed="81"/>
            <rFont val="Tahoma"/>
            <family val="2"/>
          </rPr>
          <t>Certainty Equivalent of Project B calculated by TreePlan.</t>
        </r>
      </text>
    </comment>
    <comment ref="E17" authorId="0" shapeId="0" xr:uid="{FB3F2180-B38B-4D6F-A55E-C8F0B7F0F205}">
      <text>
        <r>
          <rPr>
            <sz val="9"/>
            <color indexed="81"/>
            <rFont val="Tahoma"/>
            <family val="2"/>
          </rPr>
          <t>Expected Utility of Project B calculated by TreePlan.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6" authorId="0" shapeId="0" xr:uid="{00000000-0006-0000-0100-000001000000}">
      <text>
        <r>
          <rPr>
            <sz val="9"/>
            <color indexed="81"/>
            <rFont val="Tahoma"/>
            <family val="2"/>
          </rPr>
          <t>The probability calculated in this cell is the sum of the probabilities corresponding to cases of damage in excess of 35K.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V2" authorId="0" shapeId="0" xr:uid="{1ADDF6C1-5DF8-4CBA-BD4F-F958C3D460E2}">
      <text>
        <r>
          <rPr>
            <sz val="9"/>
            <color indexed="81"/>
            <rFont val="Tahoma"/>
            <family val="2"/>
          </rPr>
          <t>This cell named 'RT' contains the value of the Risk Tolerance coefficient used by TreePlan to solve the decision tree with Certainty Equivalents.
You can change the value of RT to higher or lower values to see how it influences the decisions and Certainty Equivalents.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8B8D2738-A209-4C12-9653-5F520DD690CD}">
      <text>
        <r>
          <rPr>
            <sz val="9"/>
            <color indexed="81"/>
            <rFont val="Tahoma"/>
            <family val="2"/>
          </rPr>
          <t>The decision node for how much to invest in Share A has a continuum of branches, which cannot be represented in a decision tree. Therefore, it is parametrized by the decision variable in cell D11.</t>
        </r>
      </text>
    </comment>
    <comment ref="D11" authorId="0" shapeId="0" xr:uid="{A10AD8B0-91CC-4F26-9C18-1C40919B4154}">
      <text>
        <r>
          <rPr>
            <sz val="9"/>
            <color indexed="81"/>
            <rFont val="Tahoma"/>
            <family val="2"/>
          </rPr>
          <t xml:space="preserve">The amount to be invested in Share A is a </t>
        </r>
        <r>
          <rPr>
            <b/>
            <sz val="9"/>
            <color indexed="81"/>
            <rFont val="Tahoma"/>
            <family val="2"/>
          </rPr>
          <t>continuous</t>
        </r>
        <r>
          <rPr>
            <sz val="9"/>
            <color indexed="81"/>
            <rFont val="Tahoma"/>
            <family val="2"/>
          </rPr>
          <t xml:space="preserve"> </t>
        </r>
        <r>
          <rPr>
            <b/>
            <sz val="9"/>
            <color indexed="81"/>
            <rFont val="Tahoma"/>
            <family val="2"/>
          </rPr>
          <t>decision variable</t>
        </r>
        <r>
          <rPr>
            <sz val="9"/>
            <color indexed="81"/>
            <rFont val="Tahoma"/>
            <family val="2"/>
          </rPr>
          <t xml:space="preserve"> in this model. We can use Solver, or trial-and-error, to find the value of x that maximizes the Expected Utility of the investment portfolio.</t>
        </r>
      </text>
    </comment>
    <comment ref="E12" authorId="0" shapeId="0" xr:uid="{B2A5164D-D6BE-4AE7-91BF-81DBCD881462}">
      <text>
        <r>
          <rPr>
            <sz val="9"/>
            <color indexed="81"/>
            <rFont val="Tahoma"/>
            <family val="2"/>
          </rPr>
          <t>We want to maximize the Expected Utility (or equivalently Certainty Equivalent) of the two-share portfolio.</t>
        </r>
      </text>
    </comment>
  </commentList>
</comments>
</file>

<file path=xl/sharedStrings.xml><?xml version="1.0" encoding="utf-8"?>
<sst xmlns="http://schemas.openxmlformats.org/spreadsheetml/2006/main" count="214" uniqueCount="108">
  <si>
    <t>ID</t>
  </si>
  <si>
    <t>Name</t>
  </si>
  <si>
    <t>Value</t>
  </si>
  <si>
    <t>Prob</t>
  </si>
  <si>
    <t>Pred</t>
  </si>
  <si>
    <t>Kind</t>
  </si>
  <si>
    <t>NS</t>
  </si>
  <si>
    <t>S1</t>
  </si>
  <si>
    <t>S2</t>
  </si>
  <si>
    <t>S3</t>
  </si>
  <si>
    <t>S4</t>
  </si>
  <si>
    <t>S5</t>
  </si>
  <si>
    <t>Row</t>
  </si>
  <si>
    <t>Col</t>
  </si>
  <si>
    <t>Mark</t>
  </si>
  <si>
    <t>TreePlan</t>
  </si>
  <si>
    <t>D</t>
  </si>
  <si>
    <t>T</t>
  </si>
  <si>
    <t>Buy full insurance</t>
  </si>
  <si>
    <t>Buy partial insurance</t>
  </si>
  <si>
    <t>No insurance</t>
  </si>
  <si>
    <t>E</t>
  </si>
  <si>
    <t>No damage</t>
  </si>
  <si>
    <t>15K damage</t>
  </si>
  <si>
    <t>50K damage</t>
  </si>
  <si>
    <t>70K damage</t>
  </si>
  <si>
    <t>100K damage</t>
  </si>
  <si>
    <t>PROBABILITY DATA</t>
  </si>
  <si>
    <t>Hail damage (in $1,000s)</t>
  </si>
  <si>
    <t>Probability</t>
  </si>
  <si>
    <t>&gt;= 35K damage</t>
  </si>
  <si>
    <t>Risk Tolerance</t>
  </si>
  <si>
    <r>
      <t>a)</t>
    </r>
    <r>
      <rPr>
        <sz val="11"/>
        <rFont val="Calibri"/>
        <family val="2"/>
        <scheme val="minor"/>
      </rPr>
      <t xml:space="preserve"> Based on the above Risk Tolerance, the best decision is branch # 2, i.e., partial insurance.</t>
    </r>
  </si>
  <si>
    <t xml:space="preserve">  It is the best choice because it yields the highest Expected Utility (or, equivalently, highest Certainty Equivalent).</t>
  </si>
  <si>
    <r>
      <t>b)</t>
    </r>
    <r>
      <rPr>
        <sz val="11"/>
        <rFont val="Calibri"/>
        <family val="2"/>
        <scheme val="minor"/>
      </rPr>
      <t xml:space="preserve"> The Certainty Equivalent of the "No insurance" alternative is: </t>
    </r>
  </si>
  <si>
    <t xml:space="preserve">   The gamble presented by having no insurance is equivalent to a sure loss of $46,640 for the business owner.</t>
  </si>
  <si>
    <t xml:space="preserve">   In other words, the business owner would be willing to pay up to, but no more than, $46,640 in full insurance premium</t>
  </si>
  <si>
    <t>(in $000)</t>
  </si>
  <si>
    <t xml:space="preserve">   to avoid this gamble.</t>
  </si>
  <si>
    <t>($ mil.)</t>
  </si>
  <si>
    <t>Utility of ($m)</t>
  </si>
  <si>
    <t>Utility function: u(x) = 1 - EXP(-x/0.75)</t>
  </si>
  <si>
    <t>Earn $3 mil.</t>
  </si>
  <si>
    <t>Risk Tolerance coefficient:</t>
  </si>
  <si>
    <t>$ mil.</t>
  </si>
  <si>
    <t>Project A</t>
  </si>
  <si>
    <t>Utility of Project A: EU(A) =</t>
  </si>
  <si>
    <t>Certainty Equivalent of A, CE(A) =</t>
  </si>
  <si>
    <t>Risk Premium of A , RP(A) =</t>
  </si>
  <si>
    <t>Earn $1 mil.</t>
  </si>
  <si>
    <t>Earn $2 mil.</t>
  </si>
  <si>
    <t>Project B</t>
  </si>
  <si>
    <t>Utility of Project B: EU(B) =</t>
  </si>
  <si>
    <t>Certainty Equivalent of B, CE(B) =</t>
  </si>
  <si>
    <t>Earn 0</t>
  </si>
  <si>
    <t>For question (a):</t>
  </si>
  <si>
    <t>Expected Value of Project A =</t>
  </si>
  <si>
    <t>Expected Value of Project B =</t>
  </si>
  <si>
    <t>Variance of Project A payoffs:</t>
  </si>
  <si>
    <t>Variance of Project B payoffs:</t>
  </si>
  <si>
    <t>For question (b):</t>
  </si>
  <si>
    <t>The EU and CE of each project are calculated both in the decision tree (automated by TreePlan)</t>
  </si>
  <si>
    <t>and by formulas entered in the area to the right of the decision tree.</t>
  </si>
  <si>
    <t>Note: EU(A) &gt; EU(B), therefore, Project A is preferred by the individual.</t>
  </si>
  <si>
    <t>Therefore, Project A should be chosen.</t>
  </si>
  <si>
    <t>Also, RP(A) &lt; RP(B), while EV[A] = EV[B]: therefore, A is less risky than B for this individual.</t>
  </si>
  <si>
    <t>In this area, the Expected Utility (EU) and Certainty Equivalent (CE)</t>
  </si>
  <si>
    <t>calculations are done "by hand". TreePlan does these calculations</t>
  </si>
  <si>
    <t>automatically in a decision tree. Verify that the same results are</t>
  </si>
  <si>
    <t>obtained here and in the decision tree to the left.</t>
  </si>
  <si>
    <t>The allocation that maximizes EV in this case is to invest all the money in shares of Stock A.</t>
  </si>
  <si>
    <t>If the utility function is linear (risk-neutral), the problem is equivalent to maximizing Expected Value.</t>
  </si>
  <si>
    <t>b)</t>
  </si>
  <si>
    <t>Amount to invest in B</t>
  </si>
  <si>
    <t>Amount to invest in A</t>
  </si>
  <si>
    <t>Total amount to invest</t>
  </si>
  <si>
    <t>a)</t>
  </si>
  <si>
    <t>CE =</t>
  </si>
  <si>
    <t>EU =</t>
  </si>
  <si>
    <r>
      <t>w</t>
    </r>
    <r>
      <rPr>
        <vertAlign val="subscript"/>
        <sz val="11"/>
        <rFont val="Calibri"/>
        <family val="2"/>
        <scheme val="minor"/>
      </rPr>
      <t>0</t>
    </r>
    <r>
      <rPr>
        <sz val="11"/>
        <color theme="1"/>
        <rFont val="Calibri"/>
        <family val="2"/>
        <scheme val="minor"/>
      </rPr>
      <t xml:space="preserve"> =</t>
    </r>
  </si>
  <si>
    <r>
      <t>u(y) = ln(y+w</t>
    </r>
    <r>
      <rPr>
        <vertAlign val="subscript"/>
        <sz val="11"/>
        <rFont val="Calibri"/>
        <family val="2"/>
        <scheme val="minor"/>
      </rPr>
      <t>0</t>
    </r>
    <r>
      <rPr>
        <sz val="11"/>
        <color theme="1"/>
        <rFont val="Calibri"/>
        <family val="2"/>
        <scheme val="minor"/>
      </rPr>
      <t>)</t>
    </r>
  </si>
  <si>
    <t>Diversification</t>
  </si>
  <si>
    <t>(optimal value found by Solver)</t>
  </si>
  <si>
    <t>Share A</t>
  </si>
  <si>
    <t>Share B</t>
  </si>
  <si>
    <t>A is UP</t>
  </si>
  <si>
    <t>A is DOWN</t>
  </si>
  <si>
    <t>B is UP</t>
  </si>
  <si>
    <t>B is DOWN</t>
  </si>
  <si>
    <t>u(payoff)</t>
  </si>
  <si>
    <t>---&gt;</t>
  </si>
  <si>
    <t>$-thousands</t>
  </si>
  <si>
    <t>$ payoff</t>
  </si>
  <si>
    <t>No complications</t>
  </si>
  <si>
    <t>Develop new process</t>
  </si>
  <si>
    <t>Complications</t>
  </si>
  <si>
    <t>Bid accepted</t>
  </si>
  <si>
    <t>With Risk Tolerance =</t>
  </si>
  <si>
    <t>the best strategy is:</t>
  </si>
  <si>
    <t>Bid</t>
  </si>
  <si>
    <t>then,</t>
  </si>
  <si>
    <t>Use old process</t>
  </si>
  <si>
    <t>if bid accepted, use</t>
  </si>
  <si>
    <t>process</t>
  </si>
  <si>
    <t>Certainty Equivalent =</t>
  </si>
  <si>
    <t>Bid rejected</t>
  </si>
  <si>
    <t>Certainty Equivalent of the investment, CE =</t>
  </si>
  <si>
    <t>Expected Value of the investment, EV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</si>
</sst>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164" formatCode="0.000"/>
    <numFmt numFmtId="165" formatCode="0.0"/>
    <numFmt numFmtId="166" formatCode="&quot;$&quot;#,##0&quot; m&quot;"/>
    <numFmt numFmtId="167" formatCode="0.0000"/>
    <numFmt numFmtId="168" formatCode="&quot;$&quot;#,##0.000&quot; m&quot;"/>
    <numFmt numFmtId="169" formatCode="_(&quot;$&quot;* #,##0_);_(&quot;$&quot;* \(#,##0\);_(&quot;$&quot;* &quot;-&quot;??_);_(@_)"/>
    <numFmt numFmtId="170" formatCode="[$£-809]#,##0;[Red]\-[$£-809]#,##0"/>
  </numFmts>
  <fonts count="18" x14ac:knownFonts="1">
    <font>
      <sz val="11"/>
      <color theme="1"/>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sz val="9"/>
      <color indexed="81"/>
      <name val="Tahoma"/>
      <family val="2"/>
    </font>
    <font>
      <b/>
      <sz val="11"/>
      <color rgb="FF00B050"/>
      <name val="Calibri"/>
      <family val="2"/>
      <scheme val="minor"/>
    </font>
    <font>
      <sz val="10"/>
      <name val="Arial"/>
      <family val="2"/>
    </font>
    <font>
      <b/>
      <sz val="11"/>
      <color theme="0"/>
      <name val="Calibri"/>
      <family val="2"/>
      <scheme val="minor"/>
    </font>
    <font>
      <sz val="8"/>
      <name val="Times New Roman"/>
      <family val="1"/>
    </font>
    <font>
      <sz val="11"/>
      <name val="Calibri"/>
      <family val="2"/>
    </font>
    <font>
      <b/>
      <sz val="11"/>
      <color rgb="FFC00000"/>
      <name val="Calibri"/>
      <family val="2"/>
      <scheme val="minor"/>
    </font>
    <font>
      <sz val="11"/>
      <color theme="1"/>
      <name val="Calibri"/>
      <family val="2"/>
      <scheme val="minor"/>
    </font>
    <font>
      <vertAlign val="subscript"/>
      <sz val="11"/>
      <name val="Calibri"/>
      <family val="2"/>
      <scheme val="minor"/>
    </font>
    <font>
      <i/>
      <sz val="12"/>
      <color indexed="9"/>
      <name val="Calibri"/>
      <family val="2"/>
      <scheme val="minor"/>
    </font>
    <font>
      <b/>
      <i/>
      <sz val="12"/>
      <color indexed="9"/>
      <name val="Calibri"/>
      <family val="2"/>
      <scheme val="minor"/>
    </font>
    <font>
      <b/>
      <sz val="9"/>
      <color indexed="81"/>
      <name val="Tahoma"/>
      <family val="2"/>
    </font>
    <font>
      <b/>
      <i/>
      <sz val="1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rgb="FF0070C0"/>
        <bgColor indexed="64"/>
      </patternFill>
    </fill>
    <fill>
      <patternFill patternType="solid">
        <fgColor theme="6" tint="0.79998168889431442"/>
        <bgColor indexed="64"/>
      </patternFill>
    </fill>
    <fill>
      <patternFill patternType="solid">
        <fgColor theme="2"/>
        <bgColor indexed="64"/>
      </patternFill>
    </fill>
  </fills>
  <borders count="9">
    <border>
      <left/>
      <right/>
      <top/>
      <bottom/>
      <diagonal/>
    </border>
    <border>
      <left/>
      <right/>
      <top style="thick">
        <color indexed="17"/>
      </top>
      <bottom style="thin">
        <color indexed="17"/>
      </bottom>
      <diagonal/>
    </border>
    <border>
      <left/>
      <right/>
      <top/>
      <bottom style="thick">
        <color indexed="17"/>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s>
  <cellStyleXfs count="5">
    <xf numFmtId="0" fontId="0" fillId="0" borderId="0"/>
    <xf numFmtId="0" fontId="2" fillId="0" borderId="0"/>
    <xf numFmtId="0" fontId="7" fillId="0" borderId="0"/>
    <xf numFmtId="0" fontId="9" fillId="0" borderId="0"/>
    <xf numFmtId="44" fontId="12" fillId="0" borderId="0" applyFont="0" applyFill="0" applyBorder="0" applyAlignment="0" applyProtection="0"/>
  </cellStyleXfs>
  <cellXfs count="93">
    <xf numFmtId="0" fontId="0" fillId="0" borderId="0" xfId="0"/>
    <xf numFmtId="0" fontId="0" fillId="0" borderId="0" xfId="0" applyAlignment="1">
      <alignment horizontal="left"/>
    </xf>
    <xf numFmtId="0" fontId="3" fillId="0" borderId="0" xfId="0" applyFont="1"/>
    <xf numFmtId="0" fontId="4" fillId="0" borderId="0" xfId="0" applyFont="1"/>
    <xf numFmtId="0" fontId="4" fillId="0" borderId="1" xfId="0" applyFont="1" applyBorder="1"/>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horizontal="center"/>
    </xf>
    <xf numFmtId="0" fontId="0" fillId="0" borderId="0" xfId="0" applyAlignment="1">
      <alignment horizontal="center"/>
    </xf>
    <xf numFmtId="0" fontId="1" fillId="0" borderId="0" xfId="0" applyFont="1" applyAlignment="1">
      <alignment horizontal="right"/>
    </xf>
    <xf numFmtId="0" fontId="1" fillId="0" borderId="0" xfId="0" applyFont="1"/>
    <xf numFmtId="165" fontId="0" fillId="0" borderId="0" xfId="0" applyNumberFormat="1"/>
    <xf numFmtId="164" fontId="0" fillId="2" borderId="0" xfId="0" applyNumberFormat="1" applyFill="1"/>
    <xf numFmtId="0" fontId="0" fillId="2" borderId="0" xfId="0" applyFill="1"/>
    <xf numFmtId="0" fontId="1" fillId="3" borderId="0" xfId="0" applyFont="1" applyFill="1" applyAlignment="1">
      <alignment horizontal="center"/>
    </xf>
    <xf numFmtId="0" fontId="0" fillId="0" borderId="0" xfId="0" quotePrefix="1"/>
    <xf numFmtId="0" fontId="0" fillId="3" borderId="0" xfId="0" applyFill="1" applyAlignment="1">
      <alignment horizontal="center"/>
    </xf>
    <xf numFmtId="164" fontId="1" fillId="3" borderId="0" xfId="0" applyNumberFormat="1" applyFont="1" applyFill="1" applyAlignment="1">
      <alignment horizontal="center"/>
    </xf>
    <xf numFmtId="0" fontId="0" fillId="3" borderId="0" xfId="0" applyFill="1"/>
    <xf numFmtId="0" fontId="0" fillId="3" borderId="0" xfId="0" applyFill="1" applyAlignment="1">
      <alignment horizontal="right"/>
    </xf>
    <xf numFmtId="167" fontId="0" fillId="3" borderId="0" xfId="0" applyNumberFormat="1" applyFill="1"/>
    <xf numFmtId="164" fontId="0" fillId="3" borderId="0" xfId="0" applyNumberFormat="1" applyFill="1"/>
    <xf numFmtId="2" fontId="0" fillId="0" borderId="0" xfId="0" applyNumberFormat="1" applyAlignment="1">
      <alignment horizontal="center"/>
    </xf>
    <xf numFmtId="0" fontId="10" fillId="0" borderId="0" xfId="3" applyFont="1" applyProtection="1">
      <protection locked="0" hidden="1"/>
    </xf>
    <xf numFmtId="0" fontId="10" fillId="0" borderId="0" xfId="3" applyFont="1"/>
    <xf numFmtId="0" fontId="0" fillId="3" borderId="0" xfId="0" applyFill="1" applyAlignment="1"/>
    <xf numFmtId="0" fontId="0" fillId="4" borderId="0" xfId="0" applyFill="1"/>
    <xf numFmtId="0" fontId="1" fillId="4" borderId="0" xfId="0" applyFont="1" applyFill="1"/>
    <xf numFmtId="0" fontId="6" fillId="4" borderId="0" xfId="0" applyFont="1" applyFill="1" applyAlignment="1">
      <alignment horizontal="left"/>
    </xf>
    <xf numFmtId="0" fontId="1" fillId="4" borderId="0" xfId="0" applyFont="1" applyFill="1" applyAlignment="1">
      <alignment horizontal="center"/>
    </xf>
    <xf numFmtId="166" fontId="1" fillId="4" borderId="0" xfId="0" applyNumberFormat="1" applyFont="1" applyFill="1" applyAlignment="1">
      <alignment horizontal="center"/>
    </xf>
    <xf numFmtId="0" fontId="0" fillId="4" borderId="0" xfId="0" applyFill="1" applyAlignment="1">
      <alignment horizontal="left"/>
    </xf>
    <xf numFmtId="164" fontId="0" fillId="4" borderId="0" xfId="0" applyNumberFormat="1" applyFill="1"/>
    <xf numFmtId="168" fontId="1" fillId="4" borderId="0" xfId="0" applyNumberFormat="1" applyFont="1" applyFill="1"/>
    <xf numFmtId="167" fontId="0" fillId="4" borderId="0" xfId="0" applyNumberFormat="1" applyFill="1"/>
    <xf numFmtId="0" fontId="8" fillId="5" borderId="0" xfId="0" applyFont="1" applyFill="1"/>
    <xf numFmtId="0" fontId="8" fillId="5" borderId="0" xfId="0" applyFont="1" applyFill="1" applyAlignment="1">
      <alignment horizontal="center"/>
    </xf>
    <xf numFmtId="0" fontId="11" fillId="0" borderId="0" xfId="0" applyFont="1" applyAlignment="1">
      <alignment horizontal="right"/>
    </xf>
    <xf numFmtId="0" fontId="4" fillId="0" borderId="0" xfId="1" applyFont="1" applyAlignment="1">
      <alignment horizontal="right"/>
    </xf>
    <xf numFmtId="0" fontId="12" fillId="0" borderId="0" xfId="0" applyFont="1"/>
    <xf numFmtId="0" fontId="12" fillId="0" borderId="0" xfId="0" applyFont="1" applyAlignment="1">
      <alignment horizontal="center"/>
    </xf>
    <xf numFmtId="0" fontId="1" fillId="0" borderId="0" xfId="0" applyFont="1" applyAlignment="1">
      <alignment horizontal="center"/>
    </xf>
    <xf numFmtId="0" fontId="4" fillId="0" borderId="0" xfId="3" applyFont="1"/>
    <xf numFmtId="0" fontId="4" fillId="0" borderId="0" xfId="3" applyFont="1" applyProtection="1">
      <protection locked="0" hidden="1"/>
    </xf>
    <xf numFmtId="6" fontId="12" fillId="0" borderId="0" xfId="0" applyNumberFormat="1" applyFont="1"/>
    <xf numFmtId="6" fontId="1" fillId="0" borderId="0" xfId="0" applyNumberFormat="1" applyFont="1"/>
    <xf numFmtId="164" fontId="12" fillId="2" borderId="0" xfId="0" applyNumberFormat="1" applyFont="1" applyFill="1"/>
    <xf numFmtId="164" fontId="12" fillId="2" borderId="0" xfId="0" applyNumberFormat="1" applyFont="1" applyFill="1" applyAlignment="1">
      <alignment horizontal="center"/>
    </xf>
    <xf numFmtId="6" fontId="1" fillId="0" borderId="0" xfId="0" applyNumberFormat="1" applyFont="1" applyAlignment="1">
      <alignment horizontal="center"/>
    </xf>
    <xf numFmtId="164" fontId="12" fillId="0" borderId="0" xfId="0" applyNumberFormat="1" applyFont="1" applyAlignment="1">
      <alignment horizontal="center"/>
    </xf>
    <xf numFmtId="169" fontId="12" fillId="0" borderId="0" xfId="4" applyNumberFormat="1" applyFont="1"/>
    <xf numFmtId="0" fontId="12" fillId="0" borderId="0" xfId="0" applyFont="1" applyAlignment="1">
      <alignment horizontal="right"/>
    </xf>
    <xf numFmtId="0" fontId="4" fillId="0" borderId="0" xfId="1" applyFont="1" applyAlignment="1">
      <alignment horizontal="center"/>
    </xf>
    <xf numFmtId="0" fontId="14" fillId="7" borderId="0" xfId="1" applyFont="1" applyFill="1"/>
    <xf numFmtId="0" fontId="15" fillId="7" borderId="0" xfId="1" applyFont="1" applyFill="1"/>
    <xf numFmtId="6" fontId="12" fillId="6" borderId="3" xfId="0" applyNumberFormat="1" applyFont="1" applyFill="1" applyBorder="1"/>
    <xf numFmtId="0" fontId="4" fillId="8" borderId="5" xfId="1" applyFont="1" applyFill="1" applyBorder="1"/>
    <xf numFmtId="0" fontId="17" fillId="8" borderId="5" xfId="1" applyFont="1" applyFill="1" applyBorder="1" applyAlignment="1">
      <alignment horizontal="left"/>
    </xf>
    <xf numFmtId="0" fontId="4" fillId="8" borderId="6" xfId="1" applyFont="1" applyFill="1" applyBorder="1" applyAlignment="1">
      <alignment horizontal="left"/>
    </xf>
    <xf numFmtId="6" fontId="0" fillId="0" borderId="0" xfId="0" quotePrefix="1" applyNumberFormat="1"/>
    <xf numFmtId="0" fontId="1" fillId="2" borderId="7" xfId="0" applyFont="1" applyFill="1" applyBorder="1" applyAlignment="1">
      <alignment horizontal="center"/>
    </xf>
    <xf numFmtId="0" fontId="4" fillId="0" borderId="7" xfId="1" applyFont="1" applyBorder="1"/>
    <xf numFmtId="0" fontId="0" fillId="0" borderId="0" xfId="0" quotePrefix="1" applyAlignment="1">
      <alignment horizontal="center"/>
    </xf>
    <xf numFmtId="0" fontId="4" fillId="9" borderId="4" xfId="1" applyFont="1" applyFill="1" applyBorder="1"/>
    <xf numFmtId="0" fontId="4" fillId="9" borderId="5" xfId="1" applyFont="1" applyFill="1" applyBorder="1"/>
    <xf numFmtId="0" fontId="17" fillId="9" borderId="5" xfId="1" applyFont="1" applyFill="1" applyBorder="1" applyAlignment="1">
      <alignment horizontal="left"/>
    </xf>
    <xf numFmtId="0" fontId="4" fillId="9" borderId="6" xfId="1" applyFont="1" applyFill="1" applyBorder="1" applyAlignment="1">
      <alignment horizontal="centerContinuous"/>
    </xf>
    <xf numFmtId="0" fontId="12" fillId="9" borderId="0" xfId="0" applyFont="1" applyFill="1"/>
    <xf numFmtId="0" fontId="12" fillId="9" borderId="0" xfId="0" applyFont="1" applyFill="1" applyAlignment="1">
      <alignment horizontal="left"/>
    </xf>
    <xf numFmtId="6" fontId="12" fillId="9" borderId="0" xfId="0" applyNumberFormat="1" applyFont="1" applyFill="1" applyAlignment="1">
      <alignment horizontal="left"/>
    </xf>
    <xf numFmtId="0" fontId="12" fillId="8" borderId="0" xfId="0" applyFont="1" applyFill="1"/>
    <xf numFmtId="0" fontId="12" fillId="8" borderId="0" xfId="0" applyFont="1" applyFill="1" applyAlignment="1">
      <alignment horizontal="left"/>
    </xf>
    <xf numFmtId="6" fontId="12" fillId="8" borderId="0" xfId="0" applyNumberFormat="1" applyFont="1" applyFill="1" applyAlignment="1">
      <alignment horizontal="left"/>
    </xf>
    <xf numFmtId="164" fontId="12" fillId="8" borderId="0" xfId="0" applyNumberFormat="1" applyFont="1" applyFill="1"/>
    <xf numFmtId="0" fontId="6" fillId="0" borderId="0" xfId="1" applyFont="1" applyAlignment="1">
      <alignment horizontal="left"/>
    </xf>
    <xf numFmtId="0" fontId="4" fillId="0" borderId="0" xfId="1" applyFont="1"/>
    <xf numFmtId="0" fontId="6" fillId="0" borderId="0" xfId="1" applyFont="1"/>
    <xf numFmtId="0" fontId="8" fillId="5" borderId="0" xfId="1" applyFont="1" applyFill="1" applyAlignment="1">
      <alignment horizontal="center"/>
    </xf>
    <xf numFmtId="170" fontId="4" fillId="0" borderId="0" xfId="1" applyNumberFormat="1" applyFont="1" applyAlignment="1">
      <alignment horizontal="center"/>
    </xf>
    <xf numFmtId="0" fontId="3" fillId="0" borderId="0" xfId="1" applyFont="1"/>
    <xf numFmtId="170" fontId="4" fillId="0" borderId="0" xfId="1" applyNumberFormat="1" applyFont="1" applyAlignment="1">
      <alignment horizontal="left"/>
    </xf>
    <xf numFmtId="1" fontId="0" fillId="0" borderId="0" xfId="0" applyNumberFormat="1"/>
    <xf numFmtId="0" fontId="3" fillId="0" borderId="0" xfId="1" applyFont="1" applyAlignment="1">
      <alignment horizontal="center"/>
    </xf>
    <xf numFmtId="170" fontId="3" fillId="0" borderId="0" xfId="1" applyNumberFormat="1" applyFont="1" applyAlignment="1">
      <alignment horizontal="left"/>
    </xf>
    <xf numFmtId="170" fontId="3" fillId="0" borderId="0" xfId="1" applyNumberFormat="1" applyFont="1" applyAlignment="1">
      <alignment horizontal="center"/>
    </xf>
    <xf numFmtId="0" fontId="4" fillId="0" borderId="0" xfId="1" applyFont="1" applyAlignment="1">
      <alignment horizontal="left"/>
    </xf>
    <xf numFmtId="170" fontId="4" fillId="0" borderId="0" xfId="1" applyNumberFormat="1" applyFont="1" applyAlignment="1">
      <alignment horizontal="right"/>
    </xf>
    <xf numFmtId="164" fontId="4" fillId="2" borderId="0" xfId="1" applyNumberFormat="1" applyFont="1" applyFill="1"/>
    <xf numFmtId="0" fontId="3" fillId="0" borderId="0" xfId="1" applyFont="1" applyAlignment="1">
      <alignment horizontal="right"/>
    </xf>
    <xf numFmtId="0" fontId="0" fillId="0" borderId="0" xfId="0" applyFont="1"/>
    <xf numFmtId="169" fontId="12" fillId="0" borderId="0" xfId="0" applyNumberFormat="1" applyFont="1"/>
    <xf numFmtId="0" fontId="12" fillId="9" borderId="8" xfId="0" applyFont="1" applyFill="1" applyBorder="1"/>
    <xf numFmtId="164" fontId="12" fillId="9" borderId="8" xfId="0" applyNumberFormat="1" applyFont="1" applyFill="1" applyBorder="1"/>
  </cellXfs>
  <cellStyles count="5">
    <cellStyle name="Currency" xfId="4" builtinId="4"/>
    <cellStyle name="Normal" xfId="0" builtinId="0"/>
    <cellStyle name="Normal 2" xfId="1" xr:uid="{00000000-0005-0000-0000-000002000000}"/>
    <cellStyle name="Normal 3" xfId="2" xr:uid="{00000000-0005-0000-0000-000003000000}"/>
    <cellStyle name="Normal 3 2" xfId="3" xr:uid="{F3BF5D3B-F24D-4BC8-A255-9CC9A800BB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7" Type="http://schemas.openxmlformats.org/officeDocument/2006/relationships/customXml" Target="../ink/ink2.xml"/><Relationship Id="rId1" Type="http://schemas.openxmlformats.org/officeDocument/2006/relationships/customXml" Target="../ink/ink1.xml"/><Relationship Id="rId6" Type="http://schemas.openxmlformats.org/officeDocument/2006/relationships/image" Target="NULL"/><Relationship Id="rId30"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5</xdr:col>
      <xdr:colOff>0</xdr:colOff>
      <xdr:row>4</xdr:row>
      <xdr:rowOff>0</xdr:rowOff>
    </xdr:from>
    <xdr:ext cx="152400" cy="152400"/>
    <xdr:sp macro="" textlink="">
      <xdr:nvSpPr>
        <xdr:cNvPr id="2" name="Circle 1">
          <a:extLst>
            <a:ext uri="{FF2B5EF4-FFF2-40B4-BE49-F238E27FC236}">
              <a16:creationId xmlns:a16="http://schemas.microsoft.com/office/drawing/2014/main" id="{86545698-FE5E-42B0-899C-36842336E476}"/>
            </a:ext>
          </a:extLst>
        </xdr:cNvPr>
        <xdr:cNvSpPr/>
      </xdr:nvSpPr>
      <xdr:spPr>
        <a:xfrm>
          <a:off x="2357438" y="7239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3</xdr:col>
      <xdr:colOff>0</xdr:colOff>
      <xdr:row>4</xdr:row>
      <xdr:rowOff>76200</xdr:rowOff>
    </xdr:from>
    <xdr:to>
      <xdr:col>5</xdr:col>
      <xdr:colOff>0</xdr:colOff>
      <xdr:row>4</xdr:row>
      <xdr:rowOff>76200</xdr:rowOff>
    </xdr:to>
    <xdr:sp macro="" textlink="">
      <xdr:nvSpPr>
        <xdr:cNvPr id="3" name="Line 29">
          <a:extLst>
            <a:ext uri="{FF2B5EF4-FFF2-40B4-BE49-F238E27FC236}">
              <a16:creationId xmlns:a16="http://schemas.microsoft.com/office/drawing/2014/main" id="{5C0F27AB-BCE2-403C-A545-D7DCF8DA09EC}"/>
            </a:ext>
          </a:extLst>
        </xdr:cNvPr>
        <xdr:cNvSpPr>
          <a:spLocks noChangeShapeType="1"/>
        </xdr:cNvSpPr>
      </xdr:nvSpPr>
      <xdr:spPr bwMode="auto">
        <a:xfrm>
          <a:off x="1062038" y="8001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4</xdr:row>
      <xdr:rowOff>76200</xdr:rowOff>
    </xdr:from>
    <xdr:to>
      <xdr:col>3</xdr:col>
      <xdr:colOff>0</xdr:colOff>
      <xdr:row>9</xdr:row>
      <xdr:rowOff>76200</xdr:rowOff>
    </xdr:to>
    <xdr:sp macro="" textlink="">
      <xdr:nvSpPr>
        <xdr:cNvPr id="4" name="Line 30">
          <a:extLst>
            <a:ext uri="{FF2B5EF4-FFF2-40B4-BE49-F238E27FC236}">
              <a16:creationId xmlns:a16="http://schemas.microsoft.com/office/drawing/2014/main" id="{B29EBABD-A258-4DC2-B3A4-1936BE10FA3E}"/>
            </a:ext>
          </a:extLst>
        </xdr:cNvPr>
        <xdr:cNvSpPr>
          <a:spLocks noChangeShapeType="1"/>
        </xdr:cNvSpPr>
      </xdr:nvSpPr>
      <xdr:spPr bwMode="auto">
        <a:xfrm flipV="1">
          <a:off x="800100" y="800100"/>
          <a:ext cx="261938" cy="9048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5</xdr:col>
      <xdr:colOff>0</xdr:colOff>
      <xdr:row>14</xdr:row>
      <xdr:rowOff>0</xdr:rowOff>
    </xdr:from>
    <xdr:ext cx="152400" cy="152400"/>
    <xdr:sp macro="" textlink="">
      <xdr:nvSpPr>
        <xdr:cNvPr id="5" name="Circle 2">
          <a:extLst>
            <a:ext uri="{FF2B5EF4-FFF2-40B4-BE49-F238E27FC236}">
              <a16:creationId xmlns:a16="http://schemas.microsoft.com/office/drawing/2014/main" id="{07A592BE-9BE3-4DE3-912A-0970839078D8}"/>
            </a:ext>
          </a:extLst>
        </xdr:cNvPr>
        <xdr:cNvSpPr/>
      </xdr:nvSpPr>
      <xdr:spPr>
        <a:xfrm>
          <a:off x="2357438" y="25336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3</xdr:col>
      <xdr:colOff>0</xdr:colOff>
      <xdr:row>14</xdr:row>
      <xdr:rowOff>76200</xdr:rowOff>
    </xdr:from>
    <xdr:to>
      <xdr:col>5</xdr:col>
      <xdr:colOff>0</xdr:colOff>
      <xdr:row>14</xdr:row>
      <xdr:rowOff>76200</xdr:rowOff>
    </xdr:to>
    <xdr:sp macro="" textlink="">
      <xdr:nvSpPr>
        <xdr:cNvPr id="6" name="Line 31">
          <a:extLst>
            <a:ext uri="{FF2B5EF4-FFF2-40B4-BE49-F238E27FC236}">
              <a16:creationId xmlns:a16="http://schemas.microsoft.com/office/drawing/2014/main" id="{0136932F-7BB6-4789-AC81-648E61E75A73}"/>
            </a:ext>
          </a:extLst>
        </xdr:cNvPr>
        <xdr:cNvSpPr>
          <a:spLocks noChangeShapeType="1"/>
        </xdr:cNvSpPr>
      </xdr:nvSpPr>
      <xdr:spPr bwMode="auto">
        <a:xfrm>
          <a:off x="1062038" y="26098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9</xdr:row>
      <xdr:rowOff>76200</xdr:rowOff>
    </xdr:from>
    <xdr:to>
      <xdr:col>3</xdr:col>
      <xdr:colOff>0</xdr:colOff>
      <xdr:row>14</xdr:row>
      <xdr:rowOff>76200</xdr:rowOff>
    </xdr:to>
    <xdr:sp macro="" textlink="">
      <xdr:nvSpPr>
        <xdr:cNvPr id="7" name="Line 32">
          <a:extLst>
            <a:ext uri="{FF2B5EF4-FFF2-40B4-BE49-F238E27FC236}">
              <a16:creationId xmlns:a16="http://schemas.microsoft.com/office/drawing/2014/main" id="{80184E44-33E9-43EA-B87A-393B0FB2C195}"/>
            </a:ext>
          </a:extLst>
        </xdr:cNvPr>
        <xdr:cNvSpPr>
          <a:spLocks noChangeShapeType="1"/>
        </xdr:cNvSpPr>
      </xdr:nvSpPr>
      <xdr:spPr bwMode="auto">
        <a:xfrm>
          <a:off x="800100" y="1704975"/>
          <a:ext cx="261938" cy="9048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2</xdr:row>
      <xdr:rowOff>0</xdr:rowOff>
    </xdr:from>
    <xdr:ext cx="152400" cy="152400"/>
    <xdr:sp macro="" textlink="">
      <xdr:nvSpPr>
        <xdr:cNvPr id="8" name="Triangle 3">
          <a:extLst>
            <a:ext uri="{FF2B5EF4-FFF2-40B4-BE49-F238E27FC236}">
              <a16:creationId xmlns:a16="http://schemas.microsoft.com/office/drawing/2014/main" id="{1D2E0AEA-B98D-4631-8AE6-62B5394A2508}"/>
            </a:ext>
          </a:extLst>
        </xdr:cNvPr>
        <xdr:cNvSpPr/>
      </xdr:nvSpPr>
      <xdr:spPr>
        <a:xfrm rot="16200000">
          <a:off x="4000500" y="361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2</xdr:row>
      <xdr:rowOff>76200</xdr:rowOff>
    </xdr:from>
    <xdr:to>
      <xdr:col>9</xdr:col>
      <xdr:colOff>0</xdr:colOff>
      <xdr:row>2</xdr:row>
      <xdr:rowOff>76200</xdr:rowOff>
    </xdr:to>
    <xdr:sp macro="" textlink="">
      <xdr:nvSpPr>
        <xdr:cNvPr id="9" name="Line 33">
          <a:extLst>
            <a:ext uri="{FF2B5EF4-FFF2-40B4-BE49-F238E27FC236}">
              <a16:creationId xmlns:a16="http://schemas.microsoft.com/office/drawing/2014/main" id="{C0B124B7-49D6-466A-B099-248BB57F79B5}"/>
            </a:ext>
          </a:extLst>
        </xdr:cNvPr>
        <xdr:cNvSpPr>
          <a:spLocks noChangeShapeType="1"/>
        </xdr:cNvSpPr>
      </xdr:nvSpPr>
      <xdr:spPr bwMode="auto">
        <a:xfrm>
          <a:off x="2771775" y="438150"/>
          <a:ext cx="1228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xdr:row>
      <xdr:rowOff>76200</xdr:rowOff>
    </xdr:from>
    <xdr:to>
      <xdr:col>7</xdr:col>
      <xdr:colOff>0</xdr:colOff>
      <xdr:row>4</xdr:row>
      <xdr:rowOff>76200</xdr:rowOff>
    </xdr:to>
    <xdr:sp macro="" textlink="">
      <xdr:nvSpPr>
        <xdr:cNvPr id="10" name="Line 34">
          <a:extLst>
            <a:ext uri="{FF2B5EF4-FFF2-40B4-BE49-F238E27FC236}">
              <a16:creationId xmlns:a16="http://schemas.microsoft.com/office/drawing/2014/main" id="{3E61F8F6-D39D-445A-A22C-A7672B5550A5}"/>
            </a:ext>
          </a:extLst>
        </xdr:cNvPr>
        <xdr:cNvSpPr>
          <a:spLocks noChangeShapeType="1"/>
        </xdr:cNvSpPr>
      </xdr:nvSpPr>
      <xdr:spPr bwMode="auto">
        <a:xfrm flipV="1">
          <a:off x="2509838" y="43815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7</xdr:row>
      <xdr:rowOff>0</xdr:rowOff>
    </xdr:from>
    <xdr:ext cx="152400" cy="152400"/>
    <xdr:sp macro="" textlink="">
      <xdr:nvSpPr>
        <xdr:cNvPr id="11" name="Triangle 4">
          <a:extLst>
            <a:ext uri="{FF2B5EF4-FFF2-40B4-BE49-F238E27FC236}">
              <a16:creationId xmlns:a16="http://schemas.microsoft.com/office/drawing/2014/main" id="{A7EADF90-95C2-4A63-8F41-E57A58522CF3}"/>
            </a:ext>
          </a:extLst>
        </xdr:cNvPr>
        <xdr:cNvSpPr/>
      </xdr:nvSpPr>
      <xdr:spPr>
        <a:xfrm rot="16200000">
          <a:off x="4000500" y="1266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7</xdr:row>
      <xdr:rowOff>76200</xdr:rowOff>
    </xdr:from>
    <xdr:to>
      <xdr:col>9</xdr:col>
      <xdr:colOff>0</xdr:colOff>
      <xdr:row>7</xdr:row>
      <xdr:rowOff>76200</xdr:rowOff>
    </xdr:to>
    <xdr:sp macro="" textlink="">
      <xdr:nvSpPr>
        <xdr:cNvPr id="12" name="Line 35">
          <a:extLst>
            <a:ext uri="{FF2B5EF4-FFF2-40B4-BE49-F238E27FC236}">
              <a16:creationId xmlns:a16="http://schemas.microsoft.com/office/drawing/2014/main" id="{F827D3BA-423D-4FBB-AB20-B2E937425C31}"/>
            </a:ext>
          </a:extLst>
        </xdr:cNvPr>
        <xdr:cNvSpPr>
          <a:spLocks noChangeShapeType="1"/>
        </xdr:cNvSpPr>
      </xdr:nvSpPr>
      <xdr:spPr bwMode="auto">
        <a:xfrm>
          <a:off x="2771775" y="1343025"/>
          <a:ext cx="1228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4</xdr:row>
      <xdr:rowOff>76200</xdr:rowOff>
    </xdr:from>
    <xdr:to>
      <xdr:col>7</xdr:col>
      <xdr:colOff>0</xdr:colOff>
      <xdr:row>7</xdr:row>
      <xdr:rowOff>76200</xdr:rowOff>
    </xdr:to>
    <xdr:sp macro="" textlink="">
      <xdr:nvSpPr>
        <xdr:cNvPr id="13" name="Line 36">
          <a:extLst>
            <a:ext uri="{FF2B5EF4-FFF2-40B4-BE49-F238E27FC236}">
              <a16:creationId xmlns:a16="http://schemas.microsoft.com/office/drawing/2014/main" id="{848C751B-FB5D-460D-8A2B-62403F8A6E7E}"/>
            </a:ext>
          </a:extLst>
        </xdr:cNvPr>
        <xdr:cNvSpPr>
          <a:spLocks noChangeShapeType="1"/>
        </xdr:cNvSpPr>
      </xdr:nvSpPr>
      <xdr:spPr bwMode="auto">
        <a:xfrm>
          <a:off x="2509838" y="80010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12</xdr:row>
      <xdr:rowOff>0</xdr:rowOff>
    </xdr:from>
    <xdr:ext cx="152400" cy="152400"/>
    <xdr:sp macro="" textlink="">
      <xdr:nvSpPr>
        <xdr:cNvPr id="14" name="Triangle 5">
          <a:extLst>
            <a:ext uri="{FF2B5EF4-FFF2-40B4-BE49-F238E27FC236}">
              <a16:creationId xmlns:a16="http://schemas.microsoft.com/office/drawing/2014/main" id="{52D103AC-3E17-47C5-BCCE-9025007D402A}"/>
            </a:ext>
          </a:extLst>
        </xdr:cNvPr>
        <xdr:cNvSpPr/>
      </xdr:nvSpPr>
      <xdr:spPr>
        <a:xfrm rot="16200000">
          <a:off x="4000500" y="2171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12</xdr:row>
      <xdr:rowOff>76200</xdr:rowOff>
    </xdr:from>
    <xdr:to>
      <xdr:col>9</xdr:col>
      <xdr:colOff>0</xdr:colOff>
      <xdr:row>12</xdr:row>
      <xdr:rowOff>76200</xdr:rowOff>
    </xdr:to>
    <xdr:sp macro="" textlink="">
      <xdr:nvSpPr>
        <xdr:cNvPr id="15" name="Line 37">
          <a:extLst>
            <a:ext uri="{FF2B5EF4-FFF2-40B4-BE49-F238E27FC236}">
              <a16:creationId xmlns:a16="http://schemas.microsoft.com/office/drawing/2014/main" id="{4B812B8A-DE8D-48CD-AD64-255094953C1A}"/>
            </a:ext>
          </a:extLst>
        </xdr:cNvPr>
        <xdr:cNvSpPr>
          <a:spLocks noChangeShapeType="1"/>
        </xdr:cNvSpPr>
      </xdr:nvSpPr>
      <xdr:spPr bwMode="auto">
        <a:xfrm>
          <a:off x="2771775" y="2247900"/>
          <a:ext cx="1228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12</xdr:row>
      <xdr:rowOff>76200</xdr:rowOff>
    </xdr:from>
    <xdr:to>
      <xdr:col>7</xdr:col>
      <xdr:colOff>0</xdr:colOff>
      <xdr:row>14</xdr:row>
      <xdr:rowOff>76200</xdr:rowOff>
    </xdr:to>
    <xdr:sp macro="" textlink="">
      <xdr:nvSpPr>
        <xdr:cNvPr id="16" name="Line 38">
          <a:extLst>
            <a:ext uri="{FF2B5EF4-FFF2-40B4-BE49-F238E27FC236}">
              <a16:creationId xmlns:a16="http://schemas.microsoft.com/office/drawing/2014/main" id="{F1B98AE5-46AC-40D9-AB41-27A5986CAB35}"/>
            </a:ext>
          </a:extLst>
        </xdr:cNvPr>
        <xdr:cNvSpPr>
          <a:spLocks noChangeShapeType="1"/>
        </xdr:cNvSpPr>
      </xdr:nvSpPr>
      <xdr:spPr bwMode="auto">
        <a:xfrm flipV="1">
          <a:off x="2509838" y="2247900"/>
          <a:ext cx="261937"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17</xdr:row>
      <xdr:rowOff>0</xdr:rowOff>
    </xdr:from>
    <xdr:ext cx="152400" cy="152400"/>
    <xdr:sp macro="" textlink="">
      <xdr:nvSpPr>
        <xdr:cNvPr id="17" name="Triangle 6">
          <a:extLst>
            <a:ext uri="{FF2B5EF4-FFF2-40B4-BE49-F238E27FC236}">
              <a16:creationId xmlns:a16="http://schemas.microsoft.com/office/drawing/2014/main" id="{C9BED700-317D-4DD5-835B-39911880D3B7}"/>
            </a:ext>
          </a:extLst>
        </xdr:cNvPr>
        <xdr:cNvSpPr/>
      </xdr:nvSpPr>
      <xdr:spPr>
        <a:xfrm rot="16200000">
          <a:off x="4000500" y="30765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17</xdr:row>
      <xdr:rowOff>76200</xdr:rowOff>
    </xdr:from>
    <xdr:to>
      <xdr:col>9</xdr:col>
      <xdr:colOff>0</xdr:colOff>
      <xdr:row>17</xdr:row>
      <xdr:rowOff>76200</xdr:rowOff>
    </xdr:to>
    <xdr:sp macro="" textlink="">
      <xdr:nvSpPr>
        <xdr:cNvPr id="18" name="Line 39">
          <a:extLst>
            <a:ext uri="{FF2B5EF4-FFF2-40B4-BE49-F238E27FC236}">
              <a16:creationId xmlns:a16="http://schemas.microsoft.com/office/drawing/2014/main" id="{6B0CAE8D-453C-47E3-9ED4-418D453347A9}"/>
            </a:ext>
          </a:extLst>
        </xdr:cNvPr>
        <xdr:cNvSpPr>
          <a:spLocks noChangeShapeType="1"/>
        </xdr:cNvSpPr>
      </xdr:nvSpPr>
      <xdr:spPr bwMode="auto">
        <a:xfrm>
          <a:off x="2771775" y="3152775"/>
          <a:ext cx="1228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14</xdr:row>
      <xdr:rowOff>76200</xdr:rowOff>
    </xdr:from>
    <xdr:to>
      <xdr:col>7</xdr:col>
      <xdr:colOff>0</xdr:colOff>
      <xdr:row>17</xdr:row>
      <xdr:rowOff>76200</xdr:rowOff>
    </xdr:to>
    <xdr:sp macro="" textlink="">
      <xdr:nvSpPr>
        <xdr:cNvPr id="19" name="Line 40">
          <a:extLst>
            <a:ext uri="{FF2B5EF4-FFF2-40B4-BE49-F238E27FC236}">
              <a16:creationId xmlns:a16="http://schemas.microsoft.com/office/drawing/2014/main" id="{319E3075-32DB-40D7-84D2-8BB813221FC1}"/>
            </a:ext>
          </a:extLst>
        </xdr:cNvPr>
        <xdr:cNvSpPr>
          <a:spLocks noChangeShapeType="1"/>
        </xdr:cNvSpPr>
      </xdr:nvSpPr>
      <xdr:spPr bwMode="auto">
        <a:xfrm>
          <a:off x="2509838" y="2609850"/>
          <a:ext cx="261937"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3664</xdr:colOff>
      <xdr:row>8</xdr:row>
      <xdr:rowOff>175856</xdr:rowOff>
    </xdr:from>
    <xdr:ext cx="152400" cy="152400"/>
    <xdr:sp macro="" textlink="">
      <xdr:nvSpPr>
        <xdr:cNvPr id="20" name="Square 0">
          <a:extLst>
            <a:ext uri="{FF2B5EF4-FFF2-40B4-BE49-F238E27FC236}">
              <a16:creationId xmlns:a16="http://schemas.microsoft.com/office/drawing/2014/main" id="{1166446B-9453-45E0-BD1D-A0B44C56BD32}"/>
            </a:ext>
          </a:extLst>
        </xdr:cNvPr>
        <xdr:cNvSpPr/>
      </xdr:nvSpPr>
      <xdr:spPr>
        <a:xfrm>
          <a:off x="651364" y="1623656"/>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miter lim="800000"/>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0</xdr:col>
      <xdr:colOff>0</xdr:colOff>
      <xdr:row>9</xdr:row>
      <xdr:rowOff>76200</xdr:rowOff>
    </xdr:from>
    <xdr:to>
      <xdr:col>1</xdr:col>
      <xdr:colOff>0</xdr:colOff>
      <xdr:row>9</xdr:row>
      <xdr:rowOff>76200</xdr:rowOff>
    </xdr:to>
    <xdr:sp macro="" textlink="">
      <xdr:nvSpPr>
        <xdr:cNvPr id="21" name="Line 41">
          <a:extLst>
            <a:ext uri="{FF2B5EF4-FFF2-40B4-BE49-F238E27FC236}">
              <a16:creationId xmlns:a16="http://schemas.microsoft.com/office/drawing/2014/main" id="{263648A0-8DB7-4684-8D44-FA120C304945}"/>
            </a:ext>
          </a:extLst>
        </xdr:cNvPr>
        <xdr:cNvSpPr>
          <a:spLocks noChangeShapeType="1"/>
        </xdr:cNvSpPr>
      </xdr:nvSpPr>
      <xdr:spPr bwMode="auto">
        <a:xfrm>
          <a:off x="0" y="1704975"/>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142875</xdr:colOff>
      <xdr:row>17</xdr:row>
      <xdr:rowOff>175846</xdr:rowOff>
    </xdr:from>
    <xdr:to>
      <xdr:col>13</xdr:col>
      <xdr:colOff>370010</xdr:colOff>
      <xdr:row>19</xdr:row>
      <xdr:rowOff>157529</xdr:rowOff>
    </xdr:to>
    <xdr:sp macro="" textlink="">
      <xdr:nvSpPr>
        <xdr:cNvPr id="22" name="Arrow: Up 21">
          <a:extLst>
            <a:ext uri="{FF2B5EF4-FFF2-40B4-BE49-F238E27FC236}">
              <a16:creationId xmlns:a16="http://schemas.microsoft.com/office/drawing/2014/main" id="{2C8D159F-F16A-40C8-9E6E-FC9E35642B12}"/>
            </a:ext>
          </a:extLst>
        </xdr:cNvPr>
        <xdr:cNvSpPr/>
      </xdr:nvSpPr>
      <xdr:spPr>
        <a:xfrm>
          <a:off x="5757863" y="3252421"/>
          <a:ext cx="227135" cy="34363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152400</xdr:colOff>
      <xdr:row>2</xdr:row>
      <xdr:rowOff>152400</xdr:rowOff>
    </xdr:to>
    <xdr:sp macro="" textlink="">
      <xdr:nvSpPr>
        <xdr:cNvPr id="9" name="Triangle 1">
          <a:extLst>
            <a:ext uri="{FF2B5EF4-FFF2-40B4-BE49-F238E27FC236}">
              <a16:creationId xmlns:a16="http://schemas.microsoft.com/office/drawing/2014/main" id="{00000000-0008-0000-0000-000009000000}"/>
            </a:ext>
          </a:extLst>
        </xdr:cNvPr>
        <xdr:cNvSpPr/>
      </xdr:nvSpPr>
      <xdr:spPr>
        <a:xfrm rot="16200000">
          <a:off x="2357438" y="423863"/>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2</xdr:row>
      <xdr:rowOff>76200</xdr:rowOff>
    </xdr:from>
    <xdr:to>
      <xdr:col>9</xdr:col>
      <xdr:colOff>0</xdr:colOff>
      <xdr:row>2</xdr:row>
      <xdr:rowOff>76200</xdr:rowOff>
    </xdr:to>
    <xdr:sp macro="" textlink="">
      <xdr:nvSpPr>
        <xdr:cNvPr id="10" name="Line 2">
          <a:extLst>
            <a:ext uri="{FF2B5EF4-FFF2-40B4-BE49-F238E27FC236}">
              <a16:creationId xmlns:a16="http://schemas.microsoft.com/office/drawing/2014/main" id="{00000000-0008-0000-0000-00000A000000}"/>
            </a:ext>
          </a:extLst>
        </xdr:cNvPr>
        <xdr:cNvSpPr>
          <a:spLocks noChangeShapeType="1"/>
        </xdr:cNvSpPr>
      </xdr:nvSpPr>
      <xdr:spPr bwMode="auto">
        <a:xfrm>
          <a:off x="2509838" y="500063"/>
          <a:ext cx="155733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2</xdr:row>
      <xdr:rowOff>76200</xdr:rowOff>
    </xdr:from>
    <xdr:to>
      <xdr:col>5</xdr:col>
      <xdr:colOff>0</xdr:colOff>
      <xdr:row>2</xdr:row>
      <xdr:rowOff>76200</xdr:rowOff>
    </xdr:to>
    <xdr:sp macro="" textlink="">
      <xdr:nvSpPr>
        <xdr:cNvPr id="11" name="Line 3">
          <a:extLst>
            <a:ext uri="{FF2B5EF4-FFF2-40B4-BE49-F238E27FC236}">
              <a16:creationId xmlns:a16="http://schemas.microsoft.com/office/drawing/2014/main" id="{00000000-0008-0000-0000-00000B000000}"/>
            </a:ext>
          </a:extLst>
        </xdr:cNvPr>
        <xdr:cNvSpPr>
          <a:spLocks noChangeShapeType="1"/>
        </xdr:cNvSpPr>
      </xdr:nvSpPr>
      <xdr:spPr bwMode="auto">
        <a:xfrm>
          <a:off x="1062038" y="500063"/>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xdr:row>
      <xdr:rowOff>76200</xdr:rowOff>
    </xdr:from>
    <xdr:to>
      <xdr:col>3</xdr:col>
      <xdr:colOff>0</xdr:colOff>
      <xdr:row>17</xdr:row>
      <xdr:rowOff>76200</xdr:rowOff>
    </xdr:to>
    <xdr:sp macro="" textlink="">
      <xdr:nvSpPr>
        <xdr:cNvPr id="12" name="Line 4">
          <a:extLst>
            <a:ext uri="{FF2B5EF4-FFF2-40B4-BE49-F238E27FC236}">
              <a16:creationId xmlns:a16="http://schemas.microsoft.com/office/drawing/2014/main" id="{00000000-0008-0000-0000-00000C000000}"/>
            </a:ext>
          </a:extLst>
        </xdr:cNvPr>
        <xdr:cNvSpPr>
          <a:spLocks noChangeShapeType="1"/>
        </xdr:cNvSpPr>
      </xdr:nvSpPr>
      <xdr:spPr bwMode="auto">
        <a:xfrm flipV="1">
          <a:off x="800100" y="500063"/>
          <a:ext cx="261938" cy="2728912"/>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12</xdr:row>
      <xdr:rowOff>0</xdr:rowOff>
    </xdr:from>
    <xdr:to>
      <xdr:col>5</xdr:col>
      <xdr:colOff>152400</xdr:colOff>
      <xdr:row>12</xdr:row>
      <xdr:rowOff>152400</xdr:rowOff>
    </xdr:to>
    <xdr:sp macro="" textlink="">
      <xdr:nvSpPr>
        <xdr:cNvPr id="13" name="Circle 2">
          <a:extLst>
            <a:ext uri="{FF2B5EF4-FFF2-40B4-BE49-F238E27FC236}">
              <a16:creationId xmlns:a16="http://schemas.microsoft.com/office/drawing/2014/main" id="{00000000-0008-0000-0000-00000D000000}"/>
            </a:ext>
          </a:extLst>
        </xdr:cNvPr>
        <xdr:cNvSpPr/>
      </xdr:nvSpPr>
      <xdr:spPr>
        <a:xfrm>
          <a:off x="2357438" y="22479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12</xdr:row>
      <xdr:rowOff>76200</xdr:rowOff>
    </xdr:from>
    <xdr:to>
      <xdr:col>5</xdr:col>
      <xdr:colOff>0</xdr:colOff>
      <xdr:row>12</xdr:row>
      <xdr:rowOff>76200</xdr:rowOff>
    </xdr:to>
    <xdr:sp macro="" textlink="">
      <xdr:nvSpPr>
        <xdr:cNvPr id="14" name="Line 5">
          <a:extLst>
            <a:ext uri="{FF2B5EF4-FFF2-40B4-BE49-F238E27FC236}">
              <a16:creationId xmlns:a16="http://schemas.microsoft.com/office/drawing/2014/main" id="{00000000-0008-0000-0000-00000E000000}"/>
            </a:ext>
          </a:extLst>
        </xdr:cNvPr>
        <xdr:cNvSpPr>
          <a:spLocks noChangeShapeType="1"/>
        </xdr:cNvSpPr>
      </xdr:nvSpPr>
      <xdr:spPr bwMode="auto">
        <a:xfrm>
          <a:off x="1062038" y="2324100"/>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12</xdr:row>
      <xdr:rowOff>76200</xdr:rowOff>
    </xdr:from>
    <xdr:to>
      <xdr:col>3</xdr:col>
      <xdr:colOff>0</xdr:colOff>
      <xdr:row>17</xdr:row>
      <xdr:rowOff>76200</xdr:rowOff>
    </xdr:to>
    <xdr:sp macro="" textlink="">
      <xdr:nvSpPr>
        <xdr:cNvPr id="15" name="Line 6">
          <a:extLst>
            <a:ext uri="{FF2B5EF4-FFF2-40B4-BE49-F238E27FC236}">
              <a16:creationId xmlns:a16="http://schemas.microsoft.com/office/drawing/2014/main" id="{00000000-0008-0000-0000-00000F000000}"/>
            </a:ext>
          </a:extLst>
        </xdr:cNvPr>
        <xdr:cNvSpPr>
          <a:spLocks noChangeShapeType="1"/>
        </xdr:cNvSpPr>
      </xdr:nvSpPr>
      <xdr:spPr bwMode="auto">
        <a:xfrm flipV="1">
          <a:off x="800100" y="2324100"/>
          <a:ext cx="261938"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16" name="Circle 3">
          <a:extLst>
            <a:ext uri="{FF2B5EF4-FFF2-40B4-BE49-F238E27FC236}">
              <a16:creationId xmlns:a16="http://schemas.microsoft.com/office/drawing/2014/main" id="{00000000-0008-0000-0000-000010000000}"/>
            </a:ext>
          </a:extLst>
        </xdr:cNvPr>
        <xdr:cNvSpPr/>
      </xdr:nvSpPr>
      <xdr:spPr>
        <a:xfrm>
          <a:off x="2357438" y="58674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32</xdr:row>
      <xdr:rowOff>76200</xdr:rowOff>
    </xdr:from>
    <xdr:to>
      <xdr:col>5</xdr:col>
      <xdr:colOff>0</xdr:colOff>
      <xdr:row>32</xdr:row>
      <xdr:rowOff>76200</xdr:rowOff>
    </xdr:to>
    <xdr:sp macro="" textlink="">
      <xdr:nvSpPr>
        <xdr:cNvPr id="17" name="Line 7">
          <a:extLst>
            <a:ext uri="{FF2B5EF4-FFF2-40B4-BE49-F238E27FC236}">
              <a16:creationId xmlns:a16="http://schemas.microsoft.com/office/drawing/2014/main" id="{00000000-0008-0000-0000-000011000000}"/>
            </a:ext>
          </a:extLst>
        </xdr:cNvPr>
        <xdr:cNvSpPr>
          <a:spLocks noChangeShapeType="1"/>
        </xdr:cNvSpPr>
      </xdr:nvSpPr>
      <xdr:spPr bwMode="auto">
        <a:xfrm>
          <a:off x="1062038" y="5943600"/>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17</xdr:row>
      <xdr:rowOff>76200</xdr:rowOff>
    </xdr:from>
    <xdr:to>
      <xdr:col>3</xdr:col>
      <xdr:colOff>0</xdr:colOff>
      <xdr:row>32</xdr:row>
      <xdr:rowOff>76200</xdr:rowOff>
    </xdr:to>
    <xdr:sp macro="" textlink="">
      <xdr:nvSpPr>
        <xdr:cNvPr id="1037" name="Line 8">
          <a:extLst>
            <a:ext uri="{FF2B5EF4-FFF2-40B4-BE49-F238E27FC236}">
              <a16:creationId xmlns:a16="http://schemas.microsoft.com/office/drawing/2014/main" id="{00000000-0008-0000-0000-00000D040000}"/>
            </a:ext>
          </a:extLst>
        </xdr:cNvPr>
        <xdr:cNvSpPr>
          <a:spLocks noChangeShapeType="1"/>
        </xdr:cNvSpPr>
      </xdr:nvSpPr>
      <xdr:spPr bwMode="auto">
        <a:xfrm>
          <a:off x="800100" y="3228975"/>
          <a:ext cx="261938" cy="27146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22</xdr:row>
      <xdr:rowOff>0</xdr:rowOff>
    </xdr:from>
    <xdr:to>
      <xdr:col>9</xdr:col>
      <xdr:colOff>152400</xdr:colOff>
      <xdr:row>22</xdr:row>
      <xdr:rowOff>152400</xdr:rowOff>
    </xdr:to>
    <xdr:sp macro="" textlink="">
      <xdr:nvSpPr>
        <xdr:cNvPr id="1038" name="Triangle 4">
          <a:extLst>
            <a:ext uri="{FF2B5EF4-FFF2-40B4-BE49-F238E27FC236}">
              <a16:creationId xmlns:a16="http://schemas.microsoft.com/office/drawing/2014/main" id="{00000000-0008-0000-0000-00000E040000}"/>
            </a:ext>
          </a:extLst>
        </xdr:cNvPr>
        <xdr:cNvSpPr/>
      </xdr:nvSpPr>
      <xdr:spPr>
        <a:xfrm rot="16200000">
          <a:off x="4067175" y="40576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22</xdr:row>
      <xdr:rowOff>76200</xdr:rowOff>
    </xdr:from>
    <xdr:to>
      <xdr:col>9</xdr:col>
      <xdr:colOff>0</xdr:colOff>
      <xdr:row>22</xdr:row>
      <xdr:rowOff>76200</xdr:rowOff>
    </xdr:to>
    <xdr:sp macro="" textlink="">
      <xdr:nvSpPr>
        <xdr:cNvPr id="1039" name="Line 9">
          <a:extLst>
            <a:ext uri="{FF2B5EF4-FFF2-40B4-BE49-F238E27FC236}">
              <a16:creationId xmlns:a16="http://schemas.microsoft.com/office/drawing/2014/main" id="{00000000-0008-0000-0000-00000F040000}"/>
            </a:ext>
          </a:extLst>
        </xdr:cNvPr>
        <xdr:cNvSpPr>
          <a:spLocks noChangeShapeType="1"/>
        </xdr:cNvSpPr>
      </xdr:nvSpPr>
      <xdr:spPr bwMode="auto">
        <a:xfrm>
          <a:off x="2771775" y="4133850"/>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22</xdr:row>
      <xdr:rowOff>76200</xdr:rowOff>
    </xdr:from>
    <xdr:to>
      <xdr:col>7</xdr:col>
      <xdr:colOff>0</xdr:colOff>
      <xdr:row>32</xdr:row>
      <xdr:rowOff>76200</xdr:rowOff>
    </xdr:to>
    <xdr:sp macro="" textlink="">
      <xdr:nvSpPr>
        <xdr:cNvPr id="1040" name="Line 10">
          <a:extLst>
            <a:ext uri="{FF2B5EF4-FFF2-40B4-BE49-F238E27FC236}">
              <a16:creationId xmlns:a16="http://schemas.microsoft.com/office/drawing/2014/main" id="{00000000-0008-0000-0000-000010040000}"/>
            </a:ext>
          </a:extLst>
        </xdr:cNvPr>
        <xdr:cNvSpPr>
          <a:spLocks noChangeShapeType="1"/>
        </xdr:cNvSpPr>
      </xdr:nvSpPr>
      <xdr:spPr bwMode="auto">
        <a:xfrm flipV="1">
          <a:off x="2509838" y="4133850"/>
          <a:ext cx="261937" cy="18097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27</xdr:row>
      <xdr:rowOff>0</xdr:rowOff>
    </xdr:from>
    <xdr:to>
      <xdr:col>9</xdr:col>
      <xdr:colOff>152400</xdr:colOff>
      <xdr:row>27</xdr:row>
      <xdr:rowOff>152400</xdr:rowOff>
    </xdr:to>
    <xdr:sp macro="" textlink="">
      <xdr:nvSpPr>
        <xdr:cNvPr id="1041" name="Triangle 5">
          <a:extLst>
            <a:ext uri="{FF2B5EF4-FFF2-40B4-BE49-F238E27FC236}">
              <a16:creationId xmlns:a16="http://schemas.microsoft.com/office/drawing/2014/main" id="{00000000-0008-0000-0000-000011040000}"/>
            </a:ext>
          </a:extLst>
        </xdr:cNvPr>
        <xdr:cNvSpPr/>
      </xdr:nvSpPr>
      <xdr:spPr>
        <a:xfrm rot="16200000">
          <a:off x="4067175" y="49625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27</xdr:row>
      <xdr:rowOff>76200</xdr:rowOff>
    </xdr:from>
    <xdr:to>
      <xdr:col>9</xdr:col>
      <xdr:colOff>0</xdr:colOff>
      <xdr:row>27</xdr:row>
      <xdr:rowOff>76200</xdr:rowOff>
    </xdr:to>
    <xdr:sp macro="" textlink="">
      <xdr:nvSpPr>
        <xdr:cNvPr id="1042" name="Line 11">
          <a:extLst>
            <a:ext uri="{FF2B5EF4-FFF2-40B4-BE49-F238E27FC236}">
              <a16:creationId xmlns:a16="http://schemas.microsoft.com/office/drawing/2014/main" id="{00000000-0008-0000-0000-000012040000}"/>
            </a:ext>
          </a:extLst>
        </xdr:cNvPr>
        <xdr:cNvSpPr>
          <a:spLocks noChangeShapeType="1"/>
        </xdr:cNvSpPr>
      </xdr:nvSpPr>
      <xdr:spPr bwMode="auto">
        <a:xfrm>
          <a:off x="2771775" y="5038725"/>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27</xdr:row>
      <xdr:rowOff>76200</xdr:rowOff>
    </xdr:from>
    <xdr:to>
      <xdr:col>7</xdr:col>
      <xdr:colOff>0</xdr:colOff>
      <xdr:row>32</xdr:row>
      <xdr:rowOff>76200</xdr:rowOff>
    </xdr:to>
    <xdr:sp macro="" textlink="">
      <xdr:nvSpPr>
        <xdr:cNvPr id="1043" name="Line 12">
          <a:extLst>
            <a:ext uri="{FF2B5EF4-FFF2-40B4-BE49-F238E27FC236}">
              <a16:creationId xmlns:a16="http://schemas.microsoft.com/office/drawing/2014/main" id="{00000000-0008-0000-0000-000013040000}"/>
            </a:ext>
          </a:extLst>
        </xdr:cNvPr>
        <xdr:cNvSpPr>
          <a:spLocks noChangeShapeType="1"/>
        </xdr:cNvSpPr>
      </xdr:nvSpPr>
      <xdr:spPr bwMode="auto">
        <a:xfrm flipV="1">
          <a:off x="2509838" y="5038725"/>
          <a:ext cx="261937"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32</xdr:row>
      <xdr:rowOff>0</xdr:rowOff>
    </xdr:from>
    <xdr:to>
      <xdr:col>9</xdr:col>
      <xdr:colOff>152400</xdr:colOff>
      <xdr:row>32</xdr:row>
      <xdr:rowOff>152400</xdr:rowOff>
    </xdr:to>
    <xdr:sp macro="" textlink="">
      <xdr:nvSpPr>
        <xdr:cNvPr id="1044" name="Triangle 6">
          <a:extLst>
            <a:ext uri="{FF2B5EF4-FFF2-40B4-BE49-F238E27FC236}">
              <a16:creationId xmlns:a16="http://schemas.microsoft.com/office/drawing/2014/main" id="{00000000-0008-0000-0000-000014040000}"/>
            </a:ext>
          </a:extLst>
        </xdr:cNvPr>
        <xdr:cNvSpPr/>
      </xdr:nvSpPr>
      <xdr:spPr>
        <a:xfrm rot="16200000">
          <a:off x="4067175" y="58674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32</xdr:row>
      <xdr:rowOff>76200</xdr:rowOff>
    </xdr:from>
    <xdr:to>
      <xdr:col>9</xdr:col>
      <xdr:colOff>0</xdr:colOff>
      <xdr:row>32</xdr:row>
      <xdr:rowOff>76200</xdr:rowOff>
    </xdr:to>
    <xdr:sp macro="" textlink="">
      <xdr:nvSpPr>
        <xdr:cNvPr id="1045" name="Line 13">
          <a:extLst>
            <a:ext uri="{FF2B5EF4-FFF2-40B4-BE49-F238E27FC236}">
              <a16:creationId xmlns:a16="http://schemas.microsoft.com/office/drawing/2014/main" id="{00000000-0008-0000-0000-000015040000}"/>
            </a:ext>
          </a:extLst>
        </xdr:cNvPr>
        <xdr:cNvSpPr>
          <a:spLocks noChangeShapeType="1"/>
        </xdr:cNvSpPr>
      </xdr:nvSpPr>
      <xdr:spPr bwMode="auto">
        <a:xfrm>
          <a:off x="2771775" y="5943600"/>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32</xdr:row>
      <xdr:rowOff>76200</xdr:rowOff>
    </xdr:from>
    <xdr:to>
      <xdr:col>7</xdr:col>
      <xdr:colOff>0</xdr:colOff>
      <xdr:row>32</xdr:row>
      <xdr:rowOff>76200</xdr:rowOff>
    </xdr:to>
    <xdr:sp macro="" textlink="">
      <xdr:nvSpPr>
        <xdr:cNvPr id="1046" name="Line 14">
          <a:extLst>
            <a:ext uri="{FF2B5EF4-FFF2-40B4-BE49-F238E27FC236}">
              <a16:creationId xmlns:a16="http://schemas.microsoft.com/office/drawing/2014/main" id="{00000000-0008-0000-0000-000016040000}"/>
            </a:ext>
          </a:extLst>
        </xdr:cNvPr>
        <xdr:cNvSpPr>
          <a:spLocks noChangeShapeType="1"/>
        </xdr:cNvSpPr>
      </xdr:nvSpPr>
      <xdr:spPr bwMode="auto">
        <a:xfrm>
          <a:off x="2509838" y="5943600"/>
          <a:ext cx="261937"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37</xdr:row>
      <xdr:rowOff>0</xdr:rowOff>
    </xdr:from>
    <xdr:to>
      <xdr:col>9</xdr:col>
      <xdr:colOff>152400</xdr:colOff>
      <xdr:row>37</xdr:row>
      <xdr:rowOff>152400</xdr:rowOff>
    </xdr:to>
    <xdr:sp macro="" textlink="">
      <xdr:nvSpPr>
        <xdr:cNvPr id="1047" name="Triangle 7">
          <a:extLst>
            <a:ext uri="{FF2B5EF4-FFF2-40B4-BE49-F238E27FC236}">
              <a16:creationId xmlns:a16="http://schemas.microsoft.com/office/drawing/2014/main" id="{00000000-0008-0000-0000-000017040000}"/>
            </a:ext>
          </a:extLst>
        </xdr:cNvPr>
        <xdr:cNvSpPr/>
      </xdr:nvSpPr>
      <xdr:spPr>
        <a:xfrm rot="16200000">
          <a:off x="4067175" y="67722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37</xdr:row>
      <xdr:rowOff>76200</xdr:rowOff>
    </xdr:from>
    <xdr:to>
      <xdr:col>9</xdr:col>
      <xdr:colOff>0</xdr:colOff>
      <xdr:row>37</xdr:row>
      <xdr:rowOff>76200</xdr:rowOff>
    </xdr:to>
    <xdr:sp macro="" textlink="">
      <xdr:nvSpPr>
        <xdr:cNvPr id="1048" name="Line 15">
          <a:extLst>
            <a:ext uri="{FF2B5EF4-FFF2-40B4-BE49-F238E27FC236}">
              <a16:creationId xmlns:a16="http://schemas.microsoft.com/office/drawing/2014/main" id="{00000000-0008-0000-0000-000018040000}"/>
            </a:ext>
          </a:extLst>
        </xdr:cNvPr>
        <xdr:cNvSpPr>
          <a:spLocks noChangeShapeType="1"/>
        </xdr:cNvSpPr>
      </xdr:nvSpPr>
      <xdr:spPr bwMode="auto">
        <a:xfrm>
          <a:off x="2771775" y="6848475"/>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32</xdr:row>
      <xdr:rowOff>76200</xdr:rowOff>
    </xdr:from>
    <xdr:to>
      <xdr:col>7</xdr:col>
      <xdr:colOff>0</xdr:colOff>
      <xdr:row>37</xdr:row>
      <xdr:rowOff>76200</xdr:rowOff>
    </xdr:to>
    <xdr:sp macro="" textlink="">
      <xdr:nvSpPr>
        <xdr:cNvPr id="1049" name="Line 16">
          <a:extLst>
            <a:ext uri="{FF2B5EF4-FFF2-40B4-BE49-F238E27FC236}">
              <a16:creationId xmlns:a16="http://schemas.microsoft.com/office/drawing/2014/main" id="{00000000-0008-0000-0000-000019040000}"/>
            </a:ext>
          </a:extLst>
        </xdr:cNvPr>
        <xdr:cNvSpPr>
          <a:spLocks noChangeShapeType="1"/>
        </xdr:cNvSpPr>
      </xdr:nvSpPr>
      <xdr:spPr bwMode="auto">
        <a:xfrm>
          <a:off x="2509838" y="5943600"/>
          <a:ext cx="261937"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42</xdr:row>
      <xdr:rowOff>0</xdr:rowOff>
    </xdr:from>
    <xdr:to>
      <xdr:col>9</xdr:col>
      <xdr:colOff>152400</xdr:colOff>
      <xdr:row>42</xdr:row>
      <xdr:rowOff>152400</xdr:rowOff>
    </xdr:to>
    <xdr:sp macro="" textlink="">
      <xdr:nvSpPr>
        <xdr:cNvPr id="1050" name="Triangle 8">
          <a:extLst>
            <a:ext uri="{FF2B5EF4-FFF2-40B4-BE49-F238E27FC236}">
              <a16:creationId xmlns:a16="http://schemas.microsoft.com/office/drawing/2014/main" id="{00000000-0008-0000-0000-00001A040000}"/>
            </a:ext>
          </a:extLst>
        </xdr:cNvPr>
        <xdr:cNvSpPr/>
      </xdr:nvSpPr>
      <xdr:spPr>
        <a:xfrm rot="16200000">
          <a:off x="4067175" y="76771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42</xdr:row>
      <xdr:rowOff>76200</xdr:rowOff>
    </xdr:from>
    <xdr:to>
      <xdr:col>9</xdr:col>
      <xdr:colOff>0</xdr:colOff>
      <xdr:row>42</xdr:row>
      <xdr:rowOff>76200</xdr:rowOff>
    </xdr:to>
    <xdr:sp macro="" textlink="">
      <xdr:nvSpPr>
        <xdr:cNvPr id="1051" name="Line 17">
          <a:extLst>
            <a:ext uri="{FF2B5EF4-FFF2-40B4-BE49-F238E27FC236}">
              <a16:creationId xmlns:a16="http://schemas.microsoft.com/office/drawing/2014/main" id="{00000000-0008-0000-0000-00001B040000}"/>
            </a:ext>
          </a:extLst>
        </xdr:cNvPr>
        <xdr:cNvSpPr>
          <a:spLocks noChangeShapeType="1"/>
        </xdr:cNvSpPr>
      </xdr:nvSpPr>
      <xdr:spPr bwMode="auto">
        <a:xfrm>
          <a:off x="2771775" y="7753350"/>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32</xdr:row>
      <xdr:rowOff>76200</xdr:rowOff>
    </xdr:from>
    <xdr:to>
      <xdr:col>7</xdr:col>
      <xdr:colOff>0</xdr:colOff>
      <xdr:row>42</xdr:row>
      <xdr:rowOff>76200</xdr:rowOff>
    </xdr:to>
    <xdr:sp macro="" textlink="">
      <xdr:nvSpPr>
        <xdr:cNvPr id="1052" name="Line 18">
          <a:extLst>
            <a:ext uri="{FF2B5EF4-FFF2-40B4-BE49-F238E27FC236}">
              <a16:creationId xmlns:a16="http://schemas.microsoft.com/office/drawing/2014/main" id="{00000000-0008-0000-0000-00001C040000}"/>
            </a:ext>
          </a:extLst>
        </xdr:cNvPr>
        <xdr:cNvSpPr>
          <a:spLocks noChangeShapeType="1"/>
        </xdr:cNvSpPr>
      </xdr:nvSpPr>
      <xdr:spPr bwMode="auto">
        <a:xfrm>
          <a:off x="2509838" y="5943600"/>
          <a:ext cx="261937" cy="18097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7</xdr:row>
      <xdr:rowOff>0</xdr:rowOff>
    </xdr:from>
    <xdr:to>
      <xdr:col>9</xdr:col>
      <xdr:colOff>152400</xdr:colOff>
      <xdr:row>7</xdr:row>
      <xdr:rowOff>152400</xdr:rowOff>
    </xdr:to>
    <xdr:sp macro="" textlink="">
      <xdr:nvSpPr>
        <xdr:cNvPr id="1053" name="Triangle 9">
          <a:extLst>
            <a:ext uri="{FF2B5EF4-FFF2-40B4-BE49-F238E27FC236}">
              <a16:creationId xmlns:a16="http://schemas.microsoft.com/office/drawing/2014/main" id="{00000000-0008-0000-0000-00001D040000}"/>
            </a:ext>
          </a:extLst>
        </xdr:cNvPr>
        <xdr:cNvSpPr/>
      </xdr:nvSpPr>
      <xdr:spPr>
        <a:xfrm rot="16200000">
          <a:off x="4067175" y="13430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7</xdr:row>
      <xdr:rowOff>76200</xdr:rowOff>
    </xdr:from>
    <xdr:to>
      <xdr:col>9</xdr:col>
      <xdr:colOff>0</xdr:colOff>
      <xdr:row>7</xdr:row>
      <xdr:rowOff>76200</xdr:rowOff>
    </xdr:to>
    <xdr:sp macro="" textlink="">
      <xdr:nvSpPr>
        <xdr:cNvPr id="1054" name="Line 19">
          <a:extLst>
            <a:ext uri="{FF2B5EF4-FFF2-40B4-BE49-F238E27FC236}">
              <a16:creationId xmlns:a16="http://schemas.microsoft.com/office/drawing/2014/main" id="{00000000-0008-0000-0000-00001E040000}"/>
            </a:ext>
          </a:extLst>
        </xdr:cNvPr>
        <xdr:cNvSpPr>
          <a:spLocks noChangeShapeType="1"/>
        </xdr:cNvSpPr>
      </xdr:nvSpPr>
      <xdr:spPr bwMode="auto">
        <a:xfrm>
          <a:off x="2771775" y="1419225"/>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7</xdr:row>
      <xdr:rowOff>76200</xdr:rowOff>
    </xdr:from>
    <xdr:to>
      <xdr:col>7</xdr:col>
      <xdr:colOff>0</xdr:colOff>
      <xdr:row>12</xdr:row>
      <xdr:rowOff>76200</xdr:rowOff>
    </xdr:to>
    <xdr:sp macro="" textlink="">
      <xdr:nvSpPr>
        <xdr:cNvPr id="1055" name="Line 20">
          <a:extLst>
            <a:ext uri="{FF2B5EF4-FFF2-40B4-BE49-F238E27FC236}">
              <a16:creationId xmlns:a16="http://schemas.microsoft.com/office/drawing/2014/main" id="{00000000-0008-0000-0000-00001F040000}"/>
            </a:ext>
          </a:extLst>
        </xdr:cNvPr>
        <xdr:cNvSpPr>
          <a:spLocks noChangeShapeType="1"/>
        </xdr:cNvSpPr>
      </xdr:nvSpPr>
      <xdr:spPr bwMode="auto">
        <a:xfrm flipV="1">
          <a:off x="2509838" y="1419225"/>
          <a:ext cx="261937"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12</xdr:row>
      <xdr:rowOff>0</xdr:rowOff>
    </xdr:from>
    <xdr:to>
      <xdr:col>9</xdr:col>
      <xdr:colOff>152400</xdr:colOff>
      <xdr:row>12</xdr:row>
      <xdr:rowOff>152400</xdr:rowOff>
    </xdr:to>
    <xdr:sp macro="" textlink="">
      <xdr:nvSpPr>
        <xdr:cNvPr id="1058" name="Triangle 10">
          <a:extLst>
            <a:ext uri="{FF2B5EF4-FFF2-40B4-BE49-F238E27FC236}">
              <a16:creationId xmlns:a16="http://schemas.microsoft.com/office/drawing/2014/main" id="{00000000-0008-0000-0000-000022040000}"/>
            </a:ext>
          </a:extLst>
        </xdr:cNvPr>
        <xdr:cNvSpPr/>
      </xdr:nvSpPr>
      <xdr:spPr>
        <a:xfrm rot="16200000">
          <a:off x="4067175" y="22479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12</xdr:row>
      <xdr:rowOff>76200</xdr:rowOff>
    </xdr:from>
    <xdr:to>
      <xdr:col>9</xdr:col>
      <xdr:colOff>0</xdr:colOff>
      <xdr:row>12</xdr:row>
      <xdr:rowOff>76200</xdr:rowOff>
    </xdr:to>
    <xdr:sp macro="" textlink="">
      <xdr:nvSpPr>
        <xdr:cNvPr id="1059" name="Line 21">
          <a:extLst>
            <a:ext uri="{FF2B5EF4-FFF2-40B4-BE49-F238E27FC236}">
              <a16:creationId xmlns:a16="http://schemas.microsoft.com/office/drawing/2014/main" id="{00000000-0008-0000-0000-000023040000}"/>
            </a:ext>
          </a:extLst>
        </xdr:cNvPr>
        <xdr:cNvSpPr>
          <a:spLocks noChangeShapeType="1"/>
        </xdr:cNvSpPr>
      </xdr:nvSpPr>
      <xdr:spPr bwMode="auto">
        <a:xfrm>
          <a:off x="2771775" y="2324100"/>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12</xdr:row>
      <xdr:rowOff>76200</xdr:rowOff>
    </xdr:from>
    <xdr:to>
      <xdr:col>7</xdr:col>
      <xdr:colOff>0</xdr:colOff>
      <xdr:row>12</xdr:row>
      <xdr:rowOff>76200</xdr:rowOff>
    </xdr:to>
    <xdr:sp macro="" textlink="">
      <xdr:nvSpPr>
        <xdr:cNvPr id="1060" name="Line 22">
          <a:extLst>
            <a:ext uri="{FF2B5EF4-FFF2-40B4-BE49-F238E27FC236}">
              <a16:creationId xmlns:a16="http://schemas.microsoft.com/office/drawing/2014/main" id="{00000000-0008-0000-0000-000024040000}"/>
            </a:ext>
          </a:extLst>
        </xdr:cNvPr>
        <xdr:cNvSpPr>
          <a:spLocks noChangeShapeType="1"/>
        </xdr:cNvSpPr>
      </xdr:nvSpPr>
      <xdr:spPr bwMode="auto">
        <a:xfrm>
          <a:off x="2509838" y="2324100"/>
          <a:ext cx="261937"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17</xdr:row>
      <xdr:rowOff>0</xdr:rowOff>
    </xdr:from>
    <xdr:to>
      <xdr:col>9</xdr:col>
      <xdr:colOff>152400</xdr:colOff>
      <xdr:row>17</xdr:row>
      <xdr:rowOff>152400</xdr:rowOff>
    </xdr:to>
    <xdr:sp macro="" textlink="">
      <xdr:nvSpPr>
        <xdr:cNvPr id="1061" name="Triangle 11">
          <a:extLst>
            <a:ext uri="{FF2B5EF4-FFF2-40B4-BE49-F238E27FC236}">
              <a16:creationId xmlns:a16="http://schemas.microsoft.com/office/drawing/2014/main" id="{00000000-0008-0000-0000-000025040000}"/>
            </a:ext>
          </a:extLst>
        </xdr:cNvPr>
        <xdr:cNvSpPr/>
      </xdr:nvSpPr>
      <xdr:spPr>
        <a:xfrm rot="16200000">
          <a:off x="4067175" y="31527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17</xdr:row>
      <xdr:rowOff>76200</xdr:rowOff>
    </xdr:from>
    <xdr:to>
      <xdr:col>9</xdr:col>
      <xdr:colOff>0</xdr:colOff>
      <xdr:row>17</xdr:row>
      <xdr:rowOff>76200</xdr:rowOff>
    </xdr:to>
    <xdr:sp macro="" textlink="">
      <xdr:nvSpPr>
        <xdr:cNvPr id="1062" name="Line 23">
          <a:extLst>
            <a:ext uri="{FF2B5EF4-FFF2-40B4-BE49-F238E27FC236}">
              <a16:creationId xmlns:a16="http://schemas.microsoft.com/office/drawing/2014/main" id="{00000000-0008-0000-0000-000026040000}"/>
            </a:ext>
          </a:extLst>
        </xdr:cNvPr>
        <xdr:cNvSpPr>
          <a:spLocks noChangeShapeType="1"/>
        </xdr:cNvSpPr>
      </xdr:nvSpPr>
      <xdr:spPr bwMode="auto">
        <a:xfrm>
          <a:off x="2771775" y="3228975"/>
          <a:ext cx="12954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12</xdr:row>
      <xdr:rowOff>76200</xdr:rowOff>
    </xdr:from>
    <xdr:to>
      <xdr:col>7</xdr:col>
      <xdr:colOff>0</xdr:colOff>
      <xdr:row>17</xdr:row>
      <xdr:rowOff>76200</xdr:rowOff>
    </xdr:to>
    <xdr:sp macro="" textlink="">
      <xdr:nvSpPr>
        <xdr:cNvPr id="1063" name="Line 24">
          <a:extLst>
            <a:ext uri="{FF2B5EF4-FFF2-40B4-BE49-F238E27FC236}">
              <a16:creationId xmlns:a16="http://schemas.microsoft.com/office/drawing/2014/main" id="{00000000-0008-0000-0000-000027040000}"/>
            </a:ext>
          </a:extLst>
        </xdr:cNvPr>
        <xdr:cNvSpPr>
          <a:spLocks noChangeShapeType="1"/>
        </xdr:cNvSpPr>
      </xdr:nvSpPr>
      <xdr:spPr bwMode="auto">
        <a:xfrm>
          <a:off x="2509838" y="2324100"/>
          <a:ext cx="261937"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17</xdr:row>
      <xdr:rowOff>0</xdr:rowOff>
    </xdr:from>
    <xdr:to>
      <xdr:col>1</xdr:col>
      <xdr:colOff>152400</xdr:colOff>
      <xdr:row>17</xdr:row>
      <xdr:rowOff>152400</xdr:rowOff>
    </xdr:to>
    <xdr:sp macro="" textlink="">
      <xdr:nvSpPr>
        <xdr:cNvPr id="1064" name="Square 0">
          <a:extLst>
            <a:ext uri="{FF2B5EF4-FFF2-40B4-BE49-F238E27FC236}">
              <a16:creationId xmlns:a16="http://schemas.microsoft.com/office/drawing/2014/main" id="{00000000-0008-0000-0000-000028040000}"/>
            </a:ext>
          </a:extLst>
        </xdr:cNvPr>
        <xdr:cNvSpPr/>
      </xdr:nvSpPr>
      <xdr:spPr>
        <a:xfrm>
          <a:off x="647700" y="315277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17</xdr:row>
      <xdr:rowOff>76200</xdr:rowOff>
    </xdr:from>
    <xdr:to>
      <xdr:col>1</xdr:col>
      <xdr:colOff>0</xdr:colOff>
      <xdr:row>17</xdr:row>
      <xdr:rowOff>76200</xdr:rowOff>
    </xdr:to>
    <xdr:sp macro="" textlink="">
      <xdr:nvSpPr>
        <xdr:cNvPr id="1065" name="Line 25">
          <a:extLst>
            <a:ext uri="{FF2B5EF4-FFF2-40B4-BE49-F238E27FC236}">
              <a16:creationId xmlns:a16="http://schemas.microsoft.com/office/drawing/2014/main" id="{00000000-0008-0000-0000-000029040000}"/>
            </a:ext>
          </a:extLst>
        </xdr:cNvPr>
        <xdr:cNvSpPr>
          <a:spLocks noChangeShapeType="1"/>
        </xdr:cNvSpPr>
      </xdr:nvSpPr>
      <xdr:spPr bwMode="auto">
        <a:xfrm>
          <a:off x="0" y="3228975"/>
          <a:ext cx="64770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12</xdr:row>
      <xdr:rowOff>0</xdr:rowOff>
    </xdr:from>
    <xdr:to>
      <xdr:col>5</xdr:col>
      <xdr:colOff>152400</xdr:colOff>
      <xdr:row>12</xdr:row>
      <xdr:rowOff>152400</xdr:rowOff>
    </xdr:to>
    <xdr:sp macro="" textlink="">
      <xdr:nvSpPr>
        <xdr:cNvPr id="2" name="Circle 1">
          <a:extLst>
            <a:ext uri="{FF2B5EF4-FFF2-40B4-BE49-F238E27FC236}">
              <a16:creationId xmlns:a16="http://schemas.microsoft.com/office/drawing/2014/main" id="{52D3E956-65F0-4ACB-A7F9-42030FC9FF4B}"/>
            </a:ext>
          </a:extLst>
        </xdr:cNvPr>
        <xdr:cNvSpPr/>
      </xdr:nvSpPr>
      <xdr:spPr>
        <a:xfrm>
          <a:off x="2386013" y="21717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12</xdr:row>
      <xdr:rowOff>76200</xdr:rowOff>
    </xdr:from>
    <xdr:to>
      <xdr:col>5</xdr:col>
      <xdr:colOff>0</xdr:colOff>
      <xdr:row>12</xdr:row>
      <xdr:rowOff>76200</xdr:rowOff>
    </xdr:to>
    <xdr:sp macro="" textlink="">
      <xdr:nvSpPr>
        <xdr:cNvPr id="3" name="Line 1">
          <a:extLst>
            <a:ext uri="{FF2B5EF4-FFF2-40B4-BE49-F238E27FC236}">
              <a16:creationId xmlns:a16="http://schemas.microsoft.com/office/drawing/2014/main" id="{84A3E291-E330-4EDB-BBD8-A608DBD4551B}"/>
            </a:ext>
          </a:extLst>
        </xdr:cNvPr>
        <xdr:cNvSpPr>
          <a:spLocks noChangeShapeType="1"/>
        </xdr:cNvSpPr>
      </xdr:nvSpPr>
      <xdr:spPr bwMode="auto">
        <a:xfrm>
          <a:off x="1071563" y="22479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12</xdr:row>
      <xdr:rowOff>76200</xdr:rowOff>
    </xdr:from>
    <xdr:to>
      <xdr:col>3</xdr:col>
      <xdr:colOff>0</xdr:colOff>
      <xdr:row>22</xdr:row>
      <xdr:rowOff>76200</xdr:rowOff>
    </xdr:to>
    <xdr:sp macro="" textlink="">
      <xdr:nvSpPr>
        <xdr:cNvPr id="4" name="Line 2">
          <a:extLst>
            <a:ext uri="{FF2B5EF4-FFF2-40B4-BE49-F238E27FC236}">
              <a16:creationId xmlns:a16="http://schemas.microsoft.com/office/drawing/2014/main" id="{F2CA358F-DD52-4D0C-AF52-256BC9693433}"/>
            </a:ext>
          </a:extLst>
        </xdr:cNvPr>
        <xdr:cNvSpPr>
          <a:spLocks noChangeShapeType="1"/>
        </xdr:cNvSpPr>
      </xdr:nvSpPr>
      <xdr:spPr bwMode="auto">
        <a:xfrm flipV="1">
          <a:off x="809625" y="2247900"/>
          <a:ext cx="261938" cy="18097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5</xdr:col>
      <xdr:colOff>0</xdr:colOff>
      <xdr:row>32</xdr:row>
      <xdr:rowOff>0</xdr:rowOff>
    </xdr:from>
    <xdr:to>
      <xdr:col>5</xdr:col>
      <xdr:colOff>152400</xdr:colOff>
      <xdr:row>32</xdr:row>
      <xdr:rowOff>152400</xdr:rowOff>
    </xdr:to>
    <xdr:sp macro="" textlink="">
      <xdr:nvSpPr>
        <xdr:cNvPr id="5" name="Circle 2">
          <a:extLst>
            <a:ext uri="{FF2B5EF4-FFF2-40B4-BE49-F238E27FC236}">
              <a16:creationId xmlns:a16="http://schemas.microsoft.com/office/drawing/2014/main" id="{E55243A3-F53E-4463-B8D0-CF05B3B4028C}"/>
            </a:ext>
          </a:extLst>
        </xdr:cNvPr>
        <xdr:cNvSpPr/>
      </xdr:nvSpPr>
      <xdr:spPr>
        <a:xfrm>
          <a:off x="2386013" y="57912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32</xdr:row>
      <xdr:rowOff>76200</xdr:rowOff>
    </xdr:from>
    <xdr:to>
      <xdr:col>5</xdr:col>
      <xdr:colOff>0</xdr:colOff>
      <xdr:row>32</xdr:row>
      <xdr:rowOff>76200</xdr:rowOff>
    </xdr:to>
    <xdr:sp macro="" textlink="">
      <xdr:nvSpPr>
        <xdr:cNvPr id="6" name="Line 3">
          <a:extLst>
            <a:ext uri="{FF2B5EF4-FFF2-40B4-BE49-F238E27FC236}">
              <a16:creationId xmlns:a16="http://schemas.microsoft.com/office/drawing/2014/main" id="{481F01EF-5916-41B9-883D-D60D965753A9}"/>
            </a:ext>
          </a:extLst>
        </xdr:cNvPr>
        <xdr:cNvSpPr>
          <a:spLocks noChangeShapeType="1"/>
        </xdr:cNvSpPr>
      </xdr:nvSpPr>
      <xdr:spPr bwMode="auto">
        <a:xfrm>
          <a:off x="1071563" y="58674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22</xdr:row>
      <xdr:rowOff>76200</xdr:rowOff>
    </xdr:from>
    <xdr:to>
      <xdr:col>3</xdr:col>
      <xdr:colOff>0</xdr:colOff>
      <xdr:row>32</xdr:row>
      <xdr:rowOff>76200</xdr:rowOff>
    </xdr:to>
    <xdr:sp macro="" textlink="">
      <xdr:nvSpPr>
        <xdr:cNvPr id="7" name="Line 4">
          <a:extLst>
            <a:ext uri="{FF2B5EF4-FFF2-40B4-BE49-F238E27FC236}">
              <a16:creationId xmlns:a16="http://schemas.microsoft.com/office/drawing/2014/main" id="{E72C0E52-6764-4E46-B5E5-D4E03106BD1C}"/>
            </a:ext>
          </a:extLst>
        </xdr:cNvPr>
        <xdr:cNvSpPr>
          <a:spLocks noChangeShapeType="1"/>
        </xdr:cNvSpPr>
      </xdr:nvSpPr>
      <xdr:spPr bwMode="auto">
        <a:xfrm>
          <a:off x="809625" y="4057650"/>
          <a:ext cx="261938" cy="18097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8</xdr:row>
      <xdr:rowOff>0</xdr:rowOff>
    </xdr:from>
    <xdr:to>
      <xdr:col>9</xdr:col>
      <xdr:colOff>152400</xdr:colOff>
      <xdr:row>8</xdr:row>
      <xdr:rowOff>152400</xdr:rowOff>
    </xdr:to>
    <xdr:sp macro="" textlink="">
      <xdr:nvSpPr>
        <xdr:cNvPr id="8" name="Square 3">
          <a:extLst>
            <a:ext uri="{FF2B5EF4-FFF2-40B4-BE49-F238E27FC236}">
              <a16:creationId xmlns:a16="http://schemas.microsoft.com/office/drawing/2014/main" id="{B452BE1C-490C-4C63-917D-1D567BF06273}"/>
            </a:ext>
          </a:extLst>
        </xdr:cNvPr>
        <xdr:cNvSpPr/>
      </xdr:nvSpPr>
      <xdr:spPr>
        <a:xfrm>
          <a:off x="4114800" y="14478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8</xdr:row>
      <xdr:rowOff>76200</xdr:rowOff>
    </xdr:from>
    <xdr:to>
      <xdr:col>9</xdr:col>
      <xdr:colOff>0</xdr:colOff>
      <xdr:row>8</xdr:row>
      <xdr:rowOff>76200</xdr:rowOff>
    </xdr:to>
    <xdr:sp macro="" textlink="">
      <xdr:nvSpPr>
        <xdr:cNvPr id="9" name="Line 5">
          <a:extLst>
            <a:ext uri="{FF2B5EF4-FFF2-40B4-BE49-F238E27FC236}">
              <a16:creationId xmlns:a16="http://schemas.microsoft.com/office/drawing/2014/main" id="{503A2C0A-9D23-4A1B-B259-9BF0D13D61C1}"/>
            </a:ext>
          </a:extLst>
        </xdr:cNvPr>
        <xdr:cNvSpPr>
          <a:spLocks noChangeShapeType="1"/>
        </xdr:cNvSpPr>
      </xdr:nvSpPr>
      <xdr:spPr bwMode="auto">
        <a:xfrm>
          <a:off x="2800350" y="15240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8</xdr:row>
      <xdr:rowOff>76200</xdr:rowOff>
    </xdr:from>
    <xdr:to>
      <xdr:col>7</xdr:col>
      <xdr:colOff>0</xdr:colOff>
      <xdr:row>12</xdr:row>
      <xdr:rowOff>76200</xdr:rowOff>
    </xdr:to>
    <xdr:sp macro="" textlink="">
      <xdr:nvSpPr>
        <xdr:cNvPr id="10" name="Line 6">
          <a:extLst>
            <a:ext uri="{FF2B5EF4-FFF2-40B4-BE49-F238E27FC236}">
              <a16:creationId xmlns:a16="http://schemas.microsoft.com/office/drawing/2014/main" id="{24B952E5-9CFD-4D4F-A96B-E9D3309D43E6}"/>
            </a:ext>
          </a:extLst>
        </xdr:cNvPr>
        <xdr:cNvSpPr>
          <a:spLocks noChangeShapeType="1"/>
        </xdr:cNvSpPr>
      </xdr:nvSpPr>
      <xdr:spPr bwMode="auto">
        <a:xfrm flipV="1">
          <a:off x="2538413" y="1524000"/>
          <a:ext cx="261937" cy="7239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17</xdr:row>
      <xdr:rowOff>0</xdr:rowOff>
    </xdr:from>
    <xdr:to>
      <xdr:col>9</xdr:col>
      <xdr:colOff>152400</xdr:colOff>
      <xdr:row>17</xdr:row>
      <xdr:rowOff>152400</xdr:rowOff>
    </xdr:to>
    <xdr:sp macro="" textlink="">
      <xdr:nvSpPr>
        <xdr:cNvPr id="11" name="Triangle 4">
          <a:extLst>
            <a:ext uri="{FF2B5EF4-FFF2-40B4-BE49-F238E27FC236}">
              <a16:creationId xmlns:a16="http://schemas.microsoft.com/office/drawing/2014/main" id="{6F3DD7C2-F54C-4432-9CFD-1DCB8C327662}"/>
            </a:ext>
          </a:extLst>
        </xdr:cNvPr>
        <xdr:cNvSpPr/>
      </xdr:nvSpPr>
      <xdr:spPr>
        <a:xfrm rot="16200000">
          <a:off x="4114800" y="30765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17</xdr:row>
      <xdr:rowOff>76200</xdr:rowOff>
    </xdr:from>
    <xdr:to>
      <xdr:col>17</xdr:col>
      <xdr:colOff>0</xdr:colOff>
      <xdr:row>17</xdr:row>
      <xdr:rowOff>76200</xdr:rowOff>
    </xdr:to>
    <xdr:sp macro="" textlink="">
      <xdr:nvSpPr>
        <xdr:cNvPr id="12" name="Line 7">
          <a:extLst>
            <a:ext uri="{FF2B5EF4-FFF2-40B4-BE49-F238E27FC236}">
              <a16:creationId xmlns:a16="http://schemas.microsoft.com/office/drawing/2014/main" id="{21A0816E-24BE-4159-A6DB-C4BC953887B5}"/>
            </a:ext>
          </a:extLst>
        </xdr:cNvPr>
        <xdr:cNvSpPr>
          <a:spLocks noChangeShapeType="1"/>
        </xdr:cNvSpPr>
      </xdr:nvSpPr>
      <xdr:spPr bwMode="auto">
        <a:xfrm>
          <a:off x="4267200" y="3152775"/>
          <a:ext cx="3305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17</xdr:row>
      <xdr:rowOff>76200</xdr:rowOff>
    </xdr:from>
    <xdr:to>
      <xdr:col>9</xdr:col>
      <xdr:colOff>0</xdr:colOff>
      <xdr:row>17</xdr:row>
      <xdr:rowOff>76200</xdr:rowOff>
    </xdr:to>
    <xdr:sp macro="" textlink="">
      <xdr:nvSpPr>
        <xdr:cNvPr id="13" name="Line 8">
          <a:extLst>
            <a:ext uri="{FF2B5EF4-FFF2-40B4-BE49-F238E27FC236}">
              <a16:creationId xmlns:a16="http://schemas.microsoft.com/office/drawing/2014/main" id="{4B1E0ABF-EF60-45F6-B9CA-3814ECCA7021}"/>
            </a:ext>
          </a:extLst>
        </xdr:cNvPr>
        <xdr:cNvSpPr>
          <a:spLocks noChangeShapeType="1"/>
        </xdr:cNvSpPr>
      </xdr:nvSpPr>
      <xdr:spPr bwMode="auto">
        <a:xfrm>
          <a:off x="2800350" y="3152775"/>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12</xdr:row>
      <xdr:rowOff>76200</xdr:rowOff>
    </xdr:from>
    <xdr:to>
      <xdr:col>7</xdr:col>
      <xdr:colOff>0</xdr:colOff>
      <xdr:row>17</xdr:row>
      <xdr:rowOff>76200</xdr:rowOff>
    </xdr:to>
    <xdr:sp macro="" textlink="">
      <xdr:nvSpPr>
        <xdr:cNvPr id="14" name="Line 9">
          <a:extLst>
            <a:ext uri="{FF2B5EF4-FFF2-40B4-BE49-F238E27FC236}">
              <a16:creationId xmlns:a16="http://schemas.microsoft.com/office/drawing/2014/main" id="{7FBB0C97-2DCE-4631-AA7E-C6A29F442E6E}"/>
            </a:ext>
          </a:extLst>
        </xdr:cNvPr>
        <xdr:cNvSpPr>
          <a:spLocks noChangeShapeType="1"/>
        </xdr:cNvSpPr>
      </xdr:nvSpPr>
      <xdr:spPr bwMode="auto">
        <a:xfrm>
          <a:off x="2538413" y="2247900"/>
          <a:ext cx="261937"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4</xdr:row>
      <xdr:rowOff>0</xdr:rowOff>
    </xdr:from>
    <xdr:to>
      <xdr:col>13</xdr:col>
      <xdr:colOff>152400</xdr:colOff>
      <xdr:row>4</xdr:row>
      <xdr:rowOff>152400</xdr:rowOff>
    </xdr:to>
    <xdr:sp macro="" textlink="">
      <xdr:nvSpPr>
        <xdr:cNvPr id="15" name="Circle 5">
          <a:extLst>
            <a:ext uri="{FF2B5EF4-FFF2-40B4-BE49-F238E27FC236}">
              <a16:creationId xmlns:a16="http://schemas.microsoft.com/office/drawing/2014/main" id="{511F2BD8-908C-4CED-B5B2-5B2394685D8F}"/>
            </a:ext>
          </a:extLst>
        </xdr:cNvPr>
        <xdr:cNvSpPr/>
      </xdr:nvSpPr>
      <xdr:spPr>
        <a:xfrm>
          <a:off x="5843588" y="7239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4</xdr:row>
      <xdr:rowOff>76200</xdr:rowOff>
    </xdr:from>
    <xdr:to>
      <xdr:col>13</xdr:col>
      <xdr:colOff>0</xdr:colOff>
      <xdr:row>4</xdr:row>
      <xdr:rowOff>76200</xdr:rowOff>
    </xdr:to>
    <xdr:sp macro="" textlink="">
      <xdr:nvSpPr>
        <xdr:cNvPr id="16" name="Line 10">
          <a:extLst>
            <a:ext uri="{FF2B5EF4-FFF2-40B4-BE49-F238E27FC236}">
              <a16:creationId xmlns:a16="http://schemas.microsoft.com/office/drawing/2014/main" id="{CE61D955-8D53-46A4-96B3-36914A35A520}"/>
            </a:ext>
          </a:extLst>
        </xdr:cNvPr>
        <xdr:cNvSpPr>
          <a:spLocks noChangeShapeType="1"/>
        </xdr:cNvSpPr>
      </xdr:nvSpPr>
      <xdr:spPr bwMode="auto">
        <a:xfrm>
          <a:off x="4529138" y="8001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4</xdr:row>
      <xdr:rowOff>76200</xdr:rowOff>
    </xdr:from>
    <xdr:to>
      <xdr:col>11</xdr:col>
      <xdr:colOff>0</xdr:colOff>
      <xdr:row>8</xdr:row>
      <xdr:rowOff>76200</xdr:rowOff>
    </xdr:to>
    <xdr:sp macro="" textlink="">
      <xdr:nvSpPr>
        <xdr:cNvPr id="17" name="Line 11">
          <a:extLst>
            <a:ext uri="{FF2B5EF4-FFF2-40B4-BE49-F238E27FC236}">
              <a16:creationId xmlns:a16="http://schemas.microsoft.com/office/drawing/2014/main" id="{0B250B03-7464-4196-8BAF-3206BF6DEF25}"/>
            </a:ext>
          </a:extLst>
        </xdr:cNvPr>
        <xdr:cNvSpPr>
          <a:spLocks noChangeShapeType="1"/>
        </xdr:cNvSpPr>
      </xdr:nvSpPr>
      <xdr:spPr bwMode="auto">
        <a:xfrm flipV="1">
          <a:off x="4267200" y="800100"/>
          <a:ext cx="261938" cy="7239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12</xdr:row>
      <xdr:rowOff>0</xdr:rowOff>
    </xdr:from>
    <xdr:to>
      <xdr:col>13</xdr:col>
      <xdr:colOff>152400</xdr:colOff>
      <xdr:row>12</xdr:row>
      <xdr:rowOff>152400</xdr:rowOff>
    </xdr:to>
    <xdr:sp macro="" textlink="">
      <xdr:nvSpPr>
        <xdr:cNvPr id="18" name="Triangle 6">
          <a:extLst>
            <a:ext uri="{FF2B5EF4-FFF2-40B4-BE49-F238E27FC236}">
              <a16:creationId xmlns:a16="http://schemas.microsoft.com/office/drawing/2014/main" id="{8594CF59-EF55-49D9-BFE6-C570E3D1A05B}"/>
            </a:ext>
          </a:extLst>
        </xdr:cNvPr>
        <xdr:cNvSpPr/>
      </xdr:nvSpPr>
      <xdr:spPr>
        <a:xfrm rot="16200000">
          <a:off x="5843588" y="2171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12</xdr:row>
      <xdr:rowOff>76200</xdr:rowOff>
    </xdr:from>
    <xdr:to>
      <xdr:col>17</xdr:col>
      <xdr:colOff>0</xdr:colOff>
      <xdr:row>12</xdr:row>
      <xdr:rowOff>76200</xdr:rowOff>
    </xdr:to>
    <xdr:sp macro="" textlink="">
      <xdr:nvSpPr>
        <xdr:cNvPr id="19" name="Line 12">
          <a:extLst>
            <a:ext uri="{FF2B5EF4-FFF2-40B4-BE49-F238E27FC236}">
              <a16:creationId xmlns:a16="http://schemas.microsoft.com/office/drawing/2014/main" id="{E4A13A60-E54C-41A0-B88D-E15200BB0A87}"/>
            </a:ext>
          </a:extLst>
        </xdr:cNvPr>
        <xdr:cNvSpPr>
          <a:spLocks noChangeShapeType="1"/>
        </xdr:cNvSpPr>
      </xdr:nvSpPr>
      <xdr:spPr bwMode="auto">
        <a:xfrm>
          <a:off x="5995988" y="2247900"/>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12</xdr:row>
      <xdr:rowOff>76200</xdr:rowOff>
    </xdr:from>
    <xdr:to>
      <xdr:col>13</xdr:col>
      <xdr:colOff>0</xdr:colOff>
      <xdr:row>12</xdr:row>
      <xdr:rowOff>76200</xdr:rowOff>
    </xdr:to>
    <xdr:sp macro="" textlink="">
      <xdr:nvSpPr>
        <xdr:cNvPr id="20" name="Line 13">
          <a:extLst>
            <a:ext uri="{FF2B5EF4-FFF2-40B4-BE49-F238E27FC236}">
              <a16:creationId xmlns:a16="http://schemas.microsoft.com/office/drawing/2014/main" id="{2B03E47B-27AD-4A1F-BBDB-834257ECB404}"/>
            </a:ext>
          </a:extLst>
        </xdr:cNvPr>
        <xdr:cNvSpPr>
          <a:spLocks noChangeShapeType="1"/>
        </xdr:cNvSpPr>
      </xdr:nvSpPr>
      <xdr:spPr bwMode="auto">
        <a:xfrm>
          <a:off x="4529138" y="22479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8</xdr:row>
      <xdr:rowOff>76200</xdr:rowOff>
    </xdr:from>
    <xdr:to>
      <xdr:col>11</xdr:col>
      <xdr:colOff>0</xdr:colOff>
      <xdr:row>12</xdr:row>
      <xdr:rowOff>76200</xdr:rowOff>
    </xdr:to>
    <xdr:sp macro="" textlink="">
      <xdr:nvSpPr>
        <xdr:cNvPr id="21" name="Line 14">
          <a:extLst>
            <a:ext uri="{FF2B5EF4-FFF2-40B4-BE49-F238E27FC236}">
              <a16:creationId xmlns:a16="http://schemas.microsoft.com/office/drawing/2014/main" id="{7315C21A-8210-4974-94F6-8CAD715AA241}"/>
            </a:ext>
          </a:extLst>
        </xdr:cNvPr>
        <xdr:cNvSpPr>
          <a:spLocks noChangeShapeType="1"/>
        </xdr:cNvSpPr>
      </xdr:nvSpPr>
      <xdr:spPr bwMode="auto">
        <a:xfrm>
          <a:off x="4267200" y="1524000"/>
          <a:ext cx="261938" cy="7239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xdr:row>
      <xdr:rowOff>0</xdr:rowOff>
    </xdr:from>
    <xdr:to>
      <xdr:col>17</xdr:col>
      <xdr:colOff>152400</xdr:colOff>
      <xdr:row>2</xdr:row>
      <xdr:rowOff>152400</xdr:rowOff>
    </xdr:to>
    <xdr:sp macro="" textlink="">
      <xdr:nvSpPr>
        <xdr:cNvPr id="22" name="Triangle 7">
          <a:extLst>
            <a:ext uri="{FF2B5EF4-FFF2-40B4-BE49-F238E27FC236}">
              <a16:creationId xmlns:a16="http://schemas.microsoft.com/office/drawing/2014/main" id="{80F628EE-DAD4-4803-8C50-51AA7061A406}"/>
            </a:ext>
          </a:extLst>
        </xdr:cNvPr>
        <xdr:cNvSpPr/>
      </xdr:nvSpPr>
      <xdr:spPr>
        <a:xfrm rot="16200000">
          <a:off x="7572375" y="361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xdr:row>
      <xdr:rowOff>76200</xdr:rowOff>
    </xdr:from>
    <xdr:to>
      <xdr:col>17</xdr:col>
      <xdr:colOff>0</xdr:colOff>
      <xdr:row>2</xdr:row>
      <xdr:rowOff>76200</xdr:rowOff>
    </xdr:to>
    <xdr:sp macro="" textlink="">
      <xdr:nvSpPr>
        <xdr:cNvPr id="23" name="Line 15">
          <a:extLst>
            <a:ext uri="{FF2B5EF4-FFF2-40B4-BE49-F238E27FC236}">
              <a16:creationId xmlns:a16="http://schemas.microsoft.com/office/drawing/2014/main" id="{F7CC54BE-9E1F-4B0D-A9D1-DD5FD9CB8293}"/>
            </a:ext>
          </a:extLst>
        </xdr:cNvPr>
        <xdr:cNvSpPr>
          <a:spLocks noChangeShapeType="1"/>
        </xdr:cNvSpPr>
      </xdr:nvSpPr>
      <xdr:spPr bwMode="auto">
        <a:xfrm>
          <a:off x="6257925" y="43815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2</xdr:row>
      <xdr:rowOff>76200</xdr:rowOff>
    </xdr:from>
    <xdr:to>
      <xdr:col>15</xdr:col>
      <xdr:colOff>0</xdr:colOff>
      <xdr:row>4</xdr:row>
      <xdr:rowOff>76200</xdr:rowOff>
    </xdr:to>
    <xdr:sp macro="" textlink="">
      <xdr:nvSpPr>
        <xdr:cNvPr id="24" name="Line 16">
          <a:extLst>
            <a:ext uri="{FF2B5EF4-FFF2-40B4-BE49-F238E27FC236}">
              <a16:creationId xmlns:a16="http://schemas.microsoft.com/office/drawing/2014/main" id="{31A97D76-C4CE-4EAD-AA24-812E023C14E1}"/>
            </a:ext>
          </a:extLst>
        </xdr:cNvPr>
        <xdr:cNvSpPr>
          <a:spLocks noChangeShapeType="1"/>
        </xdr:cNvSpPr>
      </xdr:nvSpPr>
      <xdr:spPr bwMode="auto">
        <a:xfrm flipV="1">
          <a:off x="5995988" y="438150"/>
          <a:ext cx="261937" cy="3619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7</xdr:row>
      <xdr:rowOff>0</xdr:rowOff>
    </xdr:from>
    <xdr:to>
      <xdr:col>17</xdr:col>
      <xdr:colOff>152400</xdr:colOff>
      <xdr:row>7</xdr:row>
      <xdr:rowOff>152400</xdr:rowOff>
    </xdr:to>
    <xdr:sp macro="" textlink="">
      <xdr:nvSpPr>
        <xdr:cNvPr id="25" name="Triangle 8">
          <a:extLst>
            <a:ext uri="{FF2B5EF4-FFF2-40B4-BE49-F238E27FC236}">
              <a16:creationId xmlns:a16="http://schemas.microsoft.com/office/drawing/2014/main" id="{B48BCA0A-F82B-4E8D-94A3-36F8873306C2}"/>
            </a:ext>
          </a:extLst>
        </xdr:cNvPr>
        <xdr:cNvSpPr/>
      </xdr:nvSpPr>
      <xdr:spPr>
        <a:xfrm rot="16200000">
          <a:off x="7572375" y="1266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xdr:row>
      <xdr:rowOff>76200</xdr:rowOff>
    </xdr:from>
    <xdr:to>
      <xdr:col>17</xdr:col>
      <xdr:colOff>0</xdr:colOff>
      <xdr:row>7</xdr:row>
      <xdr:rowOff>76200</xdr:rowOff>
    </xdr:to>
    <xdr:sp macro="" textlink="">
      <xdr:nvSpPr>
        <xdr:cNvPr id="26" name="Line 17">
          <a:extLst>
            <a:ext uri="{FF2B5EF4-FFF2-40B4-BE49-F238E27FC236}">
              <a16:creationId xmlns:a16="http://schemas.microsoft.com/office/drawing/2014/main" id="{147CF73F-1257-4028-8BC3-FB1F6A4E10D6}"/>
            </a:ext>
          </a:extLst>
        </xdr:cNvPr>
        <xdr:cNvSpPr>
          <a:spLocks noChangeShapeType="1"/>
        </xdr:cNvSpPr>
      </xdr:nvSpPr>
      <xdr:spPr bwMode="auto">
        <a:xfrm>
          <a:off x="6257925" y="1343025"/>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4</xdr:row>
      <xdr:rowOff>76200</xdr:rowOff>
    </xdr:from>
    <xdr:to>
      <xdr:col>15</xdr:col>
      <xdr:colOff>0</xdr:colOff>
      <xdr:row>7</xdr:row>
      <xdr:rowOff>76200</xdr:rowOff>
    </xdr:to>
    <xdr:sp macro="" textlink="">
      <xdr:nvSpPr>
        <xdr:cNvPr id="27" name="Line 18">
          <a:extLst>
            <a:ext uri="{FF2B5EF4-FFF2-40B4-BE49-F238E27FC236}">
              <a16:creationId xmlns:a16="http://schemas.microsoft.com/office/drawing/2014/main" id="{4B067E9A-04DE-4789-BBE3-45B76F9AA184}"/>
            </a:ext>
          </a:extLst>
        </xdr:cNvPr>
        <xdr:cNvSpPr>
          <a:spLocks noChangeShapeType="1"/>
        </xdr:cNvSpPr>
      </xdr:nvSpPr>
      <xdr:spPr bwMode="auto">
        <a:xfrm>
          <a:off x="5995988" y="800100"/>
          <a:ext cx="261937" cy="5429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28</xdr:row>
      <xdr:rowOff>0</xdr:rowOff>
    </xdr:from>
    <xdr:to>
      <xdr:col>9</xdr:col>
      <xdr:colOff>152400</xdr:colOff>
      <xdr:row>28</xdr:row>
      <xdr:rowOff>152400</xdr:rowOff>
    </xdr:to>
    <xdr:sp macro="" textlink="">
      <xdr:nvSpPr>
        <xdr:cNvPr id="28" name="Square 9">
          <a:extLst>
            <a:ext uri="{FF2B5EF4-FFF2-40B4-BE49-F238E27FC236}">
              <a16:creationId xmlns:a16="http://schemas.microsoft.com/office/drawing/2014/main" id="{33BBC45A-5796-45A3-9474-977BBAD0A4B5}"/>
            </a:ext>
          </a:extLst>
        </xdr:cNvPr>
        <xdr:cNvSpPr/>
      </xdr:nvSpPr>
      <xdr:spPr>
        <a:xfrm>
          <a:off x="4114800" y="506730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28</xdr:row>
      <xdr:rowOff>76200</xdr:rowOff>
    </xdr:from>
    <xdr:to>
      <xdr:col>9</xdr:col>
      <xdr:colOff>0</xdr:colOff>
      <xdr:row>28</xdr:row>
      <xdr:rowOff>76200</xdr:rowOff>
    </xdr:to>
    <xdr:sp macro="" textlink="">
      <xdr:nvSpPr>
        <xdr:cNvPr id="29" name="Line 19">
          <a:extLst>
            <a:ext uri="{FF2B5EF4-FFF2-40B4-BE49-F238E27FC236}">
              <a16:creationId xmlns:a16="http://schemas.microsoft.com/office/drawing/2014/main" id="{BC8957A9-26ED-4074-B694-031758CF7012}"/>
            </a:ext>
          </a:extLst>
        </xdr:cNvPr>
        <xdr:cNvSpPr>
          <a:spLocks noChangeShapeType="1"/>
        </xdr:cNvSpPr>
      </xdr:nvSpPr>
      <xdr:spPr bwMode="auto">
        <a:xfrm>
          <a:off x="2800350" y="51435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28</xdr:row>
      <xdr:rowOff>76200</xdr:rowOff>
    </xdr:from>
    <xdr:to>
      <xdr:col>7</xdr:col>
      <xdr:colOff>0</xdr:colOff>
      <xdr:row>32</xdr:row>
      <xdr:rowOff>76200</xdr:rowOff>
    </xdr:to>
    <xdr:sp macro="" textlink="">
      <xdr:nvSpPr>
        <xdr:cNvPr id="30" name="Line 20">
          <a:extLst>
            <a:ext uri="{FF2B5EF4-FFF2-40B4-BE49-F238E27FC236}">
              <a16:creationId xmlns:a16="http://schemas.microsoft.com/office/drawing/2014/main" id="{67D6A86F-EE6C-4C5B-B9F3-8CE532369FAB}"/>
            </a:ext>
          </a:extLst>
        </xdr:cNvPr>
        <xdr:cNvSpPr>
          <a:spLocks noChangeShapeType="1"/>
        </xdr:cNvSpPr>
      </xdr:nvSpPr>
      <xdr:spPr bwMode="auto">
        <a:xfrm flipV="1">
          <a:off x="2538413" y="5143500"/>
          <a:ext cx="261937" cy="7239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9</xdr:col>
      <xdr:colOff>0</xdr:colOff>
      <xdr:row>37</xdr:row>
      <xdr:rowOff>0</xdr:rowOff>
    </xdr:from>
    <xdr:to>
      <xdr:col>9</xdr:col>
      <xdr:colOff>152400</xdr:colOff>
      <xdr:row>37</xdr:row>
      <xdr:rowOff>152400</xdr:rowOff>
    </xdr:to>
    <xdr:sp macro="" textlink="">
      <xdr:nvSpPr>
        <xdr:cNvPr id="31" name="Triangle 10">
          <a:extLst>
            <a:ext uri="{FF2B5EF4-FFF2-40B4-BE49-F238E27FC236}">
              <a16:creationId xmlns:a16="http://schemas.microsoft.com/office/drawing/2014/main" id="{92A20BDA-D558-443D-94FD-2F9D4C3BE263}"/>
            </a:ext>
          </a:extLst>
        </xdr:cNvPr>
        <xdr:cNvSpPr/>
      </xdr:nvSpPr>
      <xdr:spPr>
        <a:xfrm rot="16200000">
          <a:off x="4114800" y="66960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37</xdr:row>
      <xdr:rowOff>76200</xdr:rowOff>
    </xdr:from>
    <xdr:to>
      <xdr:col>17</xdr:col>
      <xdr:colOff>0</xdr:colOff>
      <xdr:row>37</xdr:row>
      <xdr:rowOff>76200</xdr:rowOff>
    </xdr:to>
    <xdr:sp macro="" textlink="">
      <xdr:nvSpPr>
        <xdr:cNvPr id="32" name="Line 21">
          <a:extLst>
            <a:ext uri="{FF2B5EF4-FFF2-40B4-BE49-F238E27FC236}">
              <a16:creationId xmlns:a16="http://schemas.microsoft.com/office/drawing/2014/main" id="{8085BEDA-5D18-41FF-A3F9-D79866B67B67}"/>
            </a:ext>
          </a:extLst>
        </xdr:cNvPr>
        <xdr:cNvSpPr>
          <a:spLocks noChangeShapeType="1"/>
        </xdr:cNvSpPr>
      </xdr:nvSpPr>
      <xdr:spPr bwMode="auto">
        <a:xfrm>
          <a:off x="4267200" y="6772275"/>
          <a:ext cx="33051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37</xdr:row>
      <xdr:rowOff>76200</xdr:rowOff>
    </xdr:from>
    <xdr:to>
      <xdr:col>9</xdr:col>
      <xdr:colOff>0</xdr:colOff>
      <xdr:row>37</xdr:row>
      <xdr:rowOff>76200</xdr:rowOff>
    </xdr:to>
    <xdr:sp macro="" textlink="">
      <xdr:nvSpPr>
        <xdr:cNvPr id="33" name="Line 22">
          <a:extLst>
            <a:ext uri="{FF2B5EF4-FFF2-40B4-BE49-F238E27FC236}">
              <a16:creationId xmlns:a16="http://schemas.microsoft.com/office/drawing/2014/main" id="{8A607782-F8CF-46AC-A739-D64FD75DA47E}"/>
            </a:ext>
          </a:extLst>
        </xdr:cNvPr>
        <xdr:cNvSpPr>
          <a:spLocks noChangeShapeType="1"/>
        </xdr:cNvSpPr>
      </xdr:nvSpPr>
      <xdr:spPr bwMode="auto">
        <a:xfrm>
          <a:off x="2800350" y="6772275"/>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32</xdr:row>
      <xdr:rowOff>76200</xdr:rowOff>
    </xdr:from>
    <xdr:to>
      <xdr:col>7</xdr:col>
      <xdr:colOff>0</xdr:colOff>
      <xdr:row>37</xdr:row>
      <xdr:rowOff>76200</xdr:rowOff>
    </xdr:to>
    <xdr:sp macro="" textlink="">
      <xdr:nvSpPr>
        <xdr:cNvPr id="34" name="Line 23">
          <a:extLst>
            <a:ext uri="{FF2B5EF4-FFF2-40B4-BE49-F238E27FC236}">
              <a16:creationId xmlns:a16="http://schemas.microsoft.com/office/drawing/2014/main" id="{363752EE-5DB9-4323-853D-4F7A0280C51C}"/>
            </a:ext>
          </a:extLst>
        </xdr:cNvPr>
        <xdr:cNvSpPr>
          <a:spLocks noChangeShapeType="1"/>
        </xdr:cNvSpPr>
      </xdr:nvSpPr>
      <xdr:spPr bwMode="auto">
        <a:xfrm>
          <a:off x="2538413" y="5867400"/>
          <a:ext cx="261937" cy="90487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24</xdr:row>
      <xdr:rowOff>0</xdr:rowOff>
    </xdr:from>
    <xdr:to>
      <xdr:col>13</xdr:col>
      <xdr:colOff>152400</xdr:colOff>
      <xdr:row>24</xdr:row>
      <xdr:rowOff>152400</xdr:rowOff>
    </xdr:to>
    <xdr:sp macro="" textlink="">
      <xdr:nvSpPr>
        <xdr:cNvPr id="35" name="Circle 11">
          <a:extLst>
            <a:ext uri="{FF2B5EF4-FFF2-40B4-BE49-F238E27FC236}">
              <a16:creationId xmlns:a16="http://schemas.microsoft.com/office/drawing/2014/main" id="{CD71EFBD-DFD3-480F-BD88-62AC4440CDC3}"/>
            </a:ext>
          </a:extLst>
        </xdr:cNvPr>
        <xdr:cNvSpPr/>
      </xdr:nvSpPr>
      <xdr:spPr>
        <a:xfrm>
          <a:off x="5843588" y="43434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24</xdr:row>
      <xdr:rowOff>76200</xdr:rowOff>
    </xdr:from>
    <xdr:to>
      <xdr:col>13</xdr:col>
      <xdr:colOff>0</xdr:colOff>
      <xdr:row>24</xdr:row>
      <xdr:rowOff>76200</xdr:rowOff>
    </xdr:to>
    <xdr:sp macro="" textlink="">
      <xdr:nvSpPr>
        <xdr:cNvPr id="36" name="Line 24">
          <a:extLst>
            <a:ext uri="{FF2B5EF4-FFF2-40B4-BE49-F238E27FC236}">
              <a16:creationId xmlns:a16="http://schemas.microsoft.com/office/drawing/2014/main" id="{A2862482-BDC7-423E-AEDA-15A2889EFD51}"/>
            </a:ext>
          </a:extLst>
        </xdr:cNvPr>
        <xdr:cNvSpPr>
          <a:spLocks noChangeShapeType="1"/>
        </xdr:cNvSpPr>
      </xdr:nvSpPr>
      <xdr:spPr bwMode="auto">
        <a:xfrm>
          <a:off x="4529138" y="44196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24</xdr:row>
      <xdr:rowOff>76200</xdr:rowOff>
    </xdr:from>
    <xdr:to>
      <xdr:col>11</xdr:col>
      <xdr:colOff>0</xdr:colOff>
      <xdr:row>28</xdr:row>
      <xdr:rowOff>76200</xdr:rowOff>
    </xdr:to>
    <xdr:sp macro="" textlink="">
      <xdr:nvSpPr>
        <xdr:cNvPr id="37" name="Line 25">
          <a:extLst>
            <a:ext uri="{FF2B5EF4-FFF2-40B4-BE49-F238E27FC236}">
              <a16:creationId xmlns:a16="http://schemas.microsoft.com/office/drawing/2014/main" id="{F63615B2-5816-423A-8673-3C0B264F5EAB}"/>
            </a:ext>
          </a:extLst>
        </xdr:cNvPr>
        <xdr:cNvSpPr>
          <a:spLocks noChangeShapeType="1"/>
        </xdr:cNvSpPr>
      </xdr:nvSpPr>
      <xdr:spPr bwMode="auto">
        <a:xfrm flipV="1">
          <a:off x="4267200" y="4419600"/>
          <a:ext cx="261938" cy="7239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13</xdr:col>
      <xdr:colOff>0</xdr:colOff>
      <xdr:row>32</xdr:row>
      <xdr:rowOff>0</xdr:rowOff>
    </xdr:from>
    <xdr:to>
      <xdr:col>13</xdr:col>
      <xdr:colOff>152400</xdr:colOff>
      <xdr:row>32</xdr:row>
      <xdr:rowOff>152400</xdr:rowOff>
    </xdr:to>
    <xdr:sp macro="" textlink="">
      <xdr:nvSpPr>
        <xdr:cNvPr id="38" name="Triangle 12">
          <a:extLst>
            <a:ext uri="{FF2B5EF4-FFF2-40B4-BE49-F238E27FC236}">
              <a16:creationId xmlns:a16="http://schemas.microsoft.com/office/drawing/2014/main" id="{633DBAB6-AD27-4404-BE9B-606878A8EA66}"/>
            </a:ext>
          </a:extLst>
        </xdr:cNvPr>
        <xdr:cNvSpPr/>
      </xdr:nvSpPr>
      <xdr:spPr>
        <a:xfrm rot="16200000">
          <a:off x="5843588" y="57912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32</xdr:row>
      <xdr:rowOff>76200</xdr:rowOff>
    </xdr:from>
    <xdr:to>
      <xdr:col>17</xdr:col>
      <xdr:colOff>0</xdr:colOff>
      <xdr:row>32</xdr:row>
      <xdr:rowOff>76200</xdr:rowOff>
    </xdr:to>
    <xdr:sp macro="" textlink="">
      <xdr:nvSpPr>
        <xdr:cNvPr id="39" name="Line 26">
          <a:extLst>
            <a:ext uri="{FF2B5EF4-FFF2-40B4-BE49-F238E27FC236}">
              <a16:creationId xmlns:a16="http://schemas.microsoft.com/office/drawing/2014/main" id="{1CE84A03-C522-4CD9-A85E-15DCF8B73B3C}"/>
            </a:ext>
          </a:extLst>
        </xdr:cNvPr>
        <xdr:cNvSpPr>
          <a:spLocks noChangeShapeType="1"/>
        </xdr:cNvSpPr>
      </xdr:nvSpPr>
      <xdr:spPr bwMode="auto">
        <a:xfrm>
          <a:off x="5995988" y="5867400"/>
          <a:ext cx="1576387"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0</xdr:colOff>
      <xdr:row>32</xdr:row>
      <xdr:rowOff>76200</xdr:rowOff>
    </xdr:from>
    <xdr:to>
      <xdr:col>13</xdr:col>
      <xdr:colOff>0</xdr:colOff>
      <xdr:row>32</xdr:row>
      <xdr:rowOff>76200</xdr:rowOff>
    </xdr:to>
    <xdr:sp macro="" textlink="">
      <xdr:nvSpPr>
        <xdr:cNvPr id="40" name="Line 27">
          <a:extLst>
            <a:ext uri="{FF2B5EF4-FFF2-40B4-BE49-F238E27FC236}">
              <a16:creationId xmlns:a16="http://schemas.microsoft.com/office/drawing/2014/main" id="{0A0D49B4-14F8-4B37-BA03-3BB416272484}"/>
            </a:ext>
          </a:extLst>
        </xdr:cNvPr>
        <xdr:cNvSpPr>
          <a:spLocks noChangeShapeType="1"/>
        </xdr:cNvSpPr>
      </xdr:nvSpPr>
      <xdr:spPr bwMode="auto">
        <a:xfrm>
          <a:off x="4529138" y="586740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28</xdr:row>
      <xdr:rowOff>76200</xdr:rowOff>
    </xdr:from>
    <xdr:to>
      <xdr:col>11</xdr:col>
      <xdr:colOff>0</xdr:colOff>
      <xdr:row>32</xdr:row>
      <xdr:rowOff>76200</xdr:rowOff>
    </xdr:to>
    <xdr:sp macro="" textlink="">
      <xdr:nvSpPr>
        <xdr:cNvPr id="41" name="Line 28">
          <a:extLst>
            <a:ext uri="{FF2B5EF4-FFF2-40B4-BE49-F238E27FC236}">
              <a16:creationId xmlns:a16="http://schemas.microsoft.com/office/drawing/2014/main" id="{BF39E41B-4D54-45BB-82A0-92829422E312}"/>
            </a:ext>
          </a:extLst>
        </xdr:cNvPr>
        <xdr:cNvSpPr>
          <a:spLocks noChangeShapeType="1"/>
        </xdr:cNvSpPr>
      </xdr:nvSpPr>
      <xdr:spPr bwMode="auto">
        <a:xfrm>
          <a:off x="4267200" y="5143500"/>
          <a:ext cx="261938" cy="72390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22</xdr:row>
      <xdr:rowOff>0</xdr:rowOff>
    </xdr:from>
    <xdr:to>
      <xdr:col>17</xdr:col>
      <xdr:colOff>152400</xdr:colOff>
      <xdr:row>22</xdr:row>
      <xdr:rowOff>152400</xdr:rowOff>
    </xdr:to>
    <xdr:sp macro="" textlink="">
      <xdr:nvSpPr>
        <xdr:cNvPr id="42" name="Triangle 13">
          <a:extLst>
            <a:ext uri="{FF2B5EF4-FFF2-40B4-BE49-F238E27FC236}">
              <a16:creationId xmlns:a16="http://schemas.microsoft.com/office/drawing/2014/main" id="{D62081A0-9269-406F-8D7B-3C47FBA3675B}"/>
            </a:ext>
          </a:extLst>
        </xdr:cNvPr>
        <xdr:cNvSpPr/>
      </xdr:nvSpPr>
      <xdr:spPr>
        <a:xfrm rot="16200000">
          <a:off x="7572375" y="39814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22</xdr:row>
      <xdr:rowOff>76200</xdr:rowOff>
    </xdr:from>
    <xdr:to>
      <xdr:col>17</xdr:col>
      <xdr:colOff>0</xdr:colOff>
      <xdr:row>22</xdr:row>
      <xdr:rowOff>76200</xdr:rowOff>
    </xdr:to>
    <xdr:sp macro="" textlink="">
      <xdr:nvSpPr>
        <xdr:cNvPr id="43" name="Line 29">
          <a:extLst>
            <a:ext uri="{FF2B5EF4-FFF2-40B4-BE49-F238E27FC236}">
              <a16:creationId xmlns:a16="http://schemas.microsoft.com/office/drawing/2014/main" id="{FB0A9DC0-EEA2-4E1C-8B75-41087EF5016E}"/>
            </a:ext>
          </a:extLst>
        </xdr:cNvPr>
        <xdr:cNvSpPr>
          <a:spLocks noChangeShapeType="1"/>
        </xdr:cNvSpPr>
      </xdr:nvSpPr>
      <xdr:spPr bwMode="auto">
        <a:xfrm>
          <a:off x="6257925" y="4057650"/>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22</xdr:row>
      <xdr:rowOff>76200</xdr:rowOff>
    </xdr:from>
    <xdr:to>
      <xdr:col>15</xdr:col>
      <xdr:colOff>0</xdr:colOff>
      <xdr:row>24</xdr:row>
      <xdr:rowOff>76200</xdr:rowOff>
    </xdr:to>
    <xdr:sp macro="" textlink="">
      <xdr:nvSpPr>
        <xdr:cNvPr id="44" name="Line 30">
          <a:extLst>
            <a:ext uri="{FF2B5EF4-FFF2-40B4-BE49-F238E27FC236}">
              <a16:creationId xmlns:a16="http://schemas.microsoft.com/office/drawing/2014/main" id="{BC60917A-03B7-4E5D-B92C-61E8142E9467}"/>
            </a:ext>
          </a:extLst>
        </xdr:cNvPr>
        <xdr:cNvSpPr>
          <a:spLocks noChangeShapeType="1"/>
        </xdr:cNvSpPr>
      </xdr:nvSpPr>
      <xdr:spPr bwMode="auto">
        <a:xfrm flipV="1">
          <a:off x="5995988" y="4057650"/>
          <a:ext cx="261937" cy="36195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17</xdr:col>
      <xdr:colOff>0</xdr:colOff>
      <xdr:row>27</xdr:row>
      <xdr:rowOff>0</xdr:rowOff>
    </xdr:from>
    <xdr:to>
      <xdr:col>17</xdr:col>
      <xdr:colOff>152400</xdr:colOff>
      <xdr:row>27</xdr:row>
      <xdr:rowOff>152400</xdr:rowOff>
    </xdr:to>
    <xdr:sp macro="" textlink="">
      <xdr:nvSpPr>
        <xdr:cNvPr id="45" name="Triangle 14">
          <a:extLst>
            <a:ext uri="{FF2B5EF4-FFF2-40B4-BE49-F238E27FC236}">
              <a16:creationId xmlns:a16="http://schemas.microsoft.com/office/drawing/2014/main" id="{99D02976-9447-47D5-B2C8-618F4B0A7ED2}"/>
            </a:ext>
          </a:extLst>
        </xdr:cNvPr>
        <xdr:cNvSpPr/>
      </xdr:nvSpPr>
      <xdr:spPr>
        <a:xfrm rot="16200000">
          <a:off x="7572375" y="48863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27</xdr:row>
      <xdr:rowOff>76200</xdr:rowOff>
    </xdr:from>
    <xdr:to>
      <xdr:col>17</xdr:col>
      <xdr:colOff>0</xdr:colOff>
      <xdr:row>27</xdr:row>
      <xdr:rowOff>76200</xdr:rowOff>
    </xdr:to>
    <xdr:sp macro="" textlink="">
      <xdr:nvSpPr>
        <xdr:cNvPr id="46" name="Line 31">
          <a:extLst>
            <a:ext uri="{FF2B5EF4-FFF2-40B4-BE49-F238E27FC236}">
              <a16:creationId xmlns:a16="http://schemas.microsoft.com/office/drawing/2014/main" id="{F42615CB-DCF7-417A-9370-B5A266D8CE75}"/>
            </a:ext>
          </a:extLst>
        </xdr:cNvPr>
        <xdr:cNvSpPr>
          <a:spLocks noChangeShapeType="1"/>
        </xdr:cNvSpPr>
      </xdr:nvSpPr>
      <xdr:spPr bwMode="auto">
        <a:xfrm>
          <a:off x="6257925" y="4962525"/>
          <a:ext cx="1314450"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152400</xdr:colOff>
      <xdr:row>24</xdr:row>
      <xdr:rowOff>76200</xdr:rowOff>
    </xdr:from>
    <xdr:to>
      <xdr:col>15</xdr:col>
      <xdr:colOff>0</xdr:colOff>
      <xdr:row>27</xdr:row>
      <xdr:rowOff>76200</xdr:rowOff>
    </xdr:to>
    <xdr:sp macro="" textlink="">
      <xdr:nvSpPr>
        <xdr:cNvPr id="47" name="Line 32">
          <a:extLst>
            <a:ext uri="{FF2B5EF4-FFF2-40B4-BE49-F238E27FC236}">
              <a16:creationId xmlns:a16="http://schemas.microsoft.com/office/drawing/2014/main" id="{12609309-50A9-4223-B486-55D97100285F}"/>
            </a:ext>
          </a:extLst>
        </xdr:cNvPr>
        <xdr:cNvSpPr>
          <a:spLocks noChangeShapeType="1"/>
        </xdr:cNvSpPr>
      </xdr:nvSpPr>
      <xdr:spPr bwMode="auto">
        <a:xfrm>
          <a:off x="5995988" y="4419600"/>
          <a:ext cx="261937" cy="542925"/>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1</xdr:col>
      <xdr:colOff>0</xdr:colOff>
      <xdr:row>22</xdr:row>
      <xdr:rowOff>0</xdr:rowOff>
    </xdr:from>
    <xdr:to>
      <xdr:col>1</xdr:col>
      <xdr:colOff>152400</xdr:colOff>
      <xdr:row>22</xdr:row>
      <xdr:rowOff>152400</xdr:rowOff>
    </xdr:to>
    <xdr:sp macro="" textlink="">
      <xdr:nvSpPr>
        <xdr:cNvPr id="48" name="Square 0">
          <a:extLst>
            <a:ext uri="{FF2B5EF4-FFF2-40B4-BE49-F238E27FC236}">
              <a16:creationId xmlns:a16="http://schemas.microsoft.com/office/drawing/2014/main" id="{26F7100B-55AA-4A02-99E2-671B6A935184}"/>
            </a:ext>
          </a:extLst>
        </xdr:cNvPr>
        <xdr:cNvSpPr/>
      </xdr:nvSpPr>
      <xdr:spPr>
        <a:xfrm>
          <a:off x="657225" y="3981450"/>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22</xdr:row>
      <xdr:rowOff>76200</xdr:rowOff>
    </xdr:from>
    <xdr:to>
      <xdr:col>1</xdr:col>
      <xdr:colOff>0</xdr:colOff>
      <xdr:row>22</xdr:row>
      <xdr:rowOff>76200</xdr:rowOff>
    </xdr:to>
    <xdr:sp macro="" textlink="">
      <xdr:nvSpPr>
        <xdr:cNvPr id="49" name="Line 33">
          <a:extLst>
            <a:ext uri="{FF2B5EF4-FFF2-40B4-BE49-F238E27FC236}">
              <a16:creationId xmlns:a16="http://schemas.microsoft.com/office/drawing/2014/main" id="{36C39468-E1CA-4FA9-845D-8DE0B022304A}"/>
            </a:ext>
          </a:extLst>
        </xdr:cNvPr>
        <xdr:cNvSpPr>
          <a:spLocks noChangeShapeType="1"/>
        </xdr:cNvSpPr>
      </xdr:nvSpPr>
      <xdr:spPr bwMode="auto">
        <a:xfrm>
          <a:off x="0" y="4057650"/>
          <a:ext cx="657225" cy="0"/>
        </a:xfrm>
        <a:prstGeom prst="line">
          <a:avLst/>
        </a:prstGeom>
        <a:noFill/>
        <a:ln w="12700">
          <a:solidFill>
            <a:srgbClr val="000000"/>
          </a:solidFill>
          <a:prstDash val="solid"/>
          <a:round/>
          <a:headEnd type="none" w="med" len="me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21</xdr:col>
      <xdr:colOff>565306</xdr:colOff>
      <xdr:row>19</xdr:row>
      <xdr:rowOff>158355</xdr:rowOff>
    </xdr:from>
    <xdr:ext cx="11520" cy="84238"/>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179D02FB-AB8C-475B-9446-205E50BD16FA}"/>
                </a:ext>
              </a:extLst>
            </xdr14:cNvPr>
            <xdr14:cNvContentPartPr/>
          </xdr14:nvContentPartPr>
          <xdr14:nvPr macro=""/>
          <xdr14:xfrm>
            <a:off x="11030900" y="3444480"/>
            <a:ext cx="11520" cy="84960"/>
          </xdr14:xfrm>
        </xdr:contentPart>
      </mc:Choice>
      <mc:Fallback xmlns="">
        <xdr:pic>
          <xdr:nvPicPr>
            <xdr:cNvPr id="57" name="Ink 56">
              <a:extLst>
                <a:ext uri="{FF2B5EF4-FFF2-40B4-BE49-F238E27FC236}">
                  <a16:creationId xmlns:a16="http://schemas.microsoft.com/office/drawing/2014/main" id="{26B30C20-E4BD-4DA1-B864-3C446F68B022}"/>
                </a:ext>
              </a:extLst>
            </xdr:cNvPr>
            <xdr:cNvPicPr/>
          </xdr:nvPicPr>
          <xdr:blipFill>
            <a:blip xmlns:r="http://schemas.openxmlformats.org/officeDocument/2006/relationships" r:embed="rId6"/>
            <a:stretch>
              <a:fillRect/>
            </a:stretch>
          </xdr:blipFill>
          <xdr:spPr>
            <a:xfrm>
              <a:off x="11021900" y="3435480"/>
              <a:ext cx="29160" cy="102600"/>
            </a:xfrm>
            <a:prstGeom prst="rect">
              <a:avLst/>
            </a:prstGeom>
          </xdr:spPr>
        </xdr:pic>
      </mc:Fallback>
    </mc:AlternateContent>
    <xdr:clientData/>
  </xdr:oneCellAnchor>
  <xdr:oneCellAnchor>
    <xdr:from>
      <xdr:col>3</xdr:col>
      <xdr:colOff>613615</xdr:colOff>
      <xdr:row>57</xdr:row>
      <xdr:rowOff>22468</xdr:rowOff>
    </xdr:from>
    <xdr:ext cx="5932094" cy="2530418"/>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 name="Ink 2">
              <a:extLst>
                <a:ext uri="{FF2B5EF4-FFF2-40B4-BE49-F238E27FC236}">
                  <a16:creationId xmlns:a16="http://schemas.microsoft.com/office/drawing/2014/main" id="{A370DE6F-57B8-48EE-9212-EDA03B20149B}"/>
                </a:ext>
              </a:extLst>
            </xdr14:cNvPr>
            <xdr14:cNvContentPartPr/>
          </xdr14:nvContentPartPr>
          <xdr14:nvPr macro=""/>
          <xdr14:xfrm>
            <a:off x="1677240" y="10245968"/>
            <a:ext cx="5925600" cy="2540520"/>
          </xdr14:xfrm>
        </xdr:contentPart>
      </mc:Choice>
      <mc:Fallback xmlns="">
        <xdr:pic>
          <xdr:nvPicPr>
            <xdr:cNvPr id="1249" name="Ink 1248">
              <a:extLst>
                <a:ext uri="{FF2B5EF4-FFF2-40B4-BE49-F238E27FC236}">
                  <a16:creationId xmlns:a16="http://schemas.microsoft.com/office/drawing/2014/main" id="{778772E1-5DBC-4515-921E-54FB1344D598}"/>
                </a:ext>
              </a:extLst>
            </xdr:cNvPr>
            <xdr:cNvPicPr/>
          </xdr:nvPicPr>
          <xdr:blipFill>
            <a:blip xmlns:r="http://schemas.openxmlformats.org/officeDocument/2006/relationships" r:embed="rId30"/>
            <a:stretch>
              <a:fillRect/>
            </a:stretch>
          </xdr:blipFill>
          <xdr:spPr>
            <a:xfrm>
              <a:off x="1668600" y="10236968"/>
              <a:ext cx="5943240" cy="2558160"/>
            </a:xfrm>
            <a:prstGeom prst="rect">
              <a:avLst/>
            </a:prstGeom>
          </xdr:spPr>
        </xdr:pic>
      </mc:Fallback>
    </mc:AlternateContent>
    <xdr:clientData/>
  </xdr:oneCellAnchor>
  <xdr:oneCellAnchor>
    <xdr:from>
      <xdr:col>5</xdr:col>
      <xdr:colOff>0</xdr:colOff>
      <xdr:row>10</xdr:row>
      <xdr:rowOff>0</xdr:rowOff>
    </xdr:from>
    <xdr:ext cx="152400" cy="152400"/>
    <xdr:sp macro="" textlink="">
      <xdr:nvSpPr>
        <xdr:cNvPr id="4" name="Circle 1">
          <a:extLst>
            <a:ext uri="{FF2B5EF4-FFF2-40B4-BE49-F238E27FC236}">
              <a16:creationId xmlns:a16="http://schemas.microsoft.com/office/drawing/2014/main" id="{B6BA5E01-E2BC-4B57-B03F-D766B2EC0D5E}"/>
            </a:ext>
          </a:extLst>
        </xdr:cNvPr>
        <xdr:cNvSpPr/>
      </xdr:nvSpPr>
      <xdr:spPr>
        <a:xfrm>
          <a:off x="3238500" y="1628775"/>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3</xdr:col>
      <xdr:colOff>648314</xdr:colOff>
      <xdr:row>10</xdr:row>
      <xdr:rowOff>76200</xdr:rowOff>
    </xdr:from>
    <xdr:to>
      <xdr:col>5</xdr:col>
      <xdr:colOff>0</xdr:colOff>
      <xdr:row>10</xdr:row>
      <xdr:rowOff>76200</xdr:rowOff>
    </xdr:to>
    <xdr:sp macro="" textlink="">
      <xdr:nvSpPr>
        <xdr:cNvPr id="5" name="Line 1">
          <a:extLst>
            <a:ext uri="{FF2B5EF4-FFF2-40B4-BE49-F238E27FC236}">
              <a16:creationId xmlns:a16="http://schemas.microsoft.com/office/drawing/2014/main" id="{B67AC042-8959-47C3-8B78-3D3B3C1AECAC}"/>
            </a:ext>
          </a:extLst>
        </xdr:cNvPr>
        <xdr:cNvSpPr>
          <a:spLocks noChangeShapeType="1"/>
        </xdr:cNvSpPr>
      </xdr:nvSpPr>
      <xdr:spPr bwMode="auto">
        <a:xfrm flipV="1">
          <a:off x="1709891" y="1730785"/>
          <a:ext cx="64831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10</xdr:row>
      <xdr:rowOff>76200</xdr:rowOff>
    </xdr:from>
    <xdr:to>
      <xdr:col>3</xdr:col>
      <xdr:colOff>0</xdr:colOff>
      <xdr:row>10</xdr:row>
      <xdr:rowOff>76200</xdr:rowOff>
    </xdr:to>
    <xdr:sp macro="" textlink="">
      <xdr:nvSpPr>
        <xdr:cNvPr id="6" name="Line 2">
          <a:extLst>
            <a:ext uri="{FF2B5EF4-FFF2-40B4-BE49-F238E27FC236}">
              <a16:creationId xmlns:a16="http://schemas.microsoft.com/office/drawing/2014/main" id="{17046EA3-2EBF-45FC-8A95-03D0437AC8B6}"/>
            </a:ext>
          </a:extLst>
        </xdr:cNvPr>
        <xdr:cNvSpPr>
          <a:spLocks noChangeShapeType="1"/>
        </xdr:cNvSpPr>
      </xdr:nvSpPr>
      <xdr:spPr bwMode="auto">
        <a:xfrm>
          <a:off x="800100" y="1704975"/>
          <a:ext cx="11430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18</xdr:row>
      <xdr:rowOff>0</xdr:rowOff>
    </xdr:from>
    <xdr:ext cx="152400" cy="152400"/>
    <xdr:sp macro="" textlink="">
      <xdr:nvSpPr>
        <xdr:cNvPr id="7" name="Triangle 2">
          <a:extLst>
            <a:ext uri="{FF2B5EF4-FFF2-40B4-BE49-F238E27FC236}">
              <a16:creationId xmlns:a16="http://schemas.microsoft.com/office/drawing/2014/main" id="{0A8A0AA2-34C2-47BF-9CA8-D22995C94B46}"/>
            </a:ext>
          </a:extLst>
        </xdr:cNvPr>
        <xdr:cNvSpPr/>
      </xdr:nvSpPr>
      <xdr:spPr>
        <a:xfrm rot="16200000">
          <a:off x="8420100" y="307657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18</xdr:row>
      <xdr:rowOff>76200</xdr:rowOff>
    </xdr:from>
    <xdr:to>
      <xdr:col>13</xdr:col>
      <xdr:colOff>0</xdr:colOff>
      <xdr:row>18</xdr:row>
      <xdr:rowOff>76200</xdr:rowOff>
    </xdr:to>
    <xdr:sp macro="" textlink="">
      <xdr:nvSpPr>
        <xdr:cNvPr id="8" name="Line 3">
          <a:extLst>
            <a:ext uri="{FF2B5EF4-FFF2-40B4-BE49-F238E27FC236}">
              <a16:creationId xmlns:a16="http://schemas.microsoft.com/office/drawing/2014/main" id="{8C03FDA0-162D-4608-AF57-66AB2B4B437D}"/>
            </a:ext>
          </a:extLst>
        </xdr:cNvPr>
        <xdr:cNvSpPr>
          <a:spLocks noChangeShapeType="1"/>
        </xdr:cNvSpPr>
      </xdr:nvSpPr>
      <xdr:spPr bwMode="auto">
        <a:xfrm>
          <a:off x="7124700" y="315277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15</xdr:row>
      <xdr:rowOff>76200</xdr:rowOff>
    </xdr:from>
    <xdr:to>
      <xdr:col>11</xdr:col>
      <xdr:colOff>0</xdr:colOff>
      <xdr:row>18</xdr:row>
      <xdr:rowOff>76200</xdr:rowOff>
    </xdr:to>
    <xdr:sp macro="" textlink="">
      <xdr:nvSpPr>
        <xdr:cNvPr id="9" name="Line 4">
          <a:extLst>
            <a:ext uri="{FF2B5EF4-FFF2-40B4-BE49-F238E27FC236}">
              <a16:creationId xmlns:a16="http://schemas.microsoft.com/office/drawing/2014/main" id="{90B3A40B-5C3B-4CFD-9BB1-CA314A91330F}"/>
            </a:ext>
          </a:extLst>
        </xdr:cNvPr>
        <xdr:cNvSpPr>
          <a:spLocks noChangeShapeType="1"/>
        </xdr:cNvSpPr>
      </xdr:nvSpPr>
      <xdr:spPr bwMode="auto">
        <a:xfrm>
          <a:off x="5981700" y="2609850"/>
          <a:ext cx="114300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5</xdr:row>
      <xdr:rowOff>0</xdr:rowOff>
    </xdr:from>
    <xdr:ext cx="152400" cy="152400"/>
    <xdr:sp macro="" textlink="">
      <xdr:nvSpPr>
        <xdr:cNvPr id="10" name="Circle 3">
          <a:extLst>
            <a:ext uri="{FF2B5EF4-FFF2-40B4-BE49-F238E27FC236}">
              <a16:creationId xmlns:a16="http://schemas.microsoft.com/office/drawing/2014/main" id="{A89CEF62-023A-42E0-A211-8C23194DE530}"/>
            </a:ext>
          </a:extLst>
        </xdr:cNvPr>
        <xdr:cNvSpPr/>
      </xdr:nvSpPr>
      <xdr:spPr>
        <a:xfrm>
          <a:off x="5829300" y="72390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5</xdr:row>
      <xdr:rowOff>76200</xdr:rowOff>
    </xdr:from>
    <xdr:to>
      <xdr:col>9</xdr:col>
      <xdr:colOff>0</xdr:colOff>
      <xdr:row>5</xdr:row>
      <xdr:rowOff>76200</xdr:rowOff>
    </xdr:to>
    <xdr:sp macro="" textlink="">
      <xdr:nvSpPr>
        <xdr:cNvPr id="11" name="Line 5">
          <a:extLst>
            <a:ext uri="{FF2B5EF4-FFF2-40B4-BE49-F238E27FC236}">
              <a16:creationId xmlns:a16="http://schemas.microsoft.com/office/drawing/2014/main" id="{E6F331A5-B62B-44D1-8DB3-D3388FD91BE7}"/>
            </a:ext>
          </a:extLst>
        </xdr:cNvPr>
        <xdr:cNvSpPr>
          <a:spLocks noChangeShapeType="1"/>
        </xdr:cNvSpPr>
      </xdr:nvSpPr>
      <xdr:spPr bwMode="auto">
        <a:xfrm>
          <a:off x="4533900" y="8001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5</xdr:row>
      <xdr:rowOff>76200</xdr:rowOff>
    </xdr:from>
    <xdr:to>
      <xdr:col>7</xdr:col>
      <xdr:colOff>0</xdr:colOff>
      <xdr:row>10</xdr:row>
      <xdr:rowOff>76200</xdr:rowOff>
    </xdr:to>
    <xdr:sp macro="" textlink="">
      <xdr:nvSpPr>
        <xdr:cNvPr id="12" name="Line 6">
          <a:extLst>
            <a:ext uri="{FF2B5EF4-FFF2-40B4-BE49-F238E27FC236}">
              <a16:creationId xmlns:a16="http://schemas.microsoft.com/office/drawing/2014/main" id="{FE2BCBBA-C0E1-4DE7-A8BF-DCD181E9AE20}"/>
            </a:ext>
          </a:extLst>
        </xdr:cNvPr>
        <xdr:cNvSpPr>
          <a:spLocks noChangeShapeType="1"/>
        </xdr:cNvSpPr>
      </xdr:nvSpPr>
      <xdr:spPr bwMode="auto">
        <a:xfrm flipV="1">
          <a:off x="3390900" y="800100"/>
          <a:ext cx="1143000" cy="9048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9</xdr:col>
      <xdr:colOff>0</xdr:colOff>
      <xdr:row>15</xdr:row>
      <xdr:rowOff>0</xdr:rowOff>
    </xdr:from>
    <xdr:ext cx="152400" cy="152400"/>
    <xdr:sp macro="" textlink="">
      <xdr:nvSpPr>
        <xdr:cNvPr id="13" name="Circle 4">
          <a:extLst>
            <a:ext uri="{FF2B5EF4-FFF2-40B4-BE49-F238E27FC236}">
              <a16:creationId xmlns:a16="http://schemas.microsoft.com/office/drawing/2014/main" id="{1E1AA147-23EA-4C4C-9AC6-0F28A1939664}"/>
            </a:ext>
          </a:extLst>
        </xdr:cNvPr>
        <xdr:cNvSpPr/>
      </xdr:nvSpPr>
      <xdr:spPr>
        <a:xfrm>
          <a:off x="5829300" y="2533650"/>
          <a:ext cx="152400" cy="152400"/>
        </a:xfrm>
        <a:prstGeom prst="ellipse">
          <a:avLst/>
        </a:prstGeom>
        <a:solidFill>
          <a:srgbClr val="00FF0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7</xdr:col>
      <xdr:colOff>0</xdr:colOff>
      <xdr:row>15</xdr:row>
      <xdr:rowOff>76200</xdr:rowOff>
    </xdr:from>
    <xdr:to>
      <xdr:col>9</xdr:col>
      <xdr:colOff>0</xdr:colOff>
      <xdr:row>15</xdr:row>
      <xdr:rowOff>76200</xdr:rowOff>
    </xdr:to>
    <xdr:sp macro="" textlink="">
      <xdr:nvSpPr>
        <xdr:cNvPr id="14" name="Line 7">
          <a:extLst>
            <a:ext uri="{FF2B5EF4-FFF2-40B4-BE49-F238E27FC236}">
              <a16:creationId xmlns:a16="http://schemas.microsoft.com/office/drawing/2014/main" id="{9E507B44-A3D3-4182-92A8-2FC8DDE2E26A}"/>
            </a:ext>
          </a:extLst>
        </xdr:cNvPr>
        <xdr:cNvSpPr>
          <a:spLocks noChangeShapeType="1"/>
        </xdr:cNvSpPr>
      </xdr:nvSpPr>
      <xdr:spPr bwMode="auto">
        <a:xfrm>
          <a:off x="4533900" y="26098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152400</xdr:colOff>
      <xdr:row>10</xdr:row>
      <xdr:rowOff>76200</xdr:rowOff>
    </xdr:from>
    <xdr:to>
      <xdr:col>7</xdr:col>
      <xdr:colOff>0</xdr:colOff>
      <xdr:row>15</xdr:row>
      <xdr:rowOff>76200</xdr:rowOff>
    </xdr:to>
    <xdr:sp macro="" textlink="">
      <xdr:nvSpPr>
        <xdr:cNvPr id="15" name="Line 8">
          <a:extLst>
            <a:ext uri="{FF2B5EF4-FFF2-40B4-BE49-F238E27FC236}">
              <a16:creationId xmlns:a16="http://schemas.microsoft.com/office/drawing/2014/main" id="{070E9DCE-6DC1-42C9-8836-D68B374AA8C5}"/>
            </a:ext>
          </a:extLst>
        </xdr:cNvPr>
        <xdr:cNvSpPr>
          <a:spLocks noChangeShapeType="1"/>
        </xdr:cNvSpPr>
      </xdr:nvSpPr>
      <xdr:spPr bwMode="auto">
        <a:xfrm>
          <a:off x="3390900" y="1704975"/>
          <a:ext cx="1143000" cy="90487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3</xdr:row>
      <xdr:rowOff>0</xdr:rowOff>
    </xdr:from>
    <xdr:ext cx="152400" cy="152400"/>
    <xdr:sp macro="" textlink="">
      <xdr:nvSpPr>
        <xdr:cNvPr id="16" name="Triangle 5">
          <a:extLst>
            <a:ext uri="{FF2B5EF4-FFF2-40B4-BE49-F238E27FC236}">
              <a16:creationId xmlns:a16="http://schemas.microsoft.com/office/drawing/2014/main" id="{62EF8720-46A3-4F7D-A2DA-32499B084239}"/>
            </a:ext>
          </a:extLst>
        </xdr:cNvPr>
        <xdr:cNvSpPr/>
      </xdr:nvSpPr>
      <xdr:spPr>
        <a:xfrm rot="16200000">
          <a:off x="8420100" y="36195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3</xdr:row>
      <xdr:rowOff>76200</xdr:rowOff>
    </xdr:from>
    <xdr:to>
      <xdr:col>13</xdr:col>
      <xdr:colOff>0</xdr:colOff>
      <xdr:row>3</xdr:row>
      <xdr:rowOff>76200</xdr:rowOff>
    </xdr:to>
    <xdr:sp macro="" textlink="">
      <xdr:nvSpPr>
        <xdr:cNvPr id="17" name="Line 9">
          <a:extLst>
            <a:ext uri="{FF2B5EF4-FFF2-40B4-BE49-F238E27FC236}">
              <a16:creationId xmlns:a16="http://schemas.microsoft.com/office/drawing/2014/main" id="{AB459775-29E8-4743-BCFE-2556598BA377}"/>
            </a:ext>
          </a:extLst>
        </xdr:cNvPr>
        <xdr:cNvSpPr>
          <a:spLocks noChangeShapeType="1"/>
        </xdr:cNvSpPr>
      </xdr:nvSpPr>
      <xdr:spPr bwMode="auto">
        <a:xfrm>
          <a:off x="7124700" y="43815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3</xdr:row>
      <xdr:rowOff>76200</xdr:rowOff>
    </xdr:from>
    <xdr:to>
      <xdr:col>11</xdr:col>
      <xdr:colOff>0</xdr:colOff>
      <xdr:row>5</xdr:row>
      <xdr:rowOff>76200</xdr:rowOff>
    </xdr:to>
    <xdr:sp macro="" textlink="">
      <xdr:nvSpPr>
        <xdr:cNvPr id="18" name="Line 10">
          <a:extLst>
            <a:ext uri="{FF2B5EF4-FFF2-40B4-BE49-F238E27FC236}">
              <a16:creationId xmlns:a16="http://schemas.microsoft.com/office/drawing/2014/main" id="{4C2E9E0E-36BD-41E9-99DE-9601A6E4A847}"/>
            </a:ext>
          </a:extLst>
        </xdr:cNvPr>
        <xdr:cNvSpPr>
          <a:spLocks noChangeShapeType="1"/>
        </xdr:cNvSpPr>
      </xdr:nvSpPr>
      <xdr:spPr bwMode="auto">
        <a:xfrm flipV="1">
          <a:off x="5981700" y="438150"/>
          <a:ext cx="1143000"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8</xdr:row>
      <xdr:rowOff>0</xdr:rowOff>
    </xdr:from>
    <xdr:ext cx="152400" cy="152400"/>
    <xdr:sp macro="" textlink="">
      <xdr:nvSpPr>
        <xdr:cNvPr id="19" name="Triangle 6">
          <a:extLst>
            <a:ext uri="{FF2B5EF4-FFF2-40B4-BE49-F238E27FC236}">
              <a16:creationId xmlns:a16="http://schemas.microsoft.com/office/drawing/2014/main" id="{7CF3E919-F856-4B96-968E-62B5142B8638}"/>
            </a:ext>
          </a:extLst>
        </xdr:cNvPr>
        <xdr:cNvSpPr/>
      </xdr:nvSpPr>
      <xdr:spPr>
        <a:xfrm rot="16200000">
          <a:off x="8420100" y="1266825"/>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8</xdr:row>
      <xdr:rowOff>76200</xdr:rowOff>
    </xdr:from>
    <xdr:to>
      <xdr:col>13</xdr:col>
      <xdr:colOff>0</xdr:colOff>
      <xdr:row>8</xdr:row>
      <xdr:rowOff>76200</xdr:rowOff>
    </xdr:to>
    <xdr:sp macro="" textlink="">
      <xdr:nvSpPr>
        <xdr:cNvPr id="20" name="Line 11">
          <a:extLst>
            <a:ext uri="{FF2B5EF4-FFF2-40B4-BE49-F238E27FC236}">
              <a16:creationId xmlns:a16="http://schemas.microsoft.com/office/drawing/2014/main" id="{DE3882FE-70C9-4573-9E1F-4C7B2DD832B4}"/>
            </a:ext>
          </a:extLst>
        </xdr:cNvPr>
        <xdr:cNvSpPr>
          <a:spLocks noChangeShapeType="1"/>
        </xdr:cNvSpPr>
      </xdr:nvSpPr>
      <xdr:spPr bwMode="auto">
        <a:xfrm>
          <a:off x="7124700" y="1343025"/>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5</xdr:row>
      <xdr:rowOff>76200</xdr:rowOff>
    </xdr:from>
    <xdr:to>
      <xdr:col>11</xdr:col>
      <xdr:colOff>0</xdr:colOff>
      <xdr:row>8</xdr:row>
      <xdr:rowOff>76200</xdr:rowOff>
    </xdr:to>
    <xdr:sp macro="" textlink="">
      <xdr:nvSpPr>
        <xdr:cNvPr id="21" name="Line 12">
          <a:extLst>
            <a:ext uri="{FF2B5EF4-FFF2-40B4-BE49-F238E27FC236}">
              <a16:creationId xmlns:a16="http://schemas.microsoft.com/office/drawing/2014/main" id="{ED975D38-8F68-4A65-BE22-30246C885A99}"/>
            </a:ext>
          </a:extLst>
        </xdr:cNvPr>
        <xdr:cNvSpPr>
          <a:spLocks noChangeShapeType="1"/>
        </xdr:cNvSpPr>
      </xdr:nvSpPr>
      <xdr:spPr bwMode="auto">
        <a:xfrm>
          <a:off x="5981700" y="800100"/>
          <a:ext cx="114300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0</xdr:colOff>
      <xdr:row>13</xdr:row>
      <xdr:rowOff>0</xdr:rowOff>
    </xdr:from>
    <xdr:ext cx="152400" cy="152400"/>
    <xdr:sp macro="" textlink="">
      <xdr:nvSpPr>
        <xdr:cNvPr id="22" name="Triangle 7">
          <a:extLst>
            <a:ext uri="{FF2B5EF4-FFF2-40B4-BE49-F238E27FC236}">
              <a16:creationId xmlns:a16="http://schemas.microsoft.com/office/drawing/2014/main" id="{45AA8E1B-6102-49B8-BF0B-C6094FE6105E}"/>
            </a:ext>
          </a:extLst>
        </xdr:cNvPr>
        <xdr:cNvSpPr/>
      </xdr:nvSpPr>
      <xdr:spPr>
        <a:xfrm rot="16200000">
          <a:off x="8420100" y="2171700"/>
          <a:ext cx="152400" cy="152400"/>
        </a:xfrm>
        <a:prstGeom prst="triangle">
          <a:avLst/>
        </a:prstGeom>
        <a:solidFill>
          <a:srgbClr val="00B0F0"/>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11</xdr:col>
      <xdr:colOff>0</xdr:colOff>
      <xdr:row>13</xdr:row>
      <xdr:rowOff>76200</xdr:rowOff>
    </xdr:from>
    <xdr:to>
      <xdr:col>13</xdr:col>
      <xdr:colOff>0</xdr:colOff>
      <xdr:row>13</xdr:row>
      <xdr:rowOff>76200</xdr:rowOff>
    </xdr:to>
    <xdr:sp macro="" textlink="">
      <xdr:nvSpPr>
        <xdr:cNvPr id="23" name="Line 13">
          <a:extLst>
            <a:ext uri="{FF2B5EF4-FFF2-40B4-BE49-F238E27FC236}">
              <a16:creationId xmlns:a16="http://schemas.microsoft.com/office/drawing/2014/main" id="{2ED2729A-47A2-4992-9911-3B48FFE90CAD}"/>
            </a:ext>
          </a:extLst>
        </xdr:cNvPr>
        <xdr:cNvSpPr>
          <a:spLocks noChangeShapeType="1"/>
        </xdr:cNvSpPr>
      </xdr:nvSpPr>
      <xdr:spPr bwMode="auto">
        <a:xfrm>
          <a:off x="7124700" y="22479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152400</xdr:colOff>
      <xdr:row>13</xdr:row>
      <xdr:rowOff>76200</xdr:rowOff>
    </xdr:from>
    <xdr:to>
      <xdr:col>11</xdr:col>
      <xdr:colOff>0</xdr:colOff>
      <xdr:row>15</xdr:row>
      <xdr:rowOff>76200</xdr:rowOff>
    </xdr:to>
    <xdr:sp macro="" textlink="">
      <xdr:nvSpPr>
        <xdr:cNvPr id="24" name="Line 14">
          <a:extLst>
            <a:ext uri="{FF2B5EF4-FFF2-40B4-BE49-F238E27FC236}">
              <a16:creationId xmlns:a16="http://schemas.microsoft.com/office/drawing/2014/main" id="{8910F55C-F999-417E-8849-6F8A62290065}"/>
            </a:ext>
          </a:extLst>
        </xdr:cNvPr>
        <xdr:cNvSpPr>
          <a:spLocks noChangeShapeType="1"/>
        </xdr:cNvSpPr>
      </xdr:nvSpPr>
      <xdr:spPr bwMode="auto">
        <a:xfrm flipV="1">
          <a:off x="5981700" y="2247900"/>
          <a:ext cx="1143000" cy="36195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0</xdr:colOff>
      <xdr:row>10</xdr:row>
      <xdr:rowOff>4765</xdr:rowOff>
    </xdr:from>
    <xdr:ext cx="152400" cy="152400"/>
    <xdr:sp macro="" textlink="">
      <xdr:nvSpPr>
        <xdr:cNvPr id="25" name="Square 0">
          <a:extLst>
            <a:ext uri="{FF2B5EF4-FFF2-40B4-BE49-F238E27FC236}">
              <a16:creationId xmlns:a16="http://schemas.microsoft.com/office/drawing/2014/main" id="{72F8B6A8-6D52-4185-8F2B-FF50B34C3ACA}"/>
            </a:ext>
          </a:extLst>
        </xdr:cNvPr>
        <xdr:cNvSpPr/>
      </xdr:nvSpPr>
      <xdr:spPr>
        <a:xfrm>
          <a:off x="647700" y="1662115"/>
          <a:ext cx="152400" cy="152400"/>
        </a:xfrm>
        <a:prstGeom prst="rect">
          <a:avLst/>
        </a:prstGeom>
        <a:solidFill>
          <a:srgbClr val="FFFF00">
            <a:alpha val="50000"/>
          </a:srgbClr>
        </a:solidFill>
        <a:ln w="12700" cap="flat" cmpd="sng" algn="ctr">
          <a:solidFill>
            <a:srgbClr xmlns:mc="http://schemas.openxmlformats.org/markup-compatibility/2006" xmlns:a14="http://schemas.microsoft.com/office/drawing/2010/main" val="000000" mc:Ignorable="a14" a14:legacySpreadsheetColorIndex="8"/>
          </a:solidFill>
          <a:prstDash val="solid"/>
          <a:round/>
          <a:headEnd type="none" w="med" len="med"/>
          <a:tailEnd type="none" w="med" len="med"/>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oneCellAnchor>
  <xdr:twoCellAnchor>
    <xdr:from>
      <xdr:col>0</xdr:col>
      <xdr:colOff>0</xdr:colOff>
      <xdr:row>10</xdr:row>
      <xdr:rowOff>76200</xdr:rowOff>
    </xdr:from>
    <xdr:to>
      <xdr:col>1</xdr:col>
      <xdr:colOff>0</xdr:colOff>
      <xdr:row>10</xdr:row>
      <xdr:rowOff>76200</xdr:rowOff>
    </xdr:to>
    <xdr:sp macro="" textlink="">
      <xdr:nvSpPr>
        <xdr:cNvPr id="26" name="Line 15">
          <a:extLst>
            <a:ext uri="{FF2B5EF4-FFF2-40B4-BE49-F238E27FC236}">
              <a16:creationId xmlns:a16="http://schemas.microsoft.com/office/drawing/2014/main" id="{6264D359-4ED5-4FF5-91C2-D77008E431B6}"/>
            </a:ext>
          </a:extLst>
        </xdr:cNvPr>
        <xdr:cNvSpPr>
          <a:spLocks noChangeShapeType="1"/>
        </xdr:cNvSpPr>
      </xdr:nvSpPr>
      <xdr:spPr bwMode="auto">
        <a:xfrm>
          <a:off x="0" y="1704975"/>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olid"/>
          <a:round/>
          <a:headEnd/>
          <a:tailEnd type="non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lutions%20to%20Risk%20Tolerance%20Exercises%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s>
    <sheetDataSet>
      <sheetData sheetId="0"/>
      <sheetData sheetId="1"/>
      <sheetData sheetId="2"/>
      <sheetData sheetId="3">
        <row r="2">
          <cell r="T2">
            <v>3000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31T15:23:02.594"/>
    </inkml:context>
    <inkml:brush xml:id="br0">
      <inkml:brushProperty name="width" value="0.05" units="cm"/>
      <inkml:brushProperty name="height" value="0.05" units="cm"/>
    </inkml:brush>
  </inkml:definitions>
  <inkml:trace contextRef="#ctx0" brushRef="#br0">13 0 4736,'6'30'1824,"-2"-6"-1408,1 12-128,-1-14-128,-4 6-672,-4 3-128,-5-1-1248,-10 4-512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31T15:23:02.595"/>
    </inkml:context>
    <inkml:brush xml:id="br0">
      <inkml:brushProperty name="width" value="0.05" units="cm"/>
      <inkml:brushProperty name="height" value="0.05" units="cm"/>
    </inkml:brush>
  </inkml:definitions>
  <inkml:trace contextRef="#ctx0" brushRef="#br0">658 5158 10624,'-4'-2'905,"1"0"-1,-1 0 1,1-1 0,-1 1 0,1-1 0,-1-1-905,1 1-41,1 1-1,-1-1 1,0 1-1,-1 0 1,1 0-1,0 0 1,-1 0-1,1 0 1,-2 0 41,-11-2-129,0 0 1,0 2 0,-1-1 0,1 2-1,0 0 1,-1 1 0,1 1 0,-1 0-1,1 1 1,0 1 0,-10 3 128,0 2-94,0 0 0,1 2 1,0 1-1,0 1 0,1 0 0,-14 12 94,22-12-49,0 0 0,1 1 0,1 1 0,0 1 0,1-1 1,0 2-1,1 0 0,1 0 0,1 1 0,0 1 0,1 0 0,1 0 0,1 0 0,0 1 0,0 6 49,0 2 32,2 0 0,0 0-1,2 0 1,1 0 0,1 0 0,1 1 0,1-1 0,2 1-1,1-1 1,6 23-32,-7-39 90,0 0-1,1-1 0,0 1 0,0-1 1,1 0-1,1-1 0,0 1 0,0-1 0,0 0 1,4 2-90,-5-6 130,-1-1 0,1 1 0,0-1 0,0 0 0,1-1 0,-1 1 0,1-1-1,0 0 1,0-1 0,0 1 0,0-1 0,0 0 0,0-1 0,1 1 0,-1-1 0,0-1 0,1 1 0,1-1-130,3 0 240,-1-1 1,0 0-1,0-1 0,0 0 0,0-1 1,-1 1-1,1-2 0,4-2-240,1-1 315,-1-1-1,0 0 1,0-1-1,-1 0 1,2-3-315,8-8 428,-1-2 1,-1 0-1,0-2 1,-2 0-1,5-10-428,3-6 388,-3-1-1,-1-1 1,-2-1-1,10-32-387,-21 45 30,-1 0-1,-1 0 0,-1-1 0,-2 0 1,-1-1-1,-1 1 0,-2-19-29,-1 37-51,-1 0 0,-1 0 1,0 0-1,-1 0 0,-1-5 51,3 15-54,0-1-1,0 1 0,0 0 0,0 1 0,-1-1 1,1 0-1,-1 0 0,1 1 0,-1-1 1,0 1-1,0-1 0,0 1 0,-1 0 1,1-1-1,0 1 0,-1 1 0,0-1 1,1 0-1,-1 1 0,0-1 0,0 1 1,0 0-1,0 0 0,-1-1 55,0 2-121,1 0-1,0 0 1,-1 0 0,1 0-1,0 1 1,-1 0-1,1-1 1,0 1 0,0 0-1,-1 1 1,1-1 0,0 0-1,0 1 1,0 0 0,1 0-1,-1 0 1,0 0 0,1 0-1,-1 0 1,1 1 121,-6 5-688,1 0 0,0 0 0,0 1 0,1 0 0,-4 6 688,7-9-832,-1 0-1,1 1 0,1-1 0,-1 1 0,1-1 0,0 1 0,0 0 0,1 0 0,0 0 0,0 0 0,1 0 833,5 33-4373</inkml:trace>
  <inkml:trace contextRef="#ctx0" brushRef="#br0" timeOffset="0.79">733 5250 6912,'-12'-6'1360,"0"1"0,0 0 0,-1 1 0,-8-2-1360,20 6 74,-7-1 246,0-1-1,1 0 1,0 0-1,0-1 1,-7-3-320,13 5 62,-1 1 0,1-1 0,0 0 0,-1 0 0,1 0 0,0 0 0,0 0 0,0 0 0,0 0 0,0 0 0,0 0 0,0 0 0,0-1-1,1 1 1,-1 0 0,0-1 0,1 1 0,-1-1 0,1 1 0,-1 0 0,1-1 0,0 1 0,0-1 0,0 1 0,0-1 0,0 1 0,0-1 0,0 1 0,0-1 0,0 1 0,1-1 0,-1 1 0,1-1-62,2-9 101,2 1 0,-1 0 0,1 0 0,1 0 0,0 1 0,3-4-101,15-18 42,6-5-42,-1 3 8,75-107-77,-31 39 122,239-281 174,-240 296 223,-70 83-429,10-11 113,0 0-1,1 1 0,0 0 1,2 1-134,-14 11 4,0 0-1,0 0 1,1 0 0,-1 0 0,0 0 0,1 0 0,-1 1-1,1-1 1,-1 1 0,1-1 0,-1 1 0,1-1 0,0 1-1,-1 0 1,1 0 0,-1 0 0,1 0 0,0 0 0,-1 0 0,1 0-1,-1 1 1,1-1 0,-1 0 0,1 1 0,-1-1 0,1 1-1,-1 0-3,4 2-35,0 0-1,-1 1 1,0-1-1,0 1 1,0 0-1,0 0 1,0 1 35,21 21-159,-12-18 155,-1 0 0,1-1 0,0-1 0,1 0 0,0-1 0,0 0 0,0-1 0,0-1 0,9 2 4,19 0 354,-1-1 0,39-2-354,56-6 647,0-6 1,86-20-648,264-65 538,-371 70-483,-108 23-47,153-28-566,-122 24-725,1 2-1,0 2 1,1 2 1283,-18 1-4654,23 5 4654,-45-6-7</inkml:trace>
  <inkml:trace contextRef="#ctx0" brushRef="#br0" timeOffset="1.79">748 6046 7680,'1'-2'280,"0"-3"140,-1 0 0,1 1 1,1-1-1,-1 0 0,1 1 1,0-1-1,0 1 0,0 0 0,0-1 1,1 1-1,0 0 0,0 1 1,1-3-421,-3 6 96,0-1-1,-1 1 1,1-1 0,0 1 0,0 0 0,0-1 0,-1 1 0,1 0 0,0 0 0,0-1 0,0 1 0,0 0-1,0 0 1,0 0 0,-1 0 0,1 0 0,0 0 0,0 0 0,0 0 0,0 1 0,0-1 0,0 0 0,-1 0-1,1 1 1,0-1 0,0 1 0,0-1 0,-1 1 0,1-1 0,0 1 0,-1-1 0,1 1 0,0-1 0,-1 1-1,1 0-95,3 3 231,0 0-1,-1 1 1,1 0-1,2 4-230,-5-8 20,8 17 138,0-1 0,0 1 0,-2 1 0,0-1 0,-2 1 0,4 17-158,1 21 65,2 39-65,0 62-24,12 93 395,-21-228-283,1-1 1,1 0-1,1 0 0,7 13-88,-10-26 32,1-1 1,0 1-1,1-1 0,0-1 1,0 1-1,1-1 1,0 0-1,0 0 0,1 0 1,0-1-1,0 0 0,5 3-32,5 1 80,0-1 0,0-2-1,0 1 1,1-2 0,0 0 0,0-1-1,0-1 1,1-1 0,13 1-80,35 0 316,0-2 0,1-3-316,-61 1 26,25 0-6,254 0 675,-205 3-1601,-1 4-1,43 11 907,-68-7-2747,1-3-2255</inkml:trace>
  <inkml:trace contextRef="#ctx0" brushRef="#br0" timeOffset="2.79">3799 4155 9984,'-14'-17'3285,"13"17"-3227,1-1 0,-1 1 1,0-1-1,1 1 0,-1-1 1,0 1-1,1-1 0,-1 1 0,0 0 1,0 0-1,0-1 0,1 1 1,-1 0-1,0 0 0,0 0 0,0 0 1,1 0-1,-1 0 0,0 0 0,0 0 1,0 0-1,1 0 0,-1 0 1,0 0-1,0 1 0,0-1 0,1 0 1,-2 1-59,0 0 181,-11 3-191,1 1 0,1 1 0,-1 0 1,1 1-1,0 0 0,0 0 0,1 1 0,0 0 0,-1 3 10,1-3-23,-13 12-63,0 2-1,1 0 1,2 2-1,0 0 1,2 1 0,-7 13 86,12-16-30,1 0 0,1 1 0,1 0 0,1 1 0,1 0 1,1 1-1,1-1 0,0 4 30,5-17-4,-1 0 0,2-1 1,-1 1-1,2 0 0,0 3 4,-1-11 23,0 0 0,0-1 0,1 1 0,0 0 1,0-1-1,-1 1 0,1-1 0,1 1 0,-1-1 0,0 1 0,1-1 0,-1 1 0,1-1 0,0 0 0,-1 0 0,1 0 0,0 0 1,0 0-1,1-1 0,-1 1 0,0-1 0,1 1 0,-1-1-23,2 1 68,0-1 0,0 0 0,-1 0 1,1 0-1,0-1 0,0 1 0,0-1 0,0 0 1,0 0-1,0 0 0,0-1 0,0 1 0,0-1 0,-1 0 1,1 0-1,0 0 0,0-1 0,-1 1 0,1-1 0,0 0-68,6-4 178,0-1-1,0 1 0,-1-2 0,0 1 0,0-1 0,2-3-177,8-10 169,-1-1-1,0 0 0,-2-2 0,-1 0 0,-1 0 0,0-1 0,-2-1 1,-1 0-1,-2-1 0,7-26-168,-8 21 38,-2-1-1,-2 1 1,0-1 0,-3 0 0,0 0-1,-2 0 1,-2 1 0,-1-1 0,-3-11-38,3 27-143,0 0 0,-1 1 0,-1-1 1,0 1-1,-1 0 0,-9-14 143,12 24-124,1 0 0,-1 1 0,-1-1 1,1 1-1,-1 0 0,1 0 0,-1 1 0,-1-1 0,1 1 0,-1 0 0,1 1 0,-1-1 1,0 1-1,0 0 0,-1 1 0,1-1 0,-1 1 0,1 1 0,-2-1 124,6 2-106,-1-1-1,1 1 1,-1 0-1,1 0 1,-1 0-1,1 0 1,0 1 0,-1-1-1,1 1 1,-1-1-1,1 1 1,0 0-1,-1 0 1,1 0-1,0 0 1,0 0 0,-1 1-1,1-1 1,0 1-1,0 0 107,1-1-251,0 1-1,-1-1 1,1 1-1,0-1 1,0 1-1,0 0 0,0 0 1,1-1-1,-1 1 1,0 0-1,1 0 1,-1 0-1,1 0 1,0 0-1,-1 0 1,1 0-1,0 1 252,3 19-3253</inkml:trace>
  <inkml:trace contextRef="#ctx0" brushRef="#br0" timeOffset="3.79">3871 3773 11392,'19'-135'6479,"-18"119"-6194,1 1-1,0-1 1,1 1-1,1 0 0,0-1 1,1 1-285,-1 8-36,-1-1-1,1 1 1,0 0-1,1 0 1,0 0 0,0 1-1,0 0 1,1 0 0,0 0-1,0 0 1,5-2 36,61-43-320,2 3 0,41-18 320,22-3 47,3 7 0,103-29-47,298-74 525,-266 95-1816,-258 66-1,1 1 0,0 1 0,0 1 0,18 0 1292,-2 5-4090</inkml:trace>
  <inkml:trace contextRef="#ctx0" brushRef="#br0" timeOffset="4.79">3799 4560 11648,'0'1'149,"0"-1"1,1 1-1,-1-1 1,0 1-1,0 0 1,0-1 0,0 1-1,1-1 1,-1 1-1,0-1 1,1 1-1,-1-1 1,0 0 0,1 1-1,-1-1 1,0 1-1,1-1 1,-1 0-1,1 1 1,-1-1 0,1 0-1,-1 1 1,1-1-1,-1 0 1,1 0-1,-1 1 1,1-1 0,-1 0-1,1 0 1,-1 0-1,1 0 1,-1 0-1,1 0 1,-1 0 0,1 0-1,0 0 1,-1 0-1,1 0 1,-1 0-1,1-1-149,32-5 1273,-22 3-363,28-6-7,-21 4-779,1 0 1,0 2-1,0 0 1,0 1-1,2 1-124,-15 1-12,-1 0 1,1 1-1,0 0 1,-1 0-1,1 0 1,-1 0-1,0 1 1,1 0-1,-1 0 1,0 1-1,0-1 1,0 1-1,0 0 1,-1 1-1,1-1 1,-1 1-1,0 0 1,0 0-1,2 2 12,2 5-24,-1-1 0,0 1 0,-1 0 0,0 1 0,2 5 24,22 64-98,-22-59 92,-2-3 38,6 14 137,0 0 0,9 13-169,-16-36 27,1-1 0,0 1 0,0-1 0,0-1 0,1 1 0,1-1 0,-1 0 0,2-1 0,-1 0 0,1 0-27,1 0 23,1-1-1,-1-1 1,1 0 0,0 0-1,0-1 1,1-1-1,-1 1 1,1-2-1,0 0 1,0 0-1,0-1 1,0-1 0,11 0-23,10-3 57,-1-1 0,0-1 1,0-2-1,20-8-57,14-6-624,0-2 0,-2-4 0,-1-2 0,39-26 624,11-12-3077,-6 6-1888</inkml:trace>
  <inkml:trace contextRef="#ctx0" brushRef="#br0" timeOffset="5.79">6548 2514 13440,'-12'-8'2288,"8"6"-1654,0 0 1,0-1-1,0 1 1,0 1 0,0-1-1,-1 1-634,2 1-238,0 0 0,0 1 0,0 0 0,0-1-1,0 1 1,0 0 0,0 1 0,0-1-1,1 0 1,-1 1 0,0 0 0,0 0 238,-1 0-368,-11 7-142,0 2-1,1-1 1,1 1 0,-1 1 0,2 1-1,0 0 1,-3 4 510,-3 6-477,1 1 0,1 0 0,-12 27 477,25-45-43,0 0 0,1 0-1,0 0 1,0 0 0,0 1-1,0-1 1,1 1 0,0-1 43,1-4 0,0-1 1,0 0-1,0 1 1,0-1 0,0 0-1,1 1 1,-1-1 0,0 0-1,1 1 1,-1-1 0,1 0-1,-1 1 1,1-1 0,0 0-1,-1 0 1,1 0 0,0 1-1,1-1 24,-1 0 1,0 0-1,1-1 1,-1 1 0,0 0-1,1 0 1,-1-1-1,1 1 1,-1-1-1,1 1 1,-1-1 0,1 0-1,-1 0 1,1 1-1,0-1 1,-1 0-1,1 0 1,0-1-25,8 1 204,0-2 0,0 1 0,-1-2 0,1 1 0,-1-1 0,0 0 0,0-1 0,4-2-204,18-10 1784,21-16-1784,-48 29 104,62-40 4072,23-22-4176,-63 45 863,-2-1-1,0-2 1,-2 0-1,17-22-862,-33 37 144,0-1 0,0 0-1,-1 0 1,0-1 0,-1 1 0,0-1-1,-1 0 1,2-7-144,-4 14-73,0-1 0,0 1 1,-1-1-1,0 1 0,0-1 0,0 1 0,0-1 1,0 1-1,-1-1 0,1 1 0,-1-1 0,0 1 1,0-1-1,-1 1 0,1 0 0,0 0 0,-1-1 1,0 1-1,0 0 0,0 1 0,0-1 0,0 0 1,-1 0-1,1 1 0,-1 0 0,0-1 0,0 1 73,-11-6-801,11 6 472,-1 0 0,1 0 0,0-1 0,0 1-1,-1-1 1,0-1 329,3 3-109,0 0 0,1 0 0,-1 0 0,0 0 1,1 0-1,-1 0 0,1-1 0,-1 1 0,1 0 0,-1 0 0,1-1 0,0 1 0,0 0 0,-1-1 0,1 1 0,0 0 0,0 0 0,1-1 0,-1 1 0,0 0 0,0-1 0,1 0 109,1-5-131,1 0 1,0 0-1,0 0 0,1 0 0,0 1 0,0-1 1,0 1-1,5-4 131,11-13-739,14-11 739,-24 24-23,18-17 79,219-204 2427,-226 215-2016,0 0-1,1 2 1,1 0 0,0 1 0,1 2-1,0 0 1,24-7-467,-10 8 223,0 0 1,0 3-1,1 1 0,0 2 1,4 1-224,266-6 93,-81 3-112,423-30-1213,-517 26-992,-15 6-2767</inkml:trace>
  <inkml:trace contextRef="#ctx0" brushRef="#br0" timeOffset="6.79">6893 2832 15744,'32'5'5887,"8"-2"-4575,24 11-448,-36-3-480,9 9-1440,14 10-416,12 15-2432,5 17-1087,8 13 159,-1 15 160</inkml:trace>
  <inkml:trace contextRef="#ctx0" brushRef="#br0" timeOffset="7.79">9113 1123 11904,'-11'0'1877,"2"0"-23,13 3 708,11 4-1673,-14-6-797,1 0-1,-1 0 0,1 0 0,0 0 0,-1-1 1,1 1-1,0 0 0,0-1 0,-1 0 0,1 1 1,0-1-1,1 0-91,8 0 386,-1-1 1,0-1-1,0 0 1,0 0 0,0-1-1,0 0 1,6-3-387,17-9 686,16-11-686,-45 24 32,57-34 322,50-41-354,18-11 8,-39 34-44,73-31 36,-124 68-161,1 1-1,0 2 1,0 2 0,2 1 0,30-3 161,-61 13-192,0-1 1,0 2 0,0-1-1,0 2 1,0-1-1,0 2 1,2 0 191,-10-2-131,0 1 0,0 0 1,0 0-1,0 0 0,0 0 0,0 1 0,-1-1 0,1 1 1,0 0-1,-1 0 0,0 0 0,1 0 0,-1 0 0,0 0 1,0 1-1,0-1 0,0 1 0,0-1 0,-1 1 0,1 0 1,-1 0-1,0 0 0,0 0 0,0 0 0,0 0 0,0 2 131,1 5-423,-1 0 0,0 0 0,-1 0 0,0 0 0,0 0 0,-2 5 423,-12 61-2419,10-55 1558,-9 39-2776</inkml:trace>
  <inkml:trace contextRef="#ctx0" brushRef="#br0" timeOffset="8.77">8745 4946 4480,'-94'156'1760,"35"-80"-1376,-37 24-2016,52-53-992</inkml:trace>
  <inkml:trace contextRef="#ctx0" brushRef="#br0" timeOffset="9.77">6479 4731 9472,'-1'0'390,"0"1"0,-1 0 1,1 0-1,0-1 0,0 1 1,0 0-1,0 0 1,0 0-1,1 0 0,-1 0 1,0 0-391,-12 22 264,11-19 90,-11 28 250,1-1 0,1 1 0,1 1 0,-1 19-604,10-50 58,-16 72 1246,4 1 0,2 6-1304,8-54 122,2 1 1,0-1 0,2 0-1,1 0 1,2 0 0,0 0 0,6 16-123,1-10 224,8 14-224,-15-37 1,0 0-1,1 0 1,1 0 0,0-1 0,0 0 0,1 0-1,0-1 1,0 1 0,1-1 0,0-1 0,1 0 0,0 0-1,8 5 0,2 0-332,-1-2-1,1 0 0,1-1 0,0-1 0,0-1 0,0-1 0,1-1 1,0 0-1,0-2 0,6 0 333,21 1-1247,0-3 1,0-2-1,0-2 1,5-3 1246,111-18-3893,-163 24 3861</inkml:trace>
  <inkml:trace contextRef="#ctx0" brushRef="#br0" timeOffset="10.79">9286 5599 12800,'116'-8'4735,"-29"-23"-3679,62-41-224,-87 32-384,82-29-1088,39-40-384,27-28-2079,25-34-865,27-16-128,-1-20-32</inkml:trace>
  <inkml:trace contextRef="#ctx0" brushRef="#br0" timeOffset="11.79">12610 2980 8320,'55'-107'3072,"-42"49"-2400,13-37-256,-8 50-224,10-17 224,20-21 192,20-26-224,33-23-128,34-35-160,45-22-704,33-29-320,38-11-1088,32-3-384,12 0-576</inkml:trace>
  <inkml:trace contextRef="#ctx0" brushRef="#br0" timeOffset="12.79">16140 16 6144,'170'-16'2272,"-129"32"-1760,9 30-768,-31-16-512,-1 27-1664,4 23-608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2C530-7568-4B93-AA7E-16FD8E301A30}">
  <dimension ref="A1:GT1005"/>
  <sheetViews>
    <sheetView tabSelected="1" zoomScale="110" zoomScaleNormal="110" workbookViewId="0">
      <selection activeCell="M3" sqref="M3"/>
    </sheetView>
  </sheetViews>
  <sheetFormatPr defaultRowHeight="14.25" x14ac:dyDescent="0.45"/>
  <cols>
    <col min="2" max="2" width="2.19921875" customWidth="1"/>
    <col min="3" max="3" width="3.59765625" customWidth="1"/>
    <col min="6" max="6" width="2.19921875" customWidth="1"/>
    <col min="7" max="7" width="3.59765625" customWidth="1"/>
    <col min="8" max="9" width="8.59765625" customWidth="1"/>
    <col min="10" max="10" width="2.19921875" customWidth="1"/>
    <col min="11" max="11" width="6.59765625" customWidth="1"/>
    <col min="12" max="12" width="4.73046875" customWidth="1"/>
    <col min="13" max="13" width="9.06640625" style="8"/>
    <col min="14" max="14" width="7.3984375" customWidth="1"/>
  </cols>
  <sheetData>
    <row r="1" spans="1:19" x14ac:dyDescent="0.45">
      <c r="A1" s="27"/>
      <c r="B1" s="26"/>
      <c r="C1" s="26"/>
      <c r="D1" s="26"/>
      <c r="E1" s="26"/>
      <c r="F1" s="26"/>
      <c r="G1" s="26"/>
      <c r="H1" s="28">
        <v>0.25</v>
      </c>
      <c r="I1" s="26"/>
      <c r="J1" s="26"/>
      <c r="K1" s="29" t="s">
        <v>39</v>
      </c>
      <c r="M1" s="14" t="s">
        <v>40</v>
      </c>
      <c r="O1" t="s">
        <v>41</v>
      </c>
      <c r="Q1" s="15"/>
    </row>
    <row r="2" spans="1:19" x14ac:dyDescent="0.45">
      <c r="A2" s="26"/>
      <c r="B2" s="26"/>
      <c r="C2" s="26"/>
      <c r="D2" s="26"/>
      <c r="E2" s="26"/>
      <c r="F2" s="26"/>
      <c r="G2" s="26"/>
      <c r="H2" s="26" t="s">
        <v>42</v>
      </c>
      <c r="I2" s="26"/>
      <c r="J2" s="26"/>
      <c r="K2" s="26"/>
      <c r="M2" s="16"/>
      <c r="O2" t="s">
        <v>43</v>
      </c>
      <c r="R2" s="36">
        <v>0.75</v>
      </c>
      <c r="S2" t="s">
        <v>44</v>
      </c>
    </row>
    <row r="3" spans="1:19" x14ac:dyDescent="0.45">
      <c r="A3" s="26"/>
      <c r="B3" s="26"/>
      <c r="C3" s="26"/>
      <c r="D3" s="26"/>
      <c r="E3" s="26"/>
      <c r="F3" s="26"/>
      <c r="G3" s="26"/>
      <c r="H3" s="26"/>
      <c r="I3" s="26"/>
      <c r="J3" s="26"/>
      <c r="K3" s="30">
        <f>SUM(D6,H4)</f>
        <v>3</v>
      </c>
      <c r="L3" s="62" t="s">
        <v>90</v>
      </c>
      <c r="M3" s="17">
        <f>1-EXP(-K3/$R$2)</f>
        <v>0.98168436111126578</v>
      </c>
      <c r="N3" s="18"/>
      <c r="O3" s="18"/>
      <c r="P3" s="18"/>
      <c r="Q3" s="18"/>
      <c r="R3" s="18"/>
    </row>
    <row r="4" spans="1:19" x14ac:dyDescent="0.45">
      <c r="A4" s="26"/>
      <c r="B4" s="26"/>
      <c r="C4" s="26"/>
      <c r="D4" s="27" t="s">
        <v>45</v>
      </c>
      <c r="E4" s="26"/>
      <c r="F4" s="26"/>
      <c r="G4" s="26"/>
      <c r="H4" s="31">
        <v>3</v>
      </c>
      <c r="I4" s="26">
        <f>K3</f>
        <v>3</v>
      </c>
      <c r="J4" s="26"/>
      <c r="K4" s="29"/>
      <c r="M4" s="16"/>
      <c r="N4" s="18"/>
      <c r="O4" s="18"/>
      <c r="P4" s="19" t="s">
        <v>46</v>
      </c>
      <c r="Q4" s="20">
        <f>H1*M3 + H6*M8</f>
        <v>0.79772323669102141</v>
      </c>
      <c r="R4" s="18"/>
    </row>
    <row r="5" spans="1:19" x14ac:dyDescent="0.45">
      <c r="A5" s="26"/>
      <c r="B5" s="26"/>
      <c r="C5" s="26"/>
      <c r="D5" s="26"/>
      <c r="E5" s="26"/>
      <c r="F5" s="26"/>
      <c r="G5" s="26"/>
      <c r="H5" s="26"/>
      <c r="I5" s="32">
        <f>A-B*EXP(-I4/RT)</f>
        <v>0.98168436111126578</v>
      </c>
      <c r="J5" s="26"/>
      <c r="K5" s="29"/>
      <c r="M5" s="16"/>
      <c r="N5" s="18"/>
      <c r="O5" s="18"/>
      <c r="P5" s="19" t="s">
        <v>47</v>
      </c>
      <c r="Q5" s="21">
        <f>-$R$2*LN(1 -Q4)</f>
        <v>1.1985888029561904</v>
      </c>
      <c r="R5" s="18" t="s">
        <v>44</v>
      </c>
    </row>
    <row r="6" spans="1:19" x14ac:dyDescent="0.45">
      <c r="A6" s="26"/>
      <c r="B6" s="26"/>
      <c r="C6" s="26"/>
      <c r="D6" s="31"/>
      <c r="E6" s="33">
        <f>-LN((A-E7)/B)*RT</f>
        <v>1.1985888029561904</v>
      </c>
      <c r="F6" s="26"/>
      <c r="G6" s="26"/>
      <c r="H6" s="28">
        <f>1-H1</f>
        <v>0.75</v>
      </c>
      <c r="I6" s="26"/>
      <c r="J6" s="26"/>
      <c r="K6" s="29"/>
      <c r="M6" s="16"/>
      <c r="N6" s="18"/>
      <c r="O6" s="18"/>
      <c r="P6" s="19" t="s">
        <v>48</v>
      </c>
      <c r="Q6" s="21">
        <f>E27-Q5</f>
        <v>0.30141119704380959</v>
      </c>
      <c r="R6" s="18" t="s">
        <v>44</v>
      </c>
    </row>
    <row r="7" spans="1:19" x14ac:dyDescent="0.45">
      <c r="A7" s="26"/>
      <c r="B7" s="26"/>
      <c r="C7" s="26"/>
      <c r="D7" s="26"/>
      <c r="E7" s="34">
        <f>IF(ABS(1-(H1+H6))&lt;=0.00001,H1*I5+H6*I10,NA())</f>
        <v>0.79772323669102141</v>
      </c>
      <c r="F7" s="26"/>
      <c r="G7" s="26"/>
      <c r="H7" s="26" t="s">
        <v>49</v>
      </c>
      <c r="I7" s="26"/>
      <c r="J7" s="26"/>
      <c r="K7" s="29"/>
      <c r="M7" s="16"/>
      <c r="N7" s="18"/>
      <c r="O7" s="18"/>
      <c r="P7" s="18"/>
      <c r="Q7" s="18"/>
      <c r="R7" s="18"/>
    </row>
    <row r="8" spans="1:19" x14ac:dyDescent="0.45">
      <c r="A8" s="26"/>
      <c r="B8" s="26"/>
      <c r="C8" s="26"/>
      <c r="D8" s="26"/>
      <c r="E8" s="26"/>
      <c r="F8" s="26"/>
      <c r="G8" s="26"/>
      <c r="H8" s="26"/>
      <c r="I8" s="26"/>
      <c r="J8" s="26"/>
      <c r="K8" s="30">
        <f>SUM(D6,H9)</f>
        <v>1</v>
      </c>
      <c r="L8" s="62" t="s">
        <v>90</v>
      </c>
      <c r="M8" s="17">
        <f>1-EXP(-K8/$R$2)</f>
        <v>0.73640286188427329</v>
      </c>
      <c r="N8" s="18"/>
      <c r="O8" s="18"/>
      <c r="P8" s="18"/>
      <c r="Q8" s="18"/>
      <c r="R8" s="18"/>
    </row>
    <row r="9" spans="1:19" x14ac:dyDescent="0.45">
      <c r="A9" s="26"/>
      <c r="B9" s="26"/>
      <c r="C9" s="26"/>
      <c r="D9" s="26"/>
      <c r="E9" s="26"/>
      <c r="F9" s="26"/>
      <c r="G9" s="26"/>
      <c r="H9" s="31">
        <v>1</v>
      </c>
      <c r="I9" s="26">
        <f>K8</f>
        <v>1</v>
      </c>
      <c r="J9" s="26"/>
      <c r="K9" s="29"/>
      <c r="M9" s="16"/>
      <c r="N9" s="18"/>
      <c r="O9" s="18"/>
      <c r="P9" s="18"/>
      <c r="Q9" s="18"/>
      <c r="R9" s="18"/>
    </row>
    <row r="10" spans="1:19" x14ac:dyDescent="0.45">
      <c r="A10" s="26"/>
      <c r="B10" s="26">
        <f>IF(A11=E6,1,IF(A11=E16,2))</f>
        <v>1</v>
      </c>
      <c r="C10" s="26"/>
      <c r="D10" s="26"/>
      <c r="E10" s="26"/>
      <c r="F10" s="26"/>
      <c r="G10" s="26"/>
      <c r="H10" s="26"/>
      <c r="I10" s="32">
        <f>A-B*EXP(-I9/RT)</f>
        <v>0.73640286188427329</v>
      </c>
      <c r="J10" s="26"/>
      <c r="K10" s="29"/>
      <c r="M10" s="16"/>
      <c r="N10" s="18"/>
      <c r="O10" s="18"/>
      <c r="P10" s="18"/>
      <c r="Q10" s="18"/>
      <c r="R10" s="18"/>
    </row>
    <row r="11" spans="1:19" x14ac:dyDescent="0.45">
      <c r="A11" s="33">
        <f>MAX(E6,E16)</f>
        <v>1.1985888029561904</v>
      </c>
      <c r="B11" s="26"/>
      <c r="C11" s="26"/>
      <c r="D11" s="26"/>
      <c r="E11" s="26"/>
      <c r="F11" s="26"/>
      <c r="G11" s="26"/>
      <c r="H11" s="28">
        <v>0.75</v>
      </c>
      <c r="I11" s="26"/>
      <c r="J11" s="26"/>
      <c r="K11" s="29"/>
      <c r="M11" s="16"/>
      <c r="N11" s="18"/>
      <c r="O11" s="18"/>
      <c r="P11" s="18"/>
      <c r="Q11" s="18"/>
      <c r="R11" s="18"/>
    </row>
    <row r="12" spans="1:19" x14ac:dyDescent="0.45">
      <c r="A12" s="34">
        <f>A-B*EXP(-A11/RT)</f>
        <v>0.79772323669102141</v>
      </c>
      <c r="B12" s="26"/>
      <c r="C12" s="26"/>
      <c r="D12" s="26"/>
      <c r="E12" s="26"/>
      <c r="F12" s="26"/>
      <c r="G12" s="26"/>
      <c r="H12" s="26" t="s">
        <v>50</v>
      </c>
      <c r="I12" s="26"/>
      <c r="J12" s="26"/>
      <c r="K12" s="29"/>
      <c r="M12" s="16"/>
      <c r="N12" s="18"/>
      <c r="O12" s="18"/>
      <c r="P12" s="18"/>
      <c r="Q12" s="18"/>
      <c r="R12" s="18"/>
    </row>
    <row r="13" spans="1:19" x14ac:dyDescent="0.45">
      <c r="A13" s="26"/>
      <c r="B13" s="26"/>
      <c r="C13" s="26"/>
      <c r="D13" s="26"/>
      <c r="E13" s="26"/>
      <c r="F13" s="26"/>
      <c r="G13" s="26"/>
      <c r="H13" s="26"/>
      <c r="I13" s="26"/>
      <c r="J13" s="26"/>
      <c r="K13" s="30">
        <f>SUM(D16,H14)</f>
        <v>2</v>
      </c>
      <c r="L13" s="62" t="s">
        <v>90</v>
      </c>
      <c r="M13" s="17">
        <f>1-EXP(-K13/$R$2)</f>
        <v>0.93051654877719847</v>
      </c>
      <c r="N13" s="18"/>
      <c r="O13" s="18"/>
      <c r="P13" s="18"/>
      <c r="Q13" s="18"/>
      <c r="R13" s="18"/>
    </row>
    <row r="14" spans="1:19" x14ac:dyDescent="0.45">
      <c r="A14" s="26"/>
      <c r="B14" s="26"/>
      <c r="C14" s="26"/>
      <c r="D14" s="27" t="s">
        <v>51</v>
      </c>
      <c r="E14" s="26"/>
      <c r="F14" s="26"/>
      <c r="G14" s="26"/>
      <c r="H14" s="31">
        <v>2</v>
      </c>
      <c r="I14" s="26">
        <f>K13</f>
        <v>2</v>
      </c>
      <c r="J14" s="26"/>
      <c r="K14" s="29"/>
      <c r="M14" s="16"/>
      <c r="N14" s="18"/>
      <c r="O14" s="18"/>
      <c r="P14" s="19" t="s">
        <v>52</v>
      </c>
      <c r="Q14" s="20">
        <f>H11*M13 + H16*M18</f>
        <v>0.6978874115828988</v>
      </c>
      <c r="R14" s="18"/>
    </row>
    <row r="15" spans="1:19" x14ac:dyDescent="0.45">
      <c r="A15" s="26"/>
      <c r="B15" s="26"/>
      <c r="C15" s="26"/>
      <c r="D15" s="26"/>
      <c r="E15" s="26"/>
      <c r="F15" s="26"/>
      <c r="G15" s="26"/>
      <c r="H15" s="26"/>
      <c r="I15" s="32">
        <f>A-B*EXP(-I14/RT)</f>
        <v>0.93051654877719847</v>
      </c>
      <c r="J15" s="26"/>
      <c r="K15" s="29"/>
      <c r="M15" s="16"/>
      <c r="N15" s="18"/>
      <c r="O15" s="18"/>
      <c r="P15" s="19" t="s">
        <v>53</v>
      </c>
      <c r="Q15" s="21">
        <f>-$R$2*LN(1 -Q14)</f>
        <v>0.89771664131643625</v>
      </c>
      <c r="R15" s="18" t="s">
        <v>44</v>
      </c>
    </row>
    <row r="16" spans="1:19" x14ac:dyDescent="0.45">
      <c r="A16" s="26"/>
      <c r="B16" s="26"/>
      <c r="C16" s="26"/>
      <c r="D16" s="31"/>
      <c r="E16" s="33">
        <f>-LN((A-E17)/B)*RT</f>
        <v>0.89771664131643625</v>
      </c>
      <c r="F16" s="26"/>
      <c r="G16" s="26"/>
      <c r="H16" s="28">
        <f>1-H11</f>
        <v>0.25</v>
      </c>
      <c r="I16" s="26"/>
      <c r="J16" s="26"/>
      <c r="K16" s="29"/>
      <c r="M16" s="16"/>
      <c r="N16" s="18"/>
      <c r="O16" s="18"/>
      <c r="P16" s="19" t="s">
        <v>48</v>
      </c>
      <c r="Q16" s="21">
        <f>E28-Q15</f>
        <v>0.60228335868356375</v>
      </c>
      <c r="R16" s="18" t="s">
        <v>44</v>
      </c>
    </row>
    <row r="17" spans="1:18" x14ac:dyDescent="0.45">
      <c r="A17" s="26"/>
      <c r="B17" s="26"/>
      <c r="C17" s="26"/>
      <c r="D17" s="26"/>
      <c r="E17" s="34">
        <f>IF(ABS(1-(H11+H16))&lt;=0.00001,H11*I15+H16*I20,NA())</f>
        <v>0.6978874115828988</v>
      </c>
      <c r="F17" s="26"/>
      <c r="G17" s="26"/>
      <c r="H17" s="26" t="s">
        <v>54</v>
      </c>
      <c r="I17" s="26"/>
      <c r="J17" s="26"/>
      <c r="K17" s="29"/>
      <c r="M17" s="16"/>
      <c r="N17" s="18"/>
      <c r="O17" s="18"/>
      <c r="P17" s="18"/>
      <c r="Q17" s="18"/>
      <c r="R17" s="18"/>
    </row>
    <row r="18" spans="1:18" x14ac:dyDescent="0.45">
      <c r="A18" s="26"/>
      <c r="B18" s="26"/>
      <c r="C18" s="26"/>
      <c r="D18" s="26"/>
      <c r="E18" s="26"/>
      <c r="F18" s="26"/>
      <c r="G18" s="26"/>
      <c r="H18" s="26"/>
      <c r="I18" s="26"/>
      <c r="J18" s="26"/>
      <c r="K18" s="30">
        <f>SUM(D16,H19)</f>
        <v>0</v>
      </c>
      <c r="L18" s="62" t="s">
        <v>90</v>
      </c>
      <c r="M18" s="17">
        <f>1-EXP(-K18/$R$2)</f>
        <v>0</v>
      </c>
      <c r="N18" s="18"/>
      <c r="O18" s="18"/>
      <c r="P18" s="18"/>
      <c r="Q18" s="18"/>
      <c r="R18" s="18"/>
    </row>
    <row r="19" spans="1:18" x14ac:dyDescent="0.45">
      <c r="A19" s="26"/>
      <c r="B19" s="26"/>
      <c r="C19" s="26"/>
      <c r="D19" s="26"/>
      <c r="E19" s="26"/>
      <c r="F19" s="26"/>
      <c r="G19" s="26"/>
      <c r="H19" s="31">
        <v>0</v>
      </c>
      <c r="I19" s="26">
        <f>K18</f>
        <v>0</v>
      </c>
      <c r="J19" s="26"/>
      <c r="K19" s="26"/>
      <c r="N19" s="18"/>
    </row>
    <row r="20" spans="1:18" x14ac:dyDescent="0.45">
      <c r="A20" s="26"/>
      <c r="B20" s="26"/>
      <c r="C20" s="26"/>
      <c r="D20" s="26"/>
      <c r="E20" s="26"/>
      <c r="F20" s="26"/>
      <c r="G20" s="26"/>
      <c r="H20" s="26"/>
      <c r="I20" s="32">
        <f>A-B*EXP(-I19/RT)</f>
        <v>0</v>
      </c>
      <c r="J20" s="26"/>
      <c r="K20" s="26"/>
      <c r="N20" s="18"/>
    </row>
    <row r="21" spans="1:18" x14ac:dyDescent="0.45">
      <c r="M21" s="25" t="s">
        <v>66</v>
      </c>
      <c r="N21" s="18"/>
      <c r="O21" s="18"/>
      <c r="P21" s="18"/>
      <c r="Q21" s="18"/>
      <c r="R21" s="18"/>
    </row>
    <row r="22" spans="1:18" x14ac:dyDescent="0.45">
      <c r="M22" s="18" t="s">
        <v>67</v>
      </c>
      <c r="N22" s="18"/>
      <c r="O22" s="18"/>
      <c r="P22" s="18"/>
      <c r="Q22" s="18"/>
      <c r="R22" s="18"/>
    </row>
    <row r="23" spans="1:18" x14ac:dyDescent="0.45">
      <c r="M23" s="18" t="s">
        <v>68</v>
      </c>
      <c r="N23" s="18"/>
      <c r="O23" s="18"/>
      <c r="P23" s="18"/>
      <c r="Q23" s="18"/>
      <c r="R23" s="18"/>
    </row>
    <row r="24" spans="1:18" x14ac:dyDescent="0.45">
      <c r="M24" s="18" t="s">
        <v>69</v>
      </c>
      <c r="N24" s="18"/>
      <c r="O24" s="18"/>
      <c r="P24" s="18"/>
      <c r="Q24" s="18"/>
      <c r="R24" s="18"/>
    </row>
    <row r="25" spans="1:18" x14ac:dyDescent="0.45">
      <c r="A25" s="10" t="s">
        <v>55</v>
      </c>
    </row>
    <row r="27" spans="1:18" x14ac:dyDescent="0.45">
      <c r="A27" t="s">
        <v>56</v>
      </c>
      <c r="E27" s="22">
        <f>H1*K3 + H6*K8</f>
        <v>1.5</v>
      </c>
      <c r="F27" t="s">
        <v>44</v>
      </c>
    </row>
    <row r="28" spans="1:18" x14ac:dyDescent="0.45">
      <c r="A28" t="s">
        <v>57</v>
      </c>
      <c r="E28" s="22">
        <f>H11*K13 + H16*K18</f>
        <v>1.5</v>
      </c>
      <c r="F28" t="s">
        <v>44</v>
      </c>
    </row>
    <row r="30" spans="1:18" x14ac:dyDescent="0.45">
      <c r="A30" t="s">
        <v>58</v>
      </c>
      <c r="E30" s="8">
        <f>H1*(K3 - E27)^2 + H6*(K8 - E27)^2</f>
        <v>0.75</v>
      </c>
    </row>
    <row r="31" spans="1:18" x14ac:dyDescent="0.45">
      <c r="A31" t="s">
        <v>59</v>
      </c>
      <c r="E31" s="8">
        <f>H11*(K13 - E28)^2 + H16*(K18 - E28)^2</f>
        <v>0.75</v>
      </c>
    </row>
    <row r="33" spans="1:1" x14ac:dyDescent="0.45">
      <c r="A33" s="10" t="s">
        <v>60</v>
      </c>
    </row>
    <row r="35" spans="1:1" x14ac:dyDescent="0.45">
      <c r="A35" t="s">
        <v>61</v>
      </c>
    </row>
    <row r="36" spans="1:1" x14ac:dyDescent="0.45">
      <c r="A36" t="s">
        <v>62</v>
      </c>
    </row>
    <row r="38" spans="1:1" x14ac:dyDescent="0.45">
      <c r="A38" t="s">
        <v>63</v>
      </c>
    </row>
    <row r="39" spans="1:1" x14ac:dyDescent="0.45">
      <c r="A39" t="s">
        <v>64</v>
      </c>
    </row>
    <row r="40" spans="1:1" x14ac:dyDescent="0.45">
      <c r="A40" t="s">
        <v>65</v>
      </c>
    </row>
    <row r="998" spans="188:202" x14ac:dyDescent="0.45">
      <c r="GF998" s="23" t="s">
        <v>0</v>
      </c>
      <c r="GG998" s="23" t="s">
        <v>1</v>
      </c>
      <c r="GH998" s="23" t="s">
        <v>2</v>
      </c>
      <c r="GI998" s="23" t="s">
        <v>3</v>
      </c>
      <c r="GJ998" s="23" t="s">
        <v>4</v>
      </c>
      <c r="GK998" s="23" t="s">
        <v>5</v>
      </c>
      <c r="GL998" s="23" t="s">
        <v>6</v>
      </c>
      <c r="GM998" s="23" t="s">
        <v>7</v>
      </c>
      <c r="GN998" s="23" t="s">
        <v>8</v>
      </c>
      <c r="GO998" s="23" t="s">
        <v>9</v>
      </c>
      <c r="GP998" s="23" t="s">
        <v>10</v>
      </c>
      <c r="GQ998" s="23" t="s">
        <v>11</v>
      </c>
      <c r="GR998" s="23" t="s">
        <v>12</v>
      </c>
      <c r="GS998" s="23" t="s">
        <v>13</v>
      </c>
      <c r="GT998" s="23" t="s">
        <v>14</v>
      </c>
    </row>
    <row r="999" spans="188:202" x14ac:dyDescent="0.45">
      <c r="GF999" s="23">
        <v>0</v>
      </c>
      <c r="GG999" s="23" t="s">
        <v>15</v>
      </c>
      <c r="GH999" s="23">
        <v>0</v>
      </c>
      <c r="GI999" s="23">
        <v>0</v>
      </c>
      <c r="GJ999" s="23">
        <v>0</v>
      </c>
      <c r="GK999" s="23" t="s">
        <v>16</v>
      </c>
      <c r="GL999" s="23">
        <v>2</v>
      </c>
      <c r="GM999" s="23">
        <v>1</v>
      </c>
      <c r="GN999" s="23">
        <v>2</v>
      </c>
      <c r="GO999" s="23">
        <v>0</v>
      </c>
      <c r="GP999" s="23">
        <v>0</v>
      </c>
      <c r="GQ999" s="23">
        <v>0</v>
      </c>
      <c r="GR999" s="24">
        <v>9</v>
      </c>
      <c r="GS999" s="24">
        <v>1</v>
      </c>
      <c r="GT999" s="24" t="b">
        <v>1</v>
      </c>
    </row>
    <row r="1000" spans="188:202" x14ac:dyDescent="0.45">
      <c r="GF1000" s="23">
        <v>1</v>
      </c>
      <c r="GI1000">
        <v>0</v>
      </c>
      <c r="GJ1000" s="23">
        <v>0</v>
      </c>
      <c r="GK1000" s="23" t="s">
        <v>21</v>
      </c>
      <c r="GL1000" s="23">
        <v>2</v>
      </c>
      <c r="GM1000" s="23">
        <v>3</v>
      </c>
      <c r="GN1000" s="23">
        <v>4</v>
      </c>
      <c r="GO1000" s="23">
        <v>0</v>
      </c>
      <c r="GP1000" s="23">
        <v>0</v>
      </c>
      <c r="GQ1000" s="23">
        <v>0</v>
      </c>
      <c r="GR1000" s="24">
        <v>4</v>
      </c>
      <c r="GS1000" s="24">
        <v>5</v>
      </c>
      <c r="GT1000" s="24" t="b">
        <v>1</v>
      </c>
    </row>
    <row r="1001" spans="188:202" x14ac:dyDescent="0.45">
      <c r="GF1001" s="23">
        <v>2</v>
      </c>
      <c r="GI1001">
        <v>0</v>
      </c>
      <c r="GJ1001" s="23">
        <v>0</v>
      </c>
      <c r="GK1001" s="23" t="s">
        <v>21</v>
      </c>
      <c r="GL1001" s="23">
        <v>2</v>
      </c>
      <c r="GM1001" s="23">
        <v>5</v>
      </c>
      <c r="GN1001" s="23">
        <v>6</v>
      </c>
      <c r="GO1001" s="23">
        <v>0</v>
      </c>
      <c r="GP1001" s="23">
        <v>0</v>
      </c>
      <c r="GQ1001" s="23">
        <v>0</v>
      </c>
      <c r="GR1001" s="24">
        <v>14</v>
      </c>
      <c r="GS1001" s="24">
        <v>5</v>
      </c>
      <c r="GT1001" s="24" t="b">
        <v>1</v>
      </c>
    </row>
    <row r="1002" spans="188:202" x14ac:dyDescent="0.45">
      <c r="GF1002">
        <v>3</v>
      </c>
      <c r="GJ1002">
        <v>1</v>
      </c>
      <c r="GK1002" t="s">
        <v>17</v>
      </c>
      <c r="GL1002">
        <v>0</v>
      </c>
      <c r="GM1002">
        <v>0</v>
      </c>
      <c r="GN1002">
        <v>0</v>
      </c>
      <c r="GO1002">
        <v>0</v>
      </c>
      <c r="GP1002">
        <v>0</v>
      </c>
      <c r="GQ1002">
        <v>0</v>
      </c>
      <c r="GR1002">
        <v>2</v>
      </c>
      <c r="GS1002">
        <v>9</v>
      </c>
      <c r="GT1002" t="b">
        <v>1</v>
      </c>
    </row>
    <row r="1003" spans="188:202" x14ac:dyDescent="0.45">
      <c r="GF1003">
        <v>4</v>
      </c>
      <c r="GJ1003">
        <v>1</v>
      </c>
      <c r="GK1003" t="s">
        <v>17</v>
      </c>
      <c r="GL1003">
        <v>0</v>
      </c>
      <c r="GM1003">
        <v>0</v>
      </c>
      <c r="GN1003">
        <v>0</v>
      </c>
      <c r="GO1003">
        <v>0</v>
      </c>
      <c r="GP1003">
        <v>0</v>
      </c>
      <c r="GQ1003">
        <v>0</v>
      </c>
      <c r="GR1003">
        <v>7</v>
      </c>
      <c r="GS1003">
        <v>9</v>
      </c>
      <c r="GT1003" t="b">
        <v>1</v>
      </c>
    </row>
    <row r="1004" spans="188:202" x14ac:dyDescent="0.45">
      <c r="GF1004">
        <v>5</v>
      </c>
      <c r="GJ1004">
        <v>2</v>
      </c>
      <c r="GK1004" t="s">
        <v>17</v>
      </c>
      <c r="GL1004">
        <v>0</v>
      </c>
      <c r="GM1004">
        <v>0</v>
      </c>
      <c r="GN1004">
        <v>0</v>
      </c>
      <c r="GO1004">
        <v>0</v>
      </c>
      <c r="GP1004">
        <v>0</v>
      </c>
      <c r="GQ1004">
        <v>0</v>
      </c>
      <c r="GR1004">
        <v>12</v>
      </c>
      <c r="GS1004">
        <v>9</v>
      </c>
      <c r="GT1004" t="b">
        <v>1</v>
      </c>
    </row>
    <row r="1005" spans="188:202" x14ac:dyDescent="0.45">
      <c r="GF1005">
        <v>6</v>
      </c>
      <c r="GJ1005">
        <v>2</v>
      </c>
      <c r="GK1005" t="s">
        <v>17</v>
      </c>
      <c r="GL1005">
        <v>0</v>
      </c>
      <c r="GM1005">
        <v>0</v>
      </c>
      <c r="GN1005">
        <v>0</v>
      </c>
      <c r="GO1005">
        <v>0</v>
      </c>
      <c r="GP1005">
        <v>0</v>
      </c>
      <c r="GQ1005">
        <v>0</v>
      </c>
      <c r="GR1005">
        <v>17</v>
      </c>
      <c r="GS1005">
        <v>9</v>
      </c>
      <c r="GT1005" t="b">
        <v>1</v>
      </c>
    </row>
  </sheetData>
  <pageMargins left="0.7" right="0.7" top="0.75" bottom="0.75" header="0.3" footer="0.3"/>
  <pageSetup orientation="portrait" r:id="rId1"/>
  <headerFooter>
    <oddFooter>&amp;l&amp;bTreePlan Student License, For Education Only&amp;r&amp;bTreePlan.com</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V1012"/>
  <sheetViews>
    <sheetView showGridLines="0" zoomScaleNormal="100" workbookViewId="0">
      <selection activeCell="N6" sqref="N6"/>
    </sheetView>
  </sheetViews>
  <sheetFormatPr defaultRowHeight="14.25" x14ac:dyDescent="0.45"/>
  <cols>
    <col min="2" max="2" width="2.19921875" customWidth="1"/>
    <col min="3" max="3" width="3.59765625" customWidth="1"/>
    <col min="6" max="6" width="2.19921875" customWidth="1"/>
    <col min="7" max="7" width="3.59765625" customWidth="1"/>
    <col min="10" max="10" width="2.19921875" customWidth="1"/>
    <col min="11" max="11" width="9.06640625" style="8"/>
    <col min="13" max="13" width="20.6640625" customWidth="1"/>
    <col min="14" max="18" width="7.73046875" customWidth="1"/>
  </cols>
  <sheetData>
    <row r="1" spans="1:19" ht="19.05" customHeight="1" x14ac:dyDescent="0.45">
      <c r="A1" s="10"/>
      <c r="K1" s="9"/>
      <c r="M1" s="2" t="s">
        <v>27</v>
      </c>
    </row>
    <row r="2" spans="1:19" ht="14.65" thickBot="1" x14ac:dyDescent="0.5">
      <c r="D2" t="s">
        <v>18</v>
      </c>
      <c r="K2"/>
    </row>
    <row r="3" spans="1:19" ht="14.65" thickTop="1" x14ac:dyDescent="0.45">
      <c r="K3">
        <f>SUM(D4)</f>
        <v>-47</v>
      </c>
      <c r="M3" s="4" t="s">
        <v>28</v>
      </c>
      <c r="N3" s="5">
        <v>0</v>
      </c>
      <c r="O3" s="5">
        <v>15</v>
      </c>
      <c r="P3" s="5">
        <v>50</v>
      </c>
      <c r="Q3" s="5">
        <v>70</v>
      </c>
      <c r="R3" s="5">
        <v>100</v>
      </c>
    </row>
    <row r="4" spans="1:19" ht="14.65" thickBot="1" x14ac:dyDescent="0.5">
      <c r="D4" s="1">
        <v>-47</v>
      </c>
      <c r="E4">
        <f>K3</f>
        <v>-47</v>
      </c>
      <c r="K4"/>
      <c r="M4" s="6" t="s">
        <v>29</v>
      </c>
      <c r="N4" s="7">
        <v>0.25</v>
      </c>
      <c r="O4" s="7">
        <v>0.1</v>
      </c>
      <c r="P4" s="7">
        <v>0.3</v>
      </c>
      <c r="Q4" s="7">
        <v>0.25</v>
      </c>
      <c r="R4" s="7">
        <v>0.1</v>
      </c>
    </row>
    <row r="5" spans="1:19" ht="14.65" thickTop="1" x14ac:dyDescent="0.45">
      <c r="E5" s="12">
        <f>A-B*EXP(-E4/RT)</f>
        <v>-0.26490876873289171</v>
      </c>
      <c r="K5"/>
    </row>
    <row r="6" spans="1:19" x14ac:dyDescent="0.45">
      <c r="H6" s="1">
        <f>N4</f>
        <v>0.25</v>
      </c>
      <c r="K6"/>
      <c r="M6" s="37" t="s">
        <v>31</v>
      </c>
      <c r="N6" s="35">
        <v>200</v>
      </c>
      <c r="O6" t="s">
        <v>37</v>
      </c>
    </row>
    <row r="7" spans="1:19" x14ac:dyDescent="0.45">
      <c r="H7" t="str">
        <f>H22</f>
        <v>No damage</v>
      </c>
      <c r="K7"/>
    </row>
    <row r="8" spans="1:19" x14ac:dyDescent="0.45">
      <c r="K8">
        <f>SUM(D14,H9)</f>
        <v>-21</v>
      </c>
      <c r="M8" s="2" t="s">
        <v>32</v>
      </c>
    </row>
    <row r="9" spans="1:19" x14ac:dyDescent="0.45">
      <c r="H9" s="1">
        <v>0</v>
      </c>
      <c r="I9">
        <f>K8</f>
        <v>-21</v>
      </c>
      <c r="K9"/>
      <c r="M9" t="s">
        <v>33</v>
      </c>
    </row>
    <row r="10" spans="1:19" x14ac:dyDescent="0.45">
      <c r="I10" s="12">
        <f>A-B*EXP(-I9/RT)</f>
        <v>-0.11071061035570517</v>
      </c>
      <c r="K10"/>
    </row>
    <row r="11" spans="1:19" x14ac:dyDescent="0.45">
      <c r="H11" s="1">
        <f>O4</f>
        <v>0.1</v>
      </c>
      <c r="K11"/>
      <c r="M11" s="2" t="s">
        <v>34</v>
      </c>
      <c r="R11" s="11">
        <f>E34</f>
        <v>-46.640170031890946</v>
      </c>
      <c r="S11" s="59" t="s">
        <v>91</v>
      </c>
    </row>
    <row r="12" spans="1:19" x14ac:dyDescent="0.45">
      <c r="D12" t="s">
        <v>19</v>
      </c>
      <c r="H12" t="str">
        <f>H27</f>
        <v>15K damage</v>
      </c>
      <c r="K12"/>
      <c r="M12" s="3" t="s">
        <v>35</v>
      </c>
    </row>
    <row r="13" spans="1:19" x14ac:dyDescent="0.45">
      <c r="K13">
        <f>SUM(D14,H14)</f>
        <v>-36</v>
      </c>
      <c r="M13" t="s">
        <v>36</v>
      </c>
    </row>
    <row r="14" spans="1:19" x14ac:dyDescent="0.45">
      <c r="D14" s="1">
        <v>-21</v>
      </c>
      <c r="E14" s="11">
        <f>-LN((A-E15)/B)*RT</f>
        <v>-45.814590232723958</v>
      </c>
      <c r="H14" s="1">
        <f>-O3</f>
        <v>-15</v>
      </c>
      <c r="I14">
        <f>K13</f>
        <v>-36</v>
      </c>
      <c r="K14"/>
      <c r="M14" t="s">
        <v>38</v>
      </c>
    </row>
    <row r="15" spans="1:19" x14ac:dyDescent="0.45">
      <c r="E15" s="12">
        <f>IF(ABS(1-(H6+H11+H16))&lt;=0.00001,H6*I10+H11*I15+H16*I20,NA())</f>
        <v>-0.25743376692044129</v>
      </c>
      <c r="I15" s="12">
        <f>A-B*EXP(-I14/RT)</f>
        <v>-0.19721736312181015</v>
      </c>
      <c r="K15"/>
    </row>
    <row r="16" spans="1:19" x14ac:dyDescent="0.45">
      <c r="H16" s="1">
        <f>SUM(P4:R4)</f>
        <v>0.65</v>
      </c>
      <c r="K16"/>
      <c r="M16" s="2"/>
    </row>
    <row r="17" spans="1:11" x14ac:dyDescent="0.45">
      <c r="H17" t="s">
        <v>30</v>
      </c>
      <c r="K17"/>
    </row>
    <row r="18" spans="1:11" x14ac:dyDescent="0.45">
      <c r="B18">
        <f>IF(A19=E4,1,IF(A19=E14,2,IF(A19=E34,3)))</f>
        <v>2</v>
      </c>
      <c r="K18">
        <f>SUM(D14,H19)</f>
        <v>-56</v>
      </c>
    </row>
    <row r="19" spans="1:11" x14ac:dyDescent="0.45">
      <c r="A19" s="11">
        <f>MAX(E4,E14,E34)</f>
        <v>-45.814590232723958</v>
      </c>
      <c r="H19" s="1">
        <f>-35</f>
        <v>-35</v>
      </c>
      <c r="I19">
        <f>K18</f>
        <v>-56</v>
      </c>
      <c r="K19"/>
    </row>
    <row r="20" spans="1:11" x14ac:dyDescent="0.45">
      <c r="A20" s="12">
        <f>A-B*EXP(-A19/RT)</f>
        <v>-0.25743376692044118</v>
      </c>
      <c r="I20" s="12">
        <f>A-B*EXP(-I19/RT)</f>
        <v>-0.32312981233743687</v>
      </c>
      <c r="K20"/>
    </row>
    <row r="21" spans="1:11" x14ac:dyDescent="0.45">
      <c r="H21" s="1">
        <f>N4</f>
        <v>0.25</v>
      </c>
      <c r="K21"/>
    </row>
    <row r="22" spans="1:11" x14ac:dyDescent="0.45">
      <c r="H22" t="s">
        <v>22</v>
      </c>
      <c r="K22"/>
    </row>
    <row r="23" spans="1:11" x14ac:dyDescent="0.45">
      <c r="K23">
        <f>SUM(D34,H24)</f>
        <v>0</v>
      </c>
    </row>
    <row r="24" spans="1:11" x14ac:dyDescent="0.45">
      <c r="H24" s="1">
        <v>0</v>
      </c>
      <c r="I24">
        <f>K23</f>
        <v>0</v>
      </c>
      <c r="K24"/>
    </row>
    <row r="25" spans="1:11" x14ac:dyDescent="0.45">
      <c r="I25" s="13">
        <f>A-B*EXP(-I24/RT)</f>
        <v>0</v>
      </c>
      <c r="K25"/>
    </row>
    <row r="26" spans="1:11" x14ac:dyDescent="0.45">
      <c r="H26" s="1">
        <f>O4</f>
        <v>0.1</v>
      </c>
      <c r="K26"/>
    </row>
    <row r="27" spans="1:11" x14ac:dyDescent="0.45">
      <c r="H27" t="s">
        <v>23</v>
      </c>
      <c r="K27"/>
    </row>
    <row r="28" spans="1:11" x14ac:dyDescent="0.45">
      <c r="K28">
        <f>SUM(D34,H29)</f>
        <v>-15</v>
      </c>
    </row>
    <row r="29" spans="1:11" x14ac:dyDescent="0.45">
      <c r="H29" s="1">
        <v>-15</v>
      </c>
      <c r="I29">
        <f>K28</f>
        <v>-15</v>
      </c>
      <c r="K29"/>
    </row>
    <row r="30" spans="1:11" x14ac:dyDescent="0.45">
      <c r="I30" s="12">
        <f>A-B*EXP(-I29/RT)</f>
        <v>-7.788415088463152E-2</v>
      </c>
      <c r="K30"/>
    </row>
    <row r="31" spans="1:11" x14ac:dyDescent="0.45">
      <c r="H31" s="1">
        <f>P4</f>
        <v>0.3</v>
      </c>
      <c r="K31"/>
    </row>
    <row r="32" spans="1:11" x14ac:dyDescent="0.45">
      <c r="D32" t="s">
        <v>20</v>
      </c>
      <c r="H32" t="s">
        <v>24</v>
      </c>
      <c r="K32"/>
    </row>
    <row r="33" spans="4:11" x14ac:dyDescent="0.45">
      <c r="K33">
        <f>SUM(D34,H34)</f>
        <v>-50</v>
      </c>
    </row>
    <row r="34" spans="4:11" x14ac:dyDescent="0.45">
      <c r="D34" s="1">
        <v>0</v>
      </c>
      <c r="E34" s="11">
        <f>-LN((A-E35)/B)*RT</f>
        <v>-46.640170031890946</v>
      </c>
      <c r="H34" s="1">
        <v>-50</v>
      </c>
      <c r="I34">
        <f>K33</f>
        <v>-50</v>
      </c>
      <c r="K34"/>
    </row>
    <row r="35" spans="4:11" x14ac:dyDescent="0.45">
      <c r="E35" s="12">
        <f>IF(ABS(1-(H21+H26+H31+H36+H41))&lt;=0.00001,H21*I25+H26*I30+H31*I35+H36*I40+H41*I45,NA())</f>
        <v>-0.26263505431311268</v>
      </c>
      <c r="I35" s="12">
        <f>A-B*EXP(-I34/RT)</f>
        <v>-0.28402541668774139</v>
      </c>
      <c r="K35"/>
    </row>
    <row r="36" spans="4:11" x14ac:dyDescent="0.45">
      <c r="H36" s="1">
        <f>Q4</f>
        <v>0.25</v>
      </c>
      <c r="K36"/>
    </row>
    <row r="37" spans="4:11" x14ac:dyDescent="0.45">
      <c r="H37" t="s">
        <v>25</v>
      </c>
      <c r="K37"/>
    </row>
    <row r="38" spans="4:11" x14ac:dyDescent="0.45">
      <c r="K38">
        <f>SUM(D34,H39)</f>
        <v>-70</v>
      </c>
    </row>
    <row r="39" spans="4:11" x14ac:dyDescent="0.45">
      <c r="H39" s="1">
        <v>-70</v>
      </c>
      <c r="I39">
        <f>K38</f>
        <v>-70</v>
      </c>
      <c r="K39"/>
    </row>
    <row r="40" spans="4:11" x14ac:dyDescent="0.45">
      <c r="I40" s="12">
        <f>A-B*EXP(-I39/RT)</f>
        <v>-0.41906754859325712</v>
      </c>
      <c r="K40"/>
    </row>
    <row r="41" spans="4:11" x14ac:dyDescent="0.45">
      <c r="H41" s="1">
        <f>R4</f>
        <v>0.1</v>
      </c>
      <c r="K41"/>
    </row>
    <row r="42" spans="4:11" x14ac:dyDescent="0.45">
      <c r="H42" t="s">
        <v>26</v>
      </c>
      <c r="K42"/>
    </row>
    <row r="43" spans="4:11" x14ac:dyDescent="0.45">
      <c r="K43">
        <f>SUM(D34,H44)</f>
        <v>-100</v>
      </c>
    </row>
    <row r="44" spans="4:11" x14ac:dyDescent="0.45">
      <c r="H44" s="1">
        <v>-100</v>
      </c>
      <c r="I44">
        <f>K43</f>
        <v>-100</v>
      </c>
      <c r="K44"/>
    </row>
    <row r="45" spans="4:11" x14ac:dyDescent="0.45">
      <c r="I45" s="12">
        <f>A-B*EXP(-I44/RT)</f>
        <v>-0.64872127070012819</v>
      </c>
      <c r="K45" s="9"/>
    </row>
    <row r="1000" spans="190:204" x14ac:dyDescent="0.45">
      <c r="GH1000" t="s">
        <v>0</v>
      </c>
      <c r="GI1000" t="s">
        <v>1</v>
      </c>
      <c r="GJ1000" t="s">
        <v>2</v>
      </c>
      <c r="GK1000" t="s">
        <v>3</v>
      </c>
      <c r="GL1000" t="s">
        <v>4</v>
      </c>
      <c r="GM1000" t="s">
        <v>5</v>
      </c>
      <c r="GN1000" t="s">
        <v>6</v>
      </c>
      <c r="GO1000" t="s">
        <v>7</v>
      </c>
      <c r="GP1000" t="s">
        <v>8</v>
      </c>
      <c r="GQ1000" t="s">
        <v>9</v>
      </c>
      <c r="GR1000" t="s">
        <v>10</v>
      </c>
      <c r="GS1000" t="s">
        <v>11</v>
      </c>
      <c r="GT1000" t="s">
        <v>12</v>
      </c>
      <c r="GU1000" t="s">
        <v>13</v>
      </c>
      <c r="GV1000" t="s">
        <v>14</v>
      </c>
    </row>
    <row r="1001" spans="190:204" x14ac:dyDescent="0.45">
      <c r="GH1001">
        <v>0</v>
      </c>
      <c r="GI1001" t="s">
        <v>15</v>
      </c>
      <c r="GJ1001">
        <v>0</v>
      </c>
      <c r="GK1001">
        <v>0</v>
      </c>
      <c r="GL1001">
        <v>0</v>
      </c>
      <c r="GM1001" t="s">
        <v>16</v>
      </c>
      <c r="GN1001">
        <v>3</v>
      </c>
      <c r="GO1001">
        <v>1</v>
      </c>
      <c r="GP1001">
        <v>2</v>
      </c>
      <c r="GQ1001">
        <v>3</v>
      </c>
      <c r="GR1001">
        <v>0</v>
      </c>
      <c r="GS1001">
        <v>0</v>
      </c>
      <c r="GT1001">
        <v>17</v>
      </c>
      <c r="GU1001">
        <v>1</v>
      </c>
      <c r="GV1001" t="b">
        <v>1</v>
      </c>
    </row>
    <row r="1002" spans="190:204" x14ac:dyDescent="0.45">
      <c r="GH1002">
        <v>1</v>
      </c>
      <c r="GK1002">
        <v>0</v>
      </c>
      <c r="GL1002">
        <v>0</v>
      </c>
      <c r="GM1002" t="s">
        <v>17</v>
      </c>
      <c r="GN1002">
        <v>0</v>
      </c>
      <c r="GO1002">
        <v>0</v>
      </c>
      <c r="GP1002">
        <v>0</v>
      </c>
      <c r="GQ1002">
        <v>0</v>
      </c>
      <c r="GR1002">
        <v>0</v>
      </c>
      <c r="GS1002">
        <v>0</v>
      </c>
      <c r="GT1002">
        <v>2</v>
      </c>
      <c r="GU1002">
        <v>5</v>
      </c>
      <c r="GV1002" t="b">
        <v>1</v>
      </c>
    </row>
    <row r="1003" spans="190:204" x14ac:dyDescent="0.45">
      <c r="GH1003">
        <v>2</v>
      </c>
      <c r="GK1003">
        <v>0</v>
      </c>
      <c r="GL1003">
        <v>0</v>
      </c>
      <c r="GM1003" t="s">
        <v>21</v>
      </c>
      <c r="GN1003">
        <v>3</v>
      </c>
      <c r="GO1003">
        <v>9</v>
      </c>
      <c r="GP1003">
        <v>10</v>
      </c>
      <c r="GQ1003">
        <v>11</v>
      </c>
      <c r="GR1003">
        <v>0</v>
      </c>
      <c r="GS1003">
        <v>0</v>
      </c>
      <c r="GT1003">
        <v>12</v>
      </c>
      <c r="GU1003">
        <v>5</v>
      </c>
      <c r="GV1003" t="b">
        <v>1</v>
      </c>
    </row>
    <row r="1004" spans="190:204" x14ac:dyDescent="0.45">
      <c r="GH1004">
        <v>3</v>
      </c>
      <c r="GK1004">
        <v>0</v>
      </c>
      <c r="GL1004">
        <v>0</v>
      </c>
      <c r="GM1004" t="s">
        <v>21</v>
      </c>
      <c r="GN1004">
        <v>5</v>
      </c>
      <c r="GO1004">
        <v>4</v>
      </c>
      <c r="GP1004">
        <v>5</v>
      </c>
      <c r="GQ1004">
        <v>6</v>
      </c>
      <c r="GR1004">
        <v>7</v>
      </c>
      <c r="GS1004">
        <v>8</v>
      </c>
      <c r="GT1004">
        <v>32</v>
      </c>
      <c r="GU1004">
        <v>5</v>
      </c>
      <c r="GV1004" t="b">
        <v>1</v>
      </c>
    </row>
    <row r="1005" spans="190:204" x14ac:dyDescent="0.45">
      <c r="GH1005">
        <v>4</v>
      </c>
      <c r="GL1005">
        <v>3</v>
      </c>
      <c r="GM1005" t="s">
        <v>17</v>
      </c>
      <c r="GN1005">
        <v>0</v>
      </c>
      <c r="GO1005">
        <v>0</v>
      </c>
      <c r="GP1005">
        <v>0</v>
      </c>
      <c r="GQ1005">
        <v>0</v>
      </c>
      <c r="GR1005">
        <v>0</v>
      </c>
      <c r="GS1005">
        <v>0</v>
      </c>
      <c r="GT1005">
        <v>22</v>
      </c>
      <c r="GU1005">
        <v>9</v>
      </c>
      <c r="GV1005" t="b">
        <v>1</v>
      </c>
    </row>
    <row r="1006" spans="190:204" x14ac:dyDescent="0.45">
      <c r="GH1006">
        <v>5</v>
      </c>
      <c r="GL1006">
        <v>3</v>
      </c>
      <c r="GM1006" t="s">
        <v>17</v>
      </c>
      <c r="GN1006">
        <v>0</v>
      </c>
      <c r="GO1006">
        <v>0</v>
      </c>
      <c r="GP1006">
        <v>0</v>
      </c>
      <c r="GQ1006">
        <v>0</v>
      </c>
      <c r="GR1006">
        <v>0</v>
      </c>
      <c r="GS1006">
        <v>0</v>
      </c>
      <c r="GT1006">
        <v>27</v>
      </c>
      <c r="GU1006">
        <v>9</v>
      </c>
      <c r="GV1006" t="b">
        <v>1</v>
      </c>
    </row>
    <row r="1007" spans="190:204" x14ac:dyDescent="0.45">
      <c r="GH1007">
        <v>6</v>
      </c>
      <c r="GL1007">
        <v>3</v>
      </c>
      <c r="GM1007" t="s">
        <v>17</v>
      </c>
      <c r="GN1007">
        <v>0</v>
      </c>
      <c r="GO1007">
        <v>0</v>
      </c>
      <c r="GP1007">
        <v>0</v>
      </c>
      <c r="GQ1007">
        <v>0</v>
      </c>
      <c r="GR1007">
        <v>0</v>
      </c>
      <c r="GS1007">
        <v>0</v>
      </c>
      <c r="GT1007">
        <v>32</v>
      </c>
      <c r="GU1007">
        <v>9</v>
      </c>
      <c r="GV1007" t="b">
        <v>1</v>
      </c>
    </row>
    <row r="1008" spans="190:204" x14ac:dyDescent="0.45">
      <c r="GH1008">
        <v>7</v>
      </c>
      <c r="GL1008">
        <v>3</v>
      </c>
      <c r="GM1008" t="s">
        <v>17</v>
      </c>
      <c r="GN1008">
        <v>0</v>
      </c>
      <c r="GO1008">
        <v>0</v>
      </c>
      <c r="GP1008">
        <v>0</v>
      </c>
      <c r="GQ1008">
        <v>0</v>
      </c>
      <c r="GR1008">
        <v>0</v>
      </c>
      <c r="GS1008">
        <v>0</v>
      </c>
      <c r="GT1008">
        <v>37</v>
      </c>
      <c r="GU1008">
        <v>9</v>
      </c>
      <c r="GV1008" t="b">
        <v>1</v>
      </c>
    </row>
    <row r="1009" spans="190:204" x14ac:dyDescent="0.45">
      <c r="GH1009">
        <v>8</v>
      </c>
      <c r="GL1009">
        <v>3</v>
      </c>
      <c r="GM1009" t="s">
        <v>17</v>
      </c>
      <c r="GN1009">
        <v>0</v>
      </c>
      <c r="GO1009">
        <v>0</v>
      </c>
      <c r="GP1009">
        <v>0</v>
      </c>
      <c r="GQ1009">
        <v>0</v>
      </c>
      <c r="GR1009">
        <v>0</v>
      </c>
      <c r="GS1009">
        <v>0</v>
      </c>
      <c r="GT1009">
        <v>42</v>
      </c>
      <c r="GU1009">
        <v>9</v>
      </c>
      <c r="GV1009" t="b">
        <v>1</v>
      </c>
    </row>
    <row r="1010" spans="190:204" x14ac:dyDescent="0.45">
      <c r="GH1010">
        <v>9</v>
      </c>
      <c r="GL1010">
        <v>2</v>
      </c>
      <c r="GM1010" t="s">
        <v>17</v>
      </c>
      <c r="GN1010">
        <v>0</v>
      </c>
      <c r="GO1010">
        <v>0</v>
      </c>
      <c r="GP1010">
        <v>0</v>
      </c>
      <c r="GQ1010">
        <v>0</v>
      </c>
      <c r="GR1010">
        <v>0</v>
      </c>
      <c r="GS1010">
        <v>0</v>
      </c>
      <c r="GT1010">
        <v>7</v>
      </c>
      <c r="GU1010">
        <v>9</v>
      </c>
      <c r="GV1010" t="b">
        <v>1</v>
      </c>
    </row>
    <row r="1011" spans="190:204" x14ac:dyDescent="0.45">
      <c r="GH1011">
        <v>10</v>
      </c>
      <c r="GL1011">
        <v>2</v>
      </c>
      <c r="GM1011" t="s">
        <v>17</v>
      </c>
      <c r="GN1011">
        <v>0</v>
      </c>
      <c r="GO1011">
        <v>0</v>
      </c>
      <c r="GP1011">
        <v>0</v>
      </c>
      <c r="GQ1011">
        <v>0</v>
      </c>
      <c r="GR1011">
        <v>0</v>
      </c>
      <c r="GS1011">
        <v>0</v>
      </c>
      <c r="GT1011">
        <v>12</v>
      </c>
      <c r="GU1011">
        <v>9</v>
      </c>
      <c r="GV1011" t="b">
        <v>1</v>
      </c>
    </row>
    <row r="1012" spans="190:204" x14ac:dyDescent="0.45">
      <c r="GH1012">
        <v>11</v>
      </c>
      <c r="GL1012">
        <v>2</v>
      </c>
      <c r="GM1012" t="s">
        <v>17</v>
      </c>
      <c r="GN1012">
        <v>0</v>
      </c>
      <c r="GO1012">
        <v>0</v>
      </c>
      <c r="GP1012">
        <v>0</v>
      </c>
      <c r="GQ1012">
        <v>0</v>
      </c>
      <c r="GR1012">
        <v>0</v>
      </c>
      <c r="GS1012">
        <v>0</v>
      </c>
      <c r="GT1012">
        <v>17</v>
      </c>
      <c r="GU1012">
        <v>9</v>
      </c>
      <c r="GV1012" t="b">
        <v>1</v>
      </c>
    </row>
  </sheetData>
  <pageMargins left="0.7" right="0.7" top="0.75" bottom="0.75" header="0.3" footer="0.3"/>
  <pageSetup orientation="portrait" horizontalDpi="1200" verticalDpi="1200" r:id="rId1"/>
  <headerFooter>
    <oddHeader>&amp;l&amp;bFor Evaluation Only</oddHeader>
    <oddFooter>&amp;l&amp;bTreePlan Trial Version, For Evaluation Only&amp;r&amp;bTreePlan.com</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70AA6-BD2B-4C6B-9DE3-6E9DD734E3BC}">
  <dimension ref="A1:GV1015"/>
  <sheetViews>
    <sheetView showGridLines="0" zoomScaleNormal="100" workbookViewId="0">
      <selection activeCell="V12" sqref="V12"/>
    </sheetView>
  </sheetViews>
  <sheetFormatPr defaultColWidth="9.19921875" defaultRowHeight="14.25" x14ac:dyDescent="0.45"/>
  <cols>
    <col min="1" max="1" width="9.19921875" style="75"/>
    <col min="2" max="2" width="2.19921875" style="75" customWidth="1"/>
    <col min="3" max="3" width="3.59765625" style="75" customWidth="1"/>
    <col min="4" max="5" width="9.19921875" style="75"/>
    <col min="6" max="6" width="2.19921875" style="75" customWidth="1"/>
    <col min="7" max="7" width="3.59765625" style="75" customWidth="1"/>
    <col min="8" max="9" width="9.19921875" style="75"/>
    <col min="10" max="10" width="2.19921875" style="75" customWidth="1"/>
    <col min="11" max="11" width="3.59765625" style="75" customWidth="1"/>
    <col min="12" max="13" width="9.19921875" style="75"/>
    <col min="14" max="14" width="2.19921875" style="75" customWidth="1"/>
    <col min="15" max="15" width="3.59765625" style="75" customWidth="1"/>
    <col min="16" max="17" width="9.19921875" style="75"/>
    <col min="18" max="18" width="2.19921875" style="75" customWidth="1"/>
    <col min="19" max="19" width="5.796875" style="75" customWidth="1"/>
    <col min="20" max="20" width="12" style="75" customWidth="1"/>
    <col min="21" max="21" width="9.19921875" style="75"/>
    <col min="22" max="22" width="7.3984375" style="75" customWidth="1"/>
    <col min="23" max="16384" width="9.19921875" style="75"/>
  </cols>
  <sheetData>
    <row r="1" spans="1:23" x14ac:dyDescent="0.45">
      <c r="A1" s="10"/>
      <c r="B1"/>
      <c r="C1"/>
      <c r="D1"/>
      <c r="E1"/>
      <c r="F1"/>
      <c r="G1"/>
      <c r="H1"/>
      <c r="I1"/>
      <c r="J1"/>
      <c r="K1"/>
      <c r="L1"/>
      <c r="M1"/>
      <c r="N1"/>
      <c r="O1"/>
      <c r="P1" s="74">
        <v>0.6</v>
      </c>
      <c r="Q1"/>
      <c r="R1"/>
      <c r="S1" s="9"/>
    </row>
    <row r="2" spans="1:23" x14ac:dyDescent="0.45">
      <c r="A2"/>
      <c r="B2"/>
      <c r="C2"/>
      <c r="D2"/>
      <c r="E2"/>
      <c r="F2"/>
      <c r="G2"/>
      <c r="H2"/>
      <c r="I2"/>
      <c r="J2"/>
      <c r="K2"/>
      <c r="L2"/>
      <c r="M2"/>
      <c r="N2"/>
      <c r="O2"/>
      <c r="P2" s="76" t="s">
        <v>93</v>
      </c>
      <c r="Q2"/>
      <c r="R2"/>
      <c r="S2"/>
      <c r="U2" s="37" t="s">
        <v>31</v>
      </c>
      <c r="V2" s="77">
        <v>600</v>
      </c>
    </row>
    <row r="3" spans="1:23" x14ac:dyDescent="0.45">
      <c r="A3"/>
      <c r="B3"/>
      <c r="C3"/>
      <c r="D3"/>
      <c r="E3"/>
      <c r="F3"/>
      <c r="G3"/>
      <c r="H3"/>
      <c r="I3"/>
      <c r="J3"/>
      <c r="K3"/>
      <c r="L3"/>
      <c r="M3"/>
      <c r="N3"/>
      <c r="O3"/>
      <c r="P3"/>
      <c r="Q3"/>
      <c r="R3"/>
      <c r="S3" s="78">
        <f>SUM(D14,H10,L6,P4)</f>
        <v>700</v>
      </c>
    </row>
    <row r="4" spans="1:23" x14ac:dyDescent="0.45">
      <c r="A4"/>
      <c r="B4"/>
      <c r="C4"/>
      <c r="D4"/>
      <c r="E4"/>
      <c r="F4"/>
      <c r="G4"/>
      <c r="H4"/>
      <c r="I4"/>
      <c r="J4"/>
      <c r="K4"/>
      <c r="L4" s="79" t="s">
        <v>94</v>
      </c>
      <c r="M4"/>
      <c r="N4"/>
      <c r="O4"/>
      <c r="P4" s="80">
        <v>-800</v>
      </c>
      <c r="Q4" s="81">
        <f>S3</f>
        <v>700</v>
      </c>
      <c r="R4"/>
      <c r="S4"/>
    </row>
    <row r="5" spans="1:23" x14ac:dyDescent="0.45">
      <c r="A5"/>
      <c r="B5"/>
      <c r="C5"/>
      <c r="D5"/>
      <c r="E5"/>
      <c r="F5"/>
      <c r="G5"/>
      <c r="H5"/>
      <c r="I5"/>
      <c r="J5"/>
      <c r="K5"/>
      <c r="L5"/>
      <c r="M5"/>
      <c r="N5"/>
      <c r="O5"/>
      <c r="P5"/>
      <c r="Q5" s="12">
        <f>A-B*EXP(-Q4/RT)</f>
        <v>0.68859677608540237</v>
      </c>
      <c r="R5"/>
      <c r="S5"/>
    </row>
    <row r="6" spans="1:23" x14ac:dyDescent="0.45">
      <c r="A6"/>
      <c r="B6"/>
      <c r="C6"/>
      <c r="D6"/>
      <c r="E6"/>
      <c r="F6"/>
      <c r="G6"/>
      <c r="H6"/>
      <c r="I6"/>
      <c r="J6"/>
      <c r="K6"/>
      <c r="L6" s="80">
        <v>-100</v>
      </c>
      <c r="M6" s="81">
        <f>-LN((A-M7)/B)*RT</f>
        <v>507.14410978755643</v>
      </c>
      <c r="N6"/>
      <c r="O6"/>
      <c r="P6" s="74">
        <f>1-P1</f>
        <v>0.4</v>
      </c>
      <c r="Q6"/>
      <c r="R6"/>
      <c r="S6"/>
    </row>
    <row r="7" spans="1:23" x14ac:dyDescent="0.45">
      <c r="A7"/>
      <c r="B7"/>
      <c r="C7"/>
      <c r="D7"/>
      <c r="E7"/>
      <c r="F7"/>
      <c r="G7"/>
      <c r="H7" s="74">
        <v>0.5</v>
      </c>
      <c r="I7"/>
      <c r="J7"/>
      <c r="K7"/>
      <c r="L7"/>
      <c r="M7" s="12">
        <f>IF(ABS(1-(P1+P6))&lt;=0.00001,P1*Q5+P6*Q10,NA())</f>
        <v>0.57054580176618808</v>
      </c>
      <c r="N7"/>
      <c r="O7"/>
      <c r="P7" s="76" t="s">
        <v>95</v>
      </c>
      <c r="Q7"/>
      <c r="R7"/>
      <c r="S7"/>
    </row>
    <row r="8" spans="1:23" x14ac:dyDescent="0.45">
      <c r="A8"/>
      <c r="B8"/>
      <c r="C8"/>
      <c r="D8"/>
      <c r="E8"/>
      <c r="F8"/>
      <c r="G8"/>
      <c r="H8" s="76" t="s">
        <v>96</v>
      </c>
      <c r="I8"/>
      <c r="J8"/>
      <c r="K8"/>
      <c r="L8"/>
      <c r="M8"/>
      <c r="N8"/>
      <c r="O8"/>
      <c r="P8"/>
      <c r="Q8"/>
      <c r="R8"/>
      <c r="S8" s="78">
        <f>SUM(D14,H10,L6,P9)</f>
        <v>300</v>
      </c>
    </row>
    <row r="9" spans="1:23" x14ac:dyDescent="0.45">
      <c r="A9"/>
      <c r="B9"/>
      <c r="C9"/>
      <c r="D9"/>
      <c r="E9"/>
      <c r="F9"/>
      <c r="G9"/>
      <c r="H9"/>
      <c r="I9"/>
      <c r="J9">
        <f>IF(I10=M6,1,IF(I10=M14,2))</f>
        <v>1</v>
      </c>
      <c r="K9"/>
      <c r="L9"/>
      <c r="M9"/>
      <c r="N9"/>
      <c r="O9"/>
      <c r="P9" s="80">
        <f>L14</f>
        <v>-1200</v>
      </c>
      <c r="Q9" s="81">
        <f>S8</f>
        <v>300</v>
      </c>
      <c r="R9"/>
      <c r="S9"/>
    </row>
    <row r="10" spans="1:23" x14ac:dyDescent="0.45">
      <c r="A10"/>
      <c r="B10"/>
      <c r="C10"/>
      <c r="D10"/>
      <c r="E10"/>
      <c r="F10"/>
      <c r="G10"/>
      <c r="H10" s="80">
        <f>D12*100</f>
        <v>1600</v>
      </c>
      <c r="I10" s="81">
        <f>MAX(M6,M14)</f>
        <v>507.14410978755643</v>
      </c>
      <c r="J10"/>
      <c r="K10"/>
      <c r="L10"/>
      <c r="M10"/>
      <c r="N10"/>
      <c r="O10"/>
      <c r="P10"/>
      <c r="Q10" s="12">
        <f>A-B*EXP(-Q9/RT)</f>
        <v>0.39346934028736658</v>
      </c>
      <c r="R10"/>
      <c r="S10"/>
      <c r="U10" s="38" t="s">
        <v>97</v>
      </c>
      <c r="V10" s="82">
        <f>RT</f>
        <v>600</v>
      </c>
      <c r="W10" s="75" t="s">
        <v>98</v>
      </c>
    </row>
    <row r="11" spans="1:23" x14ac:dyDescent="0.45">
      <c r="A11"/>
      <c r="B11"/>
      <c r="C11"/>
      <c r="D11" s="10" t="s">
        <v>99</v>
      </c>
      <c r="E11"/>
      <c r="F11"/>
      <c r="G11"/>
      <c r="H11"/>
      <c r="I11" s="12">
        <f>A-B*EXP(-I10/RT)</f>
        <v>0.57054580176618808</v>
      </c>
      <c r="J11"/>
      <c r="K11"/>
      <c r="L11"/>
      <c r="M11"/>
      <c r="N11"/>
      <c r="O11"/>
      <c r="P11"/>
      <c r="Q11"/>
      <c r="R11"/>
      <c r="S11"/>
      <c r="U11" s="38" t="s">
        <v>99</v>
      </c>
      <c r="V11" s="82" t="str">
        <f>CHOOSE(B23, "16", "14")</f>
        <v>16</v>
      </c>
      <c r="W11" s="75" t="s">
        <v>100</v>
      </c>
    </row>
    <row r="12" spans="1:23" x14ac:dyDescent="0.45">
      <c r="A12"/>
      <c r="B12"/>
      <c r="C12"/>
      <c r="D12" s="83">
        <v>16</v>
      </c>
      <c r="E12"/>
      <c r="F12"/>
      <c r="G12"/>
      <c r="H12"/>
      <c r="I12"/>
      <c r="J12"/>
      <c r="K12"/>
      <c r="L12" s="79" t="s">
        <v>101</v>
      </c>
      <c r="M12"/>
      <c r="N12"/>
      <c r="O12"/>
      <c r="P12"/>
      <c r="Q12"/>
      <c r="R12"/>
      <c r="S12"/>
      <c r="U12" s="38" t="s">
        <v>102</v>
      </c>
      <c r="V12" s="82" t="str">
        <f>CHOOSE(IF(B23=1,J9,J29), "New", "Old")</f>
        <v>New</v>
      </c>
      <c r="W12" s="75" t="s">
        <v>103</v>
      </c>
    </row>
    <row r="13" spans="1:23" x14ac:dyDescent="0.45">
      <c r="A13"/>
      <c r="B13"/>
      <c r="C13"/>
      <c r="D13"/>
      <c r="E13"/>
      <c r="F13"/>
      <c r="G13"/>
      <c r="H13"/>
      <c r="I13"/>
      <c r="J13"/>
      <c r="K13"/>
      <c r="L13"/>
      <c r="M13"/>
      <c r="N13"/>
      <c r="O13"/>
      <c r="P13"/>
      <c r="Q13"/>
      <c r="R13"/>
      <c r="S13" s="78">
        <f>SUM(D14,H10,L14)</f>
        <v>400</v>
      </c>
      <c r="U13" s="38" t="s">
        <v>104</v>
      </c>
      <c r="V13" s="84">
        <f>A24</f>
        <v>201.51269322185158</v>
      </c>
    </row>
    <row r="14" spans="1:23" x14ac:dyDescent="0.45">
      <c r="A14"/>
      <c r="B14"/>
      <c r="C14"/>
      <c r="D14" s="85"/>
      <c r="E14" s="86">
        <f>-LN((A-E15)/B)*RT</f>
        <v>201.51269322185158</v>
      </c>
      <c r="F14"/>
      <c r="G14"/>
      <c r="H14"/>
      <c r="I14"/>
      <c r="J14"/>
      <c r="K14"/>
      <c r="L14" s="80">
        <v>-1200</v>
      </c>
      <c r="M14" s="81">
        <f>S13</f>
        <v>400</v>
      </c>
      <c r="N14"/>
      <c r="O14"/>
      <c r="P14"/>
      <c r="Q14"/>
      <c r="R14"/>
      <c r="S14"/>
    </row>
    <row r="15" spans="1:23" x14ac:dyDescent="0.45">
      <c r="A15"/>
      <c r="B15"/>
      <c r="C15"/>
      <c r="D15"/>
      <c r="E15" s="12">
        <f>IF(ABS(1-(H7+H16))&lt;=0.00001,H7*I11+H16*I20,NA())</f>
        <v>0.28527290088309404</v>
      </c>
      <c r="F15"/>
      <c r="G15"/>
      <c r="H15"/>
      <c r="I15"/>
      <c r="J15"/>
      <c r="K15"/>
      <c r="L15"/>
      <c r="M15" s="12">
        <f>A-B*EXP(-M14/RT)</f>
        <v>0.48658288096740798</v>
      </c>
      <c r="N15"/>
      <c r="O15"/>
      <c r="P15"/>
      <c r="Q15"/>
      <c r="R15"/>
      <c r="S15"/>
    </row>
    <row r="16" spans="1:23" x14ac:dyDescent="0.45">
      <c r="A16"/>
      <c r="B16"/>
      <c r="C16"/>
      <c r="D16"/>
      <c r="E16"/>
      <c r="F16"/>
      <c r="G16"/>
      <c r="H16" s="74">
        <f>1-H7</f>
        <v>0.5</v>
      </c>
      <c r="I16"/>
      <c r="J16"/>
      <c r="K16"/>
      <c r="L16"/>
      <c r="M16"/>
      <c r="N16"/>
      <c r="O16"/>
      <c r="P16"/>
      <c r="Q16"/>
      <c r="R16"/>
      <c r="S16"/>
    </row>
    <row r="17" spans="1:19" x14ac:dyDescent="0.45">
      <c r="A17"/>
      <c r="B17"/>
      <c r="C17"/>
      <c r="D17"/>
      <c r="E17"/>
      <c r="F17"/>
      <c r="G17"/>
      <c r="H17" s="76" t="s">
        <v>105</v>
      </c>
      <c r="I17"/>
      <c r="J17"/>
      <c r="K17"/>
      <c r="L17"/>
      <c r="M17"/>
      <c r="N17"/>
      <c r="O17"/>
      <c r="P17"/>
      <c r="Q17"/>
      <c r="R17"/>
      <c r="S17"/>
    </row>
    <row r="18" spans="1:19" x14ac:dyDescent="0.45">
      <c r="A18"/>
      <c r="B18"/>
      <c r="C18"/>
      <c r="D18"/>
      <c r="E18"/>
      <c r="F18"/>
      <c r="G18"/>
      <c r="H18"/>
      <c r="I18"/>
      <c r="J18"/>
      <c r="K18"/>
      <c r="L18"/>
      <c r="M18"/>
      <c r="N18"/>
      <c r="O18"/>
      <c r="P18"/>
      <c r="Q18"/>
      <c r="R18"/>
      <c r="S18" s="8">
        <f>SUM(D14,H19)</f>
        <v>0</v>
      </c>
    </row>
    <row r="19" spans="1:19" x14ac:dyDescent="0.45">
      <c r="A19"/>
      <c r="B19"/>
      <c r="C19"/>
      <c r="D19"/>
      <c r="E19"/>
      <c r="F19"/>
      <c r="G19"/>
      <c r="H19" s="85"/>
      <c r="I19" s="81">
        <f>S18</f>
        <v>0</v>
      </c>
      <c r="J19"/>
      <c r="K19"/>
      <c r="L19"/>
      <c r="M19"/>
      <c r="N19"/>
      <c r="O19"/>
      <c r="P19"/>
      <c r="Q19"/>
      <c r="R19"/>
      <c r="S19"/>
    </row>
    <row r="20" spans="1:19" x14ac:dyDescent="0.45">
      <c r="A20"/>
      <c r="B20"/>
      <c r="C20"/>
      <c r="D20"/>
      <c r="E20"/>
      <c r="F20"/>
      <c r="G20"/>
      <c r="H20"/>
      <c r="I20" s="12">
        <f>A-B*EXP(-I19/RT)</f>
        <v>0</v>
      </c>
      <c r="J20"/>
      <c r="K20"/>
      <c r="L20"/>
      <c r="M20"/>
      <c r="N20"/>
      <c r="O20"/>
      <c r="P20"/>
      <c r="Q20"/>
      <c r="R20"/>
      <c r="S20"/>
    </row>
    <row r="21" spans="1:19" x14ac:dyDescent="0.45">
      <c r="A21"/>
      <c r="B21"/>
      <c r="C21"/>
      <c r="D21"/>
      <c r="E21"/>
      <c r="F21"/>
      <c r="G21"/>
      <c r="H21"/>
      <c r="I21"/>
      <c r="J21"/>
      <c r="K21"/>
      <c r="L21"/>
      <c r="M21"/>
      <c r="N21"/>
      <c r="O21"/>
      <c r="P21" s="74">
        <v>0.6</v>
      </c>
      <c r="Q21"/>
      <c r="R21"/>
      <c r="S21"/>
    </row>
    <row r="22" spans="1:19" x14ac:dyDescent="0.45">
      <c r="A22"/>
      <c r="B22"/>
      <c r="C22"/>
      <c r="D22"/>
      <c r="E22"/>
      <c r="F22"/>
      <c r="G22"/>
      <c r="H22"/>
      <c r="I22"/>
      <c r="J22"/>
      <c r="K22"/>
      <c r="L22"/>
      <c r="M22"/>
      <c r="N22"/>
      <c r="O22"/>
      <c r="P22" s="76" t="s">
        <v>93</v>
      </c>
      <c r="Q22"/>
      <c r="R22"/>
      <c r="S22"/>
    </row>
    <row r="23" spans="1:19" x14ac:dyDescent="0.45">
      <c r="A23"/>
      <c r="B23">
        <f>IF(A24=E14,1,IF(A24=E34,2))</f>
        <v>1</v>
      </c>
      <c r="C23"/>
      <c r="D23"/>
      <c r="E23"/>
      <c r="F23"/>
      <c r="G23"/>
      <c r="H23"/>
      <c r="I23"/>
      <c r="J23"/>
      <c r="K23"/>
      <c r="L23"/>
      <c r="M23"/>
      <c r="N23"/>
      <c r="O23"/>
      <c r="P23"/>
      <c r="Q23"/>
      <c r="R23"/>
      <c r="S23" s="78">
        <f>SUM(D34,H30,L26,P24)</f>
        <v>500</v>
      </c>
    </row>
    <row r="24" spans="1:19" x14ac:dyDescent="0.45">
      <c r="A24" s="86">
        <f>MAX(E14,E34)</f>
        <v>201.51269322185158</v>
      </c>
      <c r="B24"/>
      <c r="C24"/>
      <c r="D24"/>
      <c r="E24"/>
      <c r="F24"/>
      <c r="G24"/>
      <c r="H24"/>
      <c r="I24"/>
      <c r="J24"/>
      <c r="K24"/>
      <c r="L24" s="79" t="s">
        <v>94</v>
      </c>
      <c r="M24"/>
      <c r="N24"/>
      <c r="O24"/>
      <c r="P24" s="85">
        <v>-800</v>
      </c>
      <c r="Q24" s="81">
        <f>S23</f>
        <v>500</v>
      </c>
      <c r="R24"/>
      <c r="S24"/>
    </row>
    <row r="25" spans="1:19" x14ac:dyDescent="0.45">
      <c r="A25" s="12">
        <f>A-B*EXP(-A24/RT)</f>
        <v>0.28527290088309409</v>
      </c>
      <c r="B25"/>
      <c r="C25"/>
      <c r="D25"/>
      <c r="E25"/>
      <c r="F25"/>
      <c r="G25"/>
      <c r="H25"/>
      <c r="I25"/>
      <c r="J25"/>
      <c r="K25"/>
      <c r="L25"/>
      <c r="M25"/>
      <c r="N25"/>
      <c r="O25"/>
      <c r="P25"/>
      <c r="Q25" s="12">
        <f>A-B*EXP(-Q24/RT)</f>
        <v>0.5654017914929218</v>
      </c>
      <c r="R25"/>
      <c r="S25"/>
    </row>
    <row r="26" spans="1:19" x14ac:dyDescent="0.45">
      <c r="A26"/>
      <c r="B26"/>
      <c r="C26"/>
      <c r="D26"/>
      <c r="E26"/>
      <c r="F26"/>
      <c r="G26"/>
      <c r="H26"/>
      <c r="I26"/>
      <c r="J26"/>
      <c r="K26"/>
      <c r="L26" s="85">
        <v>-100</v>
      </c>
      <c r="M26" s="81">
        <f>-LN((A-M27)/B)*RT</f>
        <v>307.14410978755637</v>
      </c>
      <c r="N26"/>
      <c r="O26"/>
      <c r="P26" s="74">
        <f>1-P21</f>
        <v>0.4</v>
      </c>
      <c r="Q26"/>
      <c r="R26"/>
      <c r="S26"/>
    </row>
    <row r="27" spans="1:19" x14ac:dyDescent="0.45">
      <c r="A27"/>
      <c r="B27"/>
      <c r="C27"/>
      <c r="D27"/>
      <c r="E27"/>
      <c r="F27"/>
      <c r="G27"/>
      <c r="H27" s="74">
        <v>0.7</v>
      </c>
      <c r="I27"/>
      <c r="J27"/>
      <c r="K27"/>
      <c r="L27"/>
      <c r="M27" s="12">
        <f>IF(ABS(1-(P21+P26))&lt;=0.00001,P21*Q25+P26*Q30,NA())</f>
        <v>0.40064838493950738</v>
      </c>
      <c r="N27"/>
      <c r="O27"/>
      <c r="P27" s="76" t="s">
        <v>95</v>
      </c>
      <c r="Q27"/>
      <c r="R27"/>
      <c r="S27"/>
    </row>
    <row r="28" spans="1:19" x14ac:dyDescent="0.45">
      <c r="A28"/>
      <c r="B28"/>
      <c r="C28"/>
      <c r="D28"/>
      <c r="E28"/>
      <c r="F28"/>
      <c r="G28"/>
      <c r="H28" s="76" t="s">
        <v>96</v>
      </c>
      <c r="I28"/>
      <c r="J28"/>
      <c r="K28"/>
      <c r="L28"/>
      <c r="M28"/>
      <c r="N28"/>
      <c r="O28"/>
      <c r="P28"/>
      <c r="Q28"/>
      <c r="R28"/>
      <c r="S28" s="78">
        <f>SUM(D34,H30,L26,P29)</f>
        <v>100</v>
      </c>
    </row>
    <row r="29" spans="1:19" x14ac:dyDescent="0.45">
      <c r="A29"/>
      <c r="B29"/>
      <c r="C29"/>
      <c r="D29"/>
      <c r="E29"/>
      <c r="F29"/>
      <c r="G29"/>
      <c r="H29"/>
      <c r="I29"/>
      <c r="J29">
        <f>IF(I30=M26,1,IF(I30=M34,2))</f>
        <v>1</v>
      </c>
      <c r="K29"/>
      <c r="L29"/>
      <c r="M29"/>
      <c r="N29"/>
      <c r="O29"/>
      <c r="P29" s="85">
        <f>L34</f>
        <v>-1200</v>
      </c>
      <c r="Q29" s="81">
        <f>S28</f>
        <v>100</v>
      </c>
      <c r="R29"/>
      <c r="S29"/>
    </row>
    <row r="30" spans="1:19" x14ac:dyDescent="0.45">
      <c r="A30"/>
      <c r="B30"/>
      <c r="C30"/>
      <c r="D30"/>
      <c r="E30"/>
      <c r="F30"/>
      <c r="G30"/>
      <c r="H30" s="80">
        <f>D32*100</f>
        <v>1400</v>
      </c>
      <c r="I30" s="81">
        <f>MAX(M26,M34)</f>
        <v>307.14410978755637</v>
      </c>
      <c r="J30"/>
      <c r="K30"/>
      <c r="L30"/>
      <c r="M30"/>
      <c r="N30"/>
      <c r="O30"/>
      <c r="P30"/>
      <c r="Q30" s="12">
        <f>A-B*EXP(-Q29/RT)</f>
        <v>0.15351827510938587</v>
      </c>
      <c r="R30"/>
      <c r="S30"/>
    </row>
    <row r="31" spans="1:19" x14ac:dyDescent="0.45">
      <c r="A31"/>
      <c r="B31"/>
      <c r="C31"/>
      <c r="D31" s="10" t="s">
        <v>99</v>
      </c>
      <c r="E31"/>
      <c r="F31"/>
      <c r="G31"/>
      <c r="H31"/>
      <c r="I31" s="12">
        <f>A-B*EXP(-I30/RT)</f>
        <v>0.40064838493950738</v>
      </c>
      <c r="J31"/>
      <c r="K31"/>
      <c r="L31"/>
      <c r="M31"/>
      <c r="N31"/>
      <c r="O31"/>
      <c r="P31"/>
      <c r="Q31"/>
      <c r="R31"/>
      <c r="S31"/>
    </row>
    <row r="32" spans="1:19" x14ac:dyDescent="0.45">
      <c r="A32"/>
      <c r="B32"/>
      <c r="C32"/>
      <c r="D32" s="83">
        <v>14</v>
      </c>
      <c r="E32"/>
      <c r="F32"/>
      <c r="G32"/>
      <c r="H32"/>
      <c r="I32"/>
      <c r="J32"/>
      <c r="K32"/>
      <c r="L32" s="79" t="s">
        <v>101</v>
      </c>
      <c r="M32"/>
      <c r="N32"/>
      <c r="O32"/>
      <c r="P32"/>
      <c r="Q32"/>
      <c r="R32"/>
      <c r="S32"/>
    </row>
    <row r="33" spans="1:19" x14ac:dyDescent="0.45">
      <c r="A33"/>
      <c r="B33"/>
      <c r="C33"/>
      <c r="D33"/>
      <c r="E33"/>
      <c r="F33"/>
      <c r="G33"/>
      <c r="H33"/>
      <c r="I33"/>
      <c r="J33"/>
      <c r="K33"/>
      <c r="L33"/>
      <c r="M33"/>
      <c r="N33"/>
      <c r="O33"/>
      <c r="P33"/>
      <c r="Q33"/>
      <c r="R33"/>
      <c r="S33" s="78">
        <f>SUM(D34,H30,L34)</f>
        <v>200</v>
      </c>
    </row>
    <row r="34" spans="1:19" x14ac:dyDescent="0.45">
      <c r="A34"/>
      <c r="B34"/>
      <c r="C34"/>
      <c r="D34" s="85"/>
      <c r="E34" s="86">
        <f>-LN((A-E35)/B)*RT</f>
        <v>197.48078399289716</v>
      </c>
      <c r="F34"/>
      <c r="G34"/>
      <c r="H34"/>
      <c r="I34"/>
      <c r="J34"/>
      <c r="K34"/>
      <c r="L34" s="85">
        <v>-1200</v>
      </c>
      <c r="M34" s="81">
        <f>S33</f>
        <v>200</v>
      </c>
      <c r="N34"/>
      <c r="O34"/>
      <c r="P34"/>
      <c r="Q34"/>
      <c r="R34"/>
      <c r="S34"/>
    </row>
    <row r="35" spans="1:19" x14ac:dyDescent="0.45">
      <c r="A35"/>
      <c r="B35"/>
      <c r="C35"/>
      <c r="D35"/>
      <c r="E35" s="12">
        <f>IF(ABS(1-(H27+H36))&lt;=0.00001,H27*I31+H36*I40,NA())</f>
        <v>0.28045386945765516</v>
      </c>
      <c r="F35"/>
      <c r="G35"/>
      <c r="H35"/>
      <c r="I35"/>
      <c r="J35"/>
      <c r="K35"/>
      <c r="L35"/>
      <c r="M35" s="12">
        <f>A-B*EXP(-M34/RT)</f>
        <v>0.28346868942621073</v>
      </c>
      <c r="N35"/>
      <c r="O35"/>
      <c r="P35"/>
      <c r="Q35"/>
      <c r="R35"/>
      <c r="S35"/>
    </row>
    <row r="36" spans="1:19" x14ac:dyDescent="0.45">
      <c r="A36"/>
      <c r="B36"/>
      <c r="C36"/>
      <c r="D36"/>
      <c r="E36"/>
      <c r="F36"/>
      <c r="G36"/>
      <c r="H36" s="74">
        <f>1-H27</f>
        <v>0.30000000000000004</v>
      </c>
      <c r="I36"/>
      <c r="J36"/>
      <c r="K36"/>
      <c r="L36"/>
      <c r="M36"/>
      <c r="N36"/>
      <c r="O36"/>
      <c r="P36"/>
      <c r="Q36"/>
      <c r="R36"/>
      <c r="S36"/>
    </row>
    <row r="37" spans="1:19" x14ac:dyDescent="0.45">
      <c r="A37"/>
      <c r="B37"/>
      <c r="C37"/>
      <c r="D37"/>
      <c r="E37"/>
      <c r="F37"/>
      <c r="G37"/>
      <c r="H37" s="76" t="s">
        <v>105</v>
      </c>
      <c r="I37"/>
      <c r="J37"/>
      <c r="K37"/>
      <c r="L37"/>
      <c r="M37"/>
      <c r="N37"/>
      <c r="O37"/>
      <c r="P37"/>
      <c r="Q37"/>
      <c r="R37"/>
      <c r="S37"/>
    </row>
    <row r="38" spans="1:19" x14ac:dyDescent="0.45">
      <c r="A38"/>
      <c r="B38"/>
      <c r="C38"/>
      <c r="D38"/>
      <c r="E38"/>
      <c r="F38"/>
      <c r="G38"/>
      <c r="H38"/>
      <c r="I38"/>
      <c r="J38"/>
      <c r="K38"/>
      <c r="L38"/>
      <c r="M38"/>
      <c r="N38"/>
      <c r="O38"/>
      <c r="P38"/>
      <c r="Q38"/>
      <c r="R38"/>
      <c r="S38" s="8">
        <f>SUM(D34,H39)</f>
        <v>0</v>
      </c>
    </row>
    <row r="39" spans="1:19" x14ac:dyDescent="0.45">
      <c r="A39"/>
      <c r="B39"/>
      <c r="C39"/>
      <c r="D39"/>
      <c r="E39"/>
      <c r="F39"/>
      <c r="G39"/>
      <c r="H39" s="85"/>
      <c r="I39" s="81">
        <f>S38</f>
        <v>0</v>
      </c>
      <c r="J39"/>
      <c r="K39"/>
      <c r="L39"/>
      <c r="M39"/>
      <c r="N39"/>
      <c r="O39"/>
      <c r="P39"/>
      <c r="Q39"/>
      <c r="R39"/>
      <c r="S39"/>
    </row>
    <row r="40" spans="1:19" x14ac:dyDescent="0.45">
      <c r="I40" s="87">
        <f>A-B*EXP(-I39/RT)</f>
        <v>0</v>
      </c>
      <c r="S40" s="88"/>
    </row>
    <row r="1000" spans="189:204" x14ac:dyDescent="0.45">
      <c r="GH1000" s="75" t="s">
        <v>0</v>
      </c>
      <c r="GI1000" s="75" t="s">
        <v>1</v>
      </c>
      <c r="GJ1000" s="75" t="s">
        <v>2</v>
      </c>
      <c r="GK1000" s="75" t="s">
        <v>3</v>
      </c>
      <c r="GL1000" s="75" t="s">
        <v>4</v>
      </c>
      <c r="GM1000" s="75" t="s">
        <v>5</v>
      </c>
      <c r="GN1000" s="75" t="s">
        <v>6</v>
      </c>
      <c r="GO1000" s="75" t="s">
        <v>7</v>
      </c>
      <c r="GP1000" s="75" t="s">
        <v>8</v>
      </c>
      <c r="GQ1000" s="75" t="s">
        <v>9</v>
      </c>
      <c r="GR1000" s="75" t="s">
        <v>10</v>
      </c>
      <c r="GS1000" s="75" t="s">
        <v>11</v>
      </c>
      <c r="GT1000" s="75" t="s">
        <v>12</v>
      </c>
      <c r="GU1000" s="75" t="s">
        <v>13</v>
      </c>
      <c r="GV1000" s="75" t="s">
        <v>14</v>
      </c>
    </row>
    <row r="1001" spans="189:204" x14ac:dyDescent="0.45">
      <c r="GG1001" s="75">
        <v>0</v>
      </c>
      <c r="GH1001" s="75">
        <v>0</v>
      </c>
      <c r="GI1001" s="75" t="s">
        <v>15</v>
      </c>
      <c r="GJ1001" s="75">
        <v>0</v>
      </c>
      <c r="GK1001" s="75">
        <v>0</v>
      </c>
      <c r="GL1001" s="75">
        <v>0</v>
      </c>
      <c r="GM1001" s="75" t="s">
        <v>16</v>
      </c>
      <c r="GN1001" s="75">
        <v>2</v>
      </c>
      <c r="GO1001" s="75">
        <v>1</v>
      </c>
      <c r="GP1001" s="75">
        <v>2</v>
      </c>
      <c r="GQ1001" s="75">
        <v>0</v>
      </c>
      <c r="GR1001" s="75">
        <v>0</v>
      </c>
      <c r="GS1001" s="75">
        <v>0</v>
      </c>
      <c r="GT1001" s="75">
        <v>22</v>
      </c>
      <c r="GU1001" s="75">
        <v>1</v>
      </c>
      <c r="GV1001" s="75" t="b">
        <v>1</v>
      </c>
    </row>
    <row r="1002" spans="189:204" x14ac:dyDescent="0.45">
      <c r="GG1002" s="75">
        <v>2</v>
      </c>
      <c r="GH1002" s="75">
        <v>1</v>
      </c>
      <c r="GK1002" s="75">
        <v>0</v>
      </c>
      <c r="GL1002" s="75">
        <v>0</v>
      </c>
      <c r="GM1002" s="75" t="s">
        <v>21</v>
      </c>
      <c r="GN1002" s="75">
        <v>2</v>
      </c>
      <c r="GO1002" s="75">
        <v>3</v>
      </c>
      <c r="GP1002" s="75">
        <v>4</v>
      </c>
      <c r="GQ1002" s="75">
        <v>0</v>
      </c>
      <c r="GR1002" s="75">
        <v>0</v>
      </c>
      <c r="GS1002" s="75">
        <v>0</v>
      </c>
      <c r="GT1002" s="75">
        <v>12</v>
      </c>
      <c r="GU1002" s="75">
        <v>5</v>
      </c>
      <c r="GV1002" s="75" t="b">
        <v>1</v>
      </c>
    </row>
    <row r="1003" spans="189:204" x14ac:dyDescent="0.45">
      <c r="GG1003" s="75">
        <v>0</v>
      </c>
      <c r="GH1003" s="75">
        <v>2</v>
      </c>
      <c r="GK1003" s="75">
        <v>0</v>
      </c>
      <c r="GL1003" s="75">
        <v>0</v>
      </c>
      <c r="GM1003" s="75" t="s">
        <v>21</v>
      </c>
      <c r="GN1003" s="75">
        <v>2</v>
      </c>
      <c r="GO1003" s="75">
        <v>9</v>
      </c>
      <c r="GP1003" s="75">
        <v>10</v>
      </c>
      <c r="GQ1003" s="75">
        <v>0</v>
      </c>
      <c r="GR1003" s="75">
        <v>0</v>
      </c>
      <c r="GS1003" s="75">
        <v>0</v>
      </c>
      <c r="GT1003" s="75">
        <v>32</v>
      </c>
      <c r="GU1003" s="75">
        <v>5</v>
      </c>
      <c r="GV1003" s="75" t="b">
        <v>1</v>
      </c>
    </row>
    <row r="1004" spans="189:204" x14ac:dyDescent="0.45">
      <c r="GG1004" s="75">
        <v>9</v>
      </c>
      <c r="GH1004" s="75">
        <v>3</v>
      </c>
      <c r="GL1004" s="75">
        <v>1</v>
      </c>
      <c r="GM1004" s="75" t="s">
        <v>16</v>
      </c>
      <c r="GN1004" s="75">
        <v>2</v>
      </c>
      <c r="GO1004" s="75">
        <v>5</v>
      </c>
      <c r="GP1004" s="75">
        <v>6</v>
      </c>
      <c r="GQ1004" s="75">
        <v>0</v>
      </c>
      <c r="GR1004" s="75">
        <v>0</v>
      </c>
      <c r="GS1004" s="75">
        <v>0</v>
      </c>
      <c r="GT1004" s="75">
        <v>8</v>
      </c>
      <c r="GU1004" s="75">
        <v>9</v>
      </c>
      <c r="GV1004" s="75" t="b">
        <v>1</v>
      </c>
    </row>
    <row r="1005" spans="189:204" x14ac:dyDescent="0.45">
      <c r="GG1005" s="75">
        <v>10</v>
      </c>
      <c r="GH1005" s="75">
        <v>4</v>
      </c>
      <c r="GL1005" s="75">
        <v>1</v>
      </c>
      <c r="GM1005" s="75" t="s">
        <v>17</v>
      </c>
      <c r="GN1005" s="75">
        <v>0</v>
      </c>
      <c r="GO1005" s="75">
        <v>0</v>
      </c>
      <c r="GP1005" s="75">
        <v>0</v>
      </c>
      <c r="GQ1005" s="75">
        <v>0</v>
      </c>
      <c r="GR1005" s="75">
        <v>0</v>
      </c>
      <c r="GS1005" s="75">
        <v>0</v>
      </c>
      <c r="GT1005" s="75">
        <v>17</v>
      </c>
      <c r="GU1005" s="75">
        <v>9</v>
      </c>
      <c r="GV1005" s="75" t="b">
        <v>1</v>
      </c>
    </row>
    <row r="1006" spans="189:204" x14ac:dyDescent="0.45">
      <c r="GG1006" s="75">
        <v>11</v>
      </c>
      <c r="GH1006" s="75">
        <v>5</v>
      </c>
      <c r="GK1006" s="75">
        <v>0</v>
      </c>
      <c r="GL1006" s="75">
        <v>3</v>
      </c>
      <c r="GM1006" s="75" t="s">
        <v>21</v>
      </c>
      <c r="GN1006" s="75">
        <v>2</v>
      </c>
      <c r="GO1006" s="75">
        <v>7</v>
      </c>
      <c r="GP1006" s="75">
        <v>8</v>
      </c>
      <c r="GQ1006" s="75">
        <v>0</v>
      </c>
      <c r="GR1006" s="75">
        <v>0</v>
      </c>
      <c r="GS1006" s="75">
        <v>0</v>
      </c>
      <c r="GT1006" s="75">
        <v>4</v>
      </c>
      <c r="GU1006" s="75">
        <v>13</v>
      </c>
      <c r="GV1006" s="75" t="b">
        <v>1</v>
      </c>
    </row>
    <row r="1007" spans="189:204" x14ac:dyDescent="0.45">
      <c r="GG1007" s="75">
        <v>12</v>
      </c>
      <c r="GH1007" s="75">
        <v>6</v>
      </c>
      <c r="GK1007" s="75">
        <v>0</v>
      </c>
      <c r="GL1007" s="75">
        <v>3</v>
      </c>
      <c r="GM1007" s="75" t="s">
        <v>17</v>
      </c>
      <c r="GN1007" s="75">
        <v>0</v>
      </c>
      <c r="GO1007" s="75">
        <v>0</v>
      </c>
      <c r="GP1007" s="75">
        <v>0</v>
      </c>
      <c r="GQ1007" s="75">
        <v>0</v>
      </c>
      <c r="GR1007" s="75">
        <v>0</v>
      </c>
      <c r="GS1007" s="75">
        <v>0</v>
      </c>
      <c r="GT1007" s="75">
        <v>12</v>
      </c>
      <c r="GU1007" s="75">
        <v>13</v>
      </c>
      <c r="GV1007" s="75" t="b">
        <v>1</v>
      </c>
    </row>
    <row r="1008" spans="189:204" x14ac:dyDescent="0.45">
      <c r="GG1008" s="75">
        <v>13</v>
      </c>
      <c r="GH1008" s="75">
        <v>7</v>
      </c>
      <c r="GL1008" s="75">
        <v>5</v>
      </c>
      <c r="GM1008" s="75" t="s">
        <v>17</v>
      </c>
      <c r="GN1008" s="75">
        <v>0</v>
      </c>
      <c r="GO1008" s="75">
        <v>0</v>
      </c>
      <c r="GP1008" s="75">
        <v>0</v>
      </c>
      <c r="GQ1008" s="75">
        <v>0</v>
      </c>
      <c r="GR1008" s="75">
        <v>0</v>
      </c>
      <c r="GS1008" s="75">
        <v>0</v>
      </c>
      <c r="GT1008" s="75">
        <v>2</v>
      </c>
      <c r="GU1008" s="75">
        <v>17</v>
      </c>
      <c r="GV1008" s="75" t="b">
        <v>1</v>
      </c>
    </row>
    <row r="1009" spans="189:204" x14ac:dyDescent="0.45">
      <c r="GG1009" s="75">
        <v>14</v>
      </c>
      <c r="GH1009" s="75">
        <v>8</v>
      </c>
      <c r="GL1009" s="75">
        <v>5</v>
      </c>
      <c r="GM1009" s="75" t="s">
        <v>17</v>
      </c>
      <c r="GN1009" s="75">
        <v>0</v>
      </c>
      <c r="GO1009" s="75">
        <v>0</v>
      </c>
      <c r="GP1009" s="75">
        <v>0</v>
      </c>
      <c r="GQ1009" s="75">
        <v>0</v>
      </c>
      <c r="GR1009" s="75">
        <v>0</v>
      </c>
      <c r="GS1009" s="75">
        <v>0</v>
      </c>
      <c r="GT1009" s="75">
        <v>7</v>
      </c>
      <c r="GU1009" s="75">
        <v>17</v>
      </c>
      <c r="GV1009" s="75" t="b">
        <v>1</v>
      </c>
    </row>
    <row r="1010" spans="189:204" x14ac:dyDescent="0.45">
      <c r="GH1010" s="75">
        <v>9</v>
      </c>
      <c r="GL1010" s="75">
        <v>2</v>
      </c>
      <c r="GM1010" s="75" t="s">
        <v>16</v>
      </c>
      <c r="GN1010" s="75">
        <v>2</v>
      </c>
      <c r="GO1010" s="75">
        <v>11</v>
      </c>
      <c r="GP1010" s="75">
        <v>12</v>
      </c>
      <c r="GQ1010" s="75">
        <v>0</v>
      </c>
      <c r="GR1010" s="75">
        <v>0</v>
      </c>
      <c r="GS1010" s="75">
        <v>0</v>
      </c>
      <c r="GT1010" s="75">
        <v>28</v>
      </c>
      <c r="GU1010" s="75">
        <v>9</v>
      </c>
      <c r="GV1010" s="75" t="b">
        <v>1</v>
      </c>
    </row>
    <row r="1011" spans="189:204" x14ac:dyDescent="0.45">
      <c r="GH1011" s="75">
        <v>10</v>
      </c>
      <c r="GL1011" s="75">
        <v>2</v>
      </c>
      <c r="GM1011" s="75" t="s">
        <v>17</v>
      </c>
      <c r="GN1011" s="75">
        <v>0</v>
      </c>
      <c r="GO1011" s="75">
        <v>0</v>
      </c>
      <c r="GP1011" s="75">
        <v>0</v>
      </c>
      <c r="GQ1011" s="75">
        <v>0</v>
      </c>
      <c r="GR1011" s="75">
        <v>0</v>
      </c>
      <c r="GS1011" s="75">
        <v>0</v>
      </c>
      <c r="GT1011" s="75">
        <v>37</v>
      </c>
      <c r="GU1011" s="75">
        <v>9</v>
      </c>
      <c r="GV1011" s="75" t="b">
        <v>1</v>
      </c>
    </row>
    <row r="1012" spans="189:204" x14ac:dyDescent="0.45">
      <c r="GH1012" s="75">
        <v>11</v>
      </c>
      <c r="GK1012" s="75">
        <v>0</v>
      </c>
      <c r="GL1012" s="75">
        <v>9</v>
      </c>
      <c r="GM1012" s="75" t="s">
        <v>21</v>
      </c>
      <c r="GN1012" s="75">
        <v>2</v>
      </c>
      <c r="GO1012" s="75">
        <v>13</v>
      </c>
      <c r="GP1012" s="75">
        <v>14</v>
      </c>
      <c r="GQ1012" s="75">
        <v>0</v>
      </c>
      <c r="GR1012" s="75">
        <v>0</v>
      </c>
      <c r="GS1012" s="75">
        <v>0</v>
      </c>
      <c r="GT1012" s="75">
        <v>24</v>
      </c>
      <c r="GU1012" s="75">
        <v>13</v>
      </c>
      <c r="GV1012" s="75" t="b">
        <v>1</v>
      </c>
    </row>
    <row r="1013" spans="189:204" x14ac:dyDescent="0.45">
      <c r="GH1013" s="75">
        <v>12</v>
      </c>
      <c r="GK1013" s="75">
        <v>0</v>
      </c>
      <c r="GL1013" s="75">
        <v>9</v>
      </c>
      <c r="GM1013" s="75" t="s">
        <v>17</v>
      </c>
      <c r="GN1013" s="75">
        <v>0</v>
      </c>
      <c r="GO1013" s="75">
        <v>0</v>
      </c>
      <c r="GP1013" s="75">
        <v>0</v>
      </c>
      <c r="GQ1013" s="75">
        <v>0</v>
      </c>
      <c r="GR1013" s="75">
        <v>0</v>
      </c>
      <c r="GS1013" s="75">
        <v>0</v>
      </c>
      <c r="GT1013" s="75">
        <v>32</v>
      </c>
      <c r="GU1013" s="75">
        <v>13</v>
      </c>
      <c r="GV1013" s="75" t="b">
        <v>1</v>
      </c>
    </row>
    <row r="1014" spans="189:204" x14ac:dyDescent="0.45">
      <c r="GH1014" s="75">
        <v>13</v>
      </c>
      <c r="GL1014" s="75">
        <v>11</v>
      </c>
      <c r="GM1014" s="75" t="s">
        <v>17</v>
      </c>
      <c r="GN1014" s="75">
        <v>0</v>
      </c>
      <c r="GO1014" s="75">
        <v>0</v>
      </c>
      <c r="GP1014" s="75">
        <v>0</v>
      </c>
      <c r="GQ1014" s="75">
        <v>0</v>
      </c>
      <c r="GR1014" s="75">
        <v>0</v>
      </c>
      <c r="GS1014" s="75">
        <v>0</v>
      </c>
      <c r="GT1014" s="75">
        <v>22</v>
      </c>
      <c r="GU1014" s="75">
        <v>17</v>
      </c>
      <c r="GV1014" s="75" t="b">
        <v>1</v>
      </c>
    </row>
    <row r="1015" spans="189:204" x14ac:dyDescent="0.45">
      <c r="GH1015" s="75">
        <v>14</v>
      </c>
      <c r="GL1015" s="75">
        <v>11</v>
      </c>
      <c r="GM1015" s="75" t="s">
        <v>17</v>
      </c>
      <c r="GN1015" s="75">
        <v>0</v>
      </c>
      <c r="GO1015" s="75">
        <v>0</v>
      </c>
      <c r="GP1015" s="75">
        <v>0</v>
      </c>
      <c r="GQ1015" s="75">
        <v>0</v>
      </c>
      <c r="GR1015" s="75">
        <v>0</v>
      </c>
      <c r="GS1015" s="75">
        <v>0</v>
      </c>
      <c r="GT1015" s="75">
        <v>27</v>
      </c>
      <c r="GU1015" s="75">
        <v>17</v>
      </c>
      <c r="GV1015" s="75" t="b">
        <v>1</v>
      </c>
    </row>
  </sheetData>
  <pageMargins left="0.7" right="0.7" top="0.75" bottom="0.75" header="0.3" footer="0.3"/>
  <pageSetup scale="78" orientation="portrait" horizontalDpi="1200" verticalDpi="1200" r:id="rId1"/>
  <headerFooter>
    <oddHeader>&amp;l&amp;bFor Evaluation Only</oddHeader>
    <oddFooter>&amp;l&amp;bTreePlan Trial Version, For Evaluation Only&amp;r&amp;bTreePlan.com</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0F8A3-D19E-4B4F-9DE7-46FC7BF05164}">
  <dimension ref="A1:GV1009"/>
  <sheetViews>
    <sheetView showGridLines="0" zoomScaleNormal="100" workbookViewId="0">
      <selection activeCell="E12" sqref="E12"/>
    </sheetView>
  </sheetViews>
  <sheetFormatPr defaultRowHeight="14.25" x14ac:dyDescent="0.45"/>
  <cols>
    <col min="1" max="1" width="9.06640625" style="39"/>
    <col min="2" max="2" width="2.19921875" style="39" customWidth="1"/>
    <col min="3" max="3" width="3.59765625" style="39" customWidth="1"/>
    <col min="4" max="5" width="9.06640625" style="39"/>
    <col min="6" max="6" width="2.19921875" style="39" customWidth="1"/>
    <col min="7" max="7" width="3.59765625" style="39" customWidth="1"/>
    <col min="8" max="9" width="9.06640625" style="39"/>
    <col min="10" max="10" width="2.19921875" style="39" customWidth="1"/>
    <col min="11" max="11" width="3.59765625" style="39" customWidth="1"/>
    <col min="12" max="13" width="9.06640625" style="39"/>
    <col min="14" max="14" width="2.19921875" style="39" customWidth="1"/>
    <col min="15" max="15" width="10.265625" style="41" bestFit="1" customWidth="1"/>
    <col min="16" max="16" width="9.06640625" style="40"/>
    <col min="17" max="16384" width="9.06640625" style="39"/>
  </cols>
  <sheetData>
    <row r="1" spans="1:20" ht="15.75" x14ac:dyDescent="0.5">
      <c r="A1" s="54" t="s">
        <v>81</v>
      </c>
      <c r="B1" s="53"/>
      <c r="C1" s="53"/>
      <c r="F1" s="63"/>
      <c r="G1" s="64"/>
      <c r="H1" s="65" t="s">
        <v>83</v>
      </c>
      <c r="I1" s="66"/>
      <c r="J1" s="56"/>
      <c r="K1" s="56"/>
      <c r="L1" s="57" t="s">
        <v>84</v>
      </c>
      <c r="M1" s="58"/>
    </row>
    <row r="2" spans="1:20" ht="16.149999999999999" thickBot="1" x14ac:dyDescent="0.6">
      <c r="F2" s="67"/>
      <c r="G2" s="67"/>
      <c r="H2" s="67"/>
      <c r="I2" s="91"/>
      <c r="J2" s="70"/>
      <c r="K2" s="70"/>
      <c r="L2" s="71">
        <v>0.6</v>
      </c>
      <c r="M2" s="70"/>
      <c r="O2" s="41" t="s">
        <v>92</v>
      </c>
      <c r="P2" s="60" t="s">
        <v>89</v>
      </c>
      <c r="Q2" s="61" t="s">
        <v>80</v>
      </c>
      <c r="R2" s="61"/>
      <c r="S2" s="38" t="s">
        <v>79</v>
      </c>
      <c r="T2" s="52">
        <v>3000</v>
      </c>
    </row>
    <row r="3" spans="1:20" x14ac:dyDescent="0.45">
      <c r="F3" s="67"/>
      <c r="G3" s="67"/>
      <c r="H3" s="67"/>
      <c r="I3" s="91"/>
      <c r="J3" s="70"/>
      <c r="K3" s="70"/>
      <c r="L3" s="70" t="s">
        <v>87</v>
      </c>
      <c r="M3" s="70"/>
    </row>
    <row r="4" spans="1:20" x14ac:dyDescent="0.45">
      <c r="F4" s="67"/>
      <c r="G4" s="67"/>
      <c r="H4" s="68">
        <v>0.7</v>
      </c>
      <c r="I4" s="91"/>
      <c r="J4" s="70"/>
      <c r="K4" s="70"/>
      <c r="L4" s="70"/>
      <c r="M4" s="70"/>
      <c r="O4" s="48">
        <f>SUM(H7,L5)</f>
        <v>1000</v>
      </c>
      <c r="P4" s="47">
        <f>LN(O4+w0)</f>
        <v>8.2940496401020276</v>
      </c>
    </row>
    <row r="5" spans="1:20" x14ac:dyDescent="0.45">
      <c r="F5" s="67"/>
      <c r="G5" s="67"/>
      <c r="H5" s="67" t="s">
        <v>85</v>
      </c>
      <c r="I5" s="91"/>
      <c r="J5" s="70"/>
      <c r="K5" s="70"/>
      <c r="L5" s="72">
        <f>H22-D11</f>
        <v>173.91306020546358</v>
      </c>
      <c r="M5" s="73"/>
      <c r="P5" s="49"/>
    </row>
    <row r="6" spans="1:20" x14ac:dyDescent="0.45">
      <c r="F6" s="67"/>
      <c r="G6" s="67"/>
      <c r="H6" s="67"/>
      <c r="I6" s="91"/>
      <c r="J6" s="70"/>
      <c r="K6" s="70"/>
      <c r="L6" s="70"/>
      <c r="M6" s="70"/>
      <c r="P6" s="49"/>
    </row>
    <row r="7" spans="1:20" x14ac:dyDescent="0.45">
      <c r="F7" s="67"/>
      <c r="G7" s="67"/>
      <c r="H7" s="69">
        <f>D11</f>
        <v>826.08693979453642</v>
      </c>
      <c r="I7" s="92"/>
      <c r="J7" s="70"/>
      <c r="K7" s="70"/>
      <c r="L7" s="71">
        <f>1-L2</f>
        <v>0.4</v>
      </c>
      <c r="M7" s="70"/>
      <c r="P7" s="49"/>
    </row>
    <row r="8" spans="1:20" x14ac:dyDescent="0.45">
      <c r="F8" s="67"/>
      <c r="G8" s="67"/>
      <c r="H8" s="67"/>
      <c r="I8" s="91"/>
      <c r="J8" s="70"/>
      <c r="K8" s="70"/>
      <c r="L8" s="70" t="s">
        <v>88</v>
      </c>
      <c r="M8" s="70"/>
      <c r="P8" s="49"/>
    </row>
    <row r="9" spans="1:20" x14ac:dyDescent="0.45">
      <c r="F9" s="67"/>
      <c r="G9" s="67"/>
      <c r="H9" s="67"/>
      <c r="I9" s="91"/>
      <c r="J9" s="70"/>
      <c r="K9" s="70"/>
      <c r="L9" s="70"/>
      <c r="M9" s="70"/>
      <c r="O9" s="48">
        <f>SUM(H7,L10)</f>
        <v>652.17387958907284</v>
      </c>
      <c r="P9" s="47">
        <f>LN(O9+w0)</f>
        <v>8.2030778527361665</v>
      </c>
    </row>
    <row r="10" spans="1:20" ht="14.65" thickBot="1" x14ac:dyDescent="0.5">
      <c r="F10" s="67"/>
      <c r="G10" s="67"/>
      <c r="H10" s="67"/>
      <c r="I10" s="91"/>
      <c r="J10" s="70"/>
      <c r="K10" s="70"/>
      <c r="L10" s="72">
        <f>-L5</f>
        <v>-173.91306020546358</v>
      </c>
      <c r="M10" s="73"/>
      <c r="P10" s="49"/>
    </row>
    <row r="11" spans="1:20" ht="14.65" thickBot="1" x14ac:dyDescent="0.5">
      <c r="D11" s="55">
        <v>826.08693979453642</v>
      </c>
      <c r="F11" s="67"/>
      <c r="G11" s="67"/>
      <c r="H11" s="67"/>
      <c r="I11" s="91"/>
      <c r="J11" s="70"/>
      <c r="K11" s="70"/>
      <c r="L11" s="70"/>
      <c r="M11" s="70"/>
      <c r="P11" s="49"/>
    </row>
    <row r="12" spans="1:20" x14ac:dyDescent="0.45">
      <c r="D12" s="51" t="s">
        <v>78</v>
      </c>
      <c r="E12" s="46">
        <f>H4*(L2*P4+L7*P9) +H14*(L12*P14+L17*P19)</f>
        <v>8.0894950650499737</v>
      </c>
      <c r="F12" s="67"/>
      <c r="G12" s="67"/>
      <c r="H12" s="67"/>
      <c r="I12" s="91"/>
      <c r="J12" s="70"/>
      <c r="K12" s="70"/>
      <c r="L12" s="71">
        <f>L2</f>
        <v>0.6</v>
      </c>
      <c r="M12" s="70"/>
      <c r="P12" s="49"/>
    </row>
    <row r="13" spans="1:20" x14ac:dyDescent="0.45">
      <c r="D13" s="51" t="s">
        <v>77</v>
      </c>
      <c r="E13" s="50">
        <f>EXP(E12) - w0</f>
        <v>260.04104590525594</v>
      </c>
      <c r="F13" s="67"/>
      <c r="G13" s="67"/>
      <c r="H13" s="67"/>
      <c r="I13" s="91"/>
      <c r="J13" s="70"/>
      <c r="K13" s="70"/>
      <c r="L13" s="70" t="str">
        <f>L3</f>
        <v>B is UP</v>
      </c>
      <c r="M13" s="70"/>
      <c r="P13" s="49"/>
    </row>
    <row r="14" spans="1:20" x14ac:dyDescent="0.45">
      <c r="F14" s="67"/>
      <c r="G14" s="67"/>
      <c r="H14" s="68">
        <v>0.3</v>
      </c>
      <c r="I14" s="91"/>
      <c r="J14" s="70"/>
      <c r="K14" s="70"/>
      <c r="L14" s="70"/>
      <c r="M14" s="70"/>
      <c r="O14" s="48">
        <f>SUM(H17,L15)</f>
        <v>-652.17387958907284</v>
      </c>
      <c r="P14" s="47">
        <f>LN(O14+w0)</f>
        <v>7.7612451238663605</v>
      </c>
    </row>
    <row r="15" spans="1:20" x14ac:dyDescent="0.45">
      <c r="F15" s="67"/>
      <c r="G15" s="67"/>
      <c r="H15" s="67" t="s">
        <v>86</v>
      </c>
      <c r="I15" s="91"/>
      <c r="J15" s="70"/>
      <c r="K15" s="70"/>
      <c r="L15" s="72">
        <f>L5</f>
        <v>173.91306020546358</v>
      </c>
      <c r="M15" s="73"/>
      <c r="P15" s="49"/>
    </row>
    <row r="16" spans="1:20" x14ac:dyDescent="0.45">
      <c r="F16" s="67"/>
      <c r="G16" s="67"/>
      <c r="H16" s="67"/>
      <c r="I16" s="91"/>
      <c r="J16" s="70"/>
      <c r="K16" s="70"/>
      <c r="L16" s="70"/>
      <c r="M16" s="70"/>
      <c r="P16" s="49"/>
    </row>
    <row r="17" spans="1:16" x14ac:dyDescent="0.45">
      <c r="F17" s="67"/>
      <c r="G17" s="67"/>
      <c r="H17" s="69">
        <f>-D11</f>
        <v>-826.08693979453642</v>
      </c>
      <c r="I17" s="92"/>
      <c r="J17" s="70"/>
      <c r="K17" s="70"/>
      <c r="L17" s="71">
        <f>1-L12</f>
        <v>0.4</v>
      </c>
      <c r="M17" s="70"/>
      <c r="P17" s="49"/>
    </row>
    <row r="18" spans="1:16" x14ac:dyDescent="0.45">
      <c r="F18" s="67"/>
      <c r="G18" s="67"/>
      <c r="H18" s="67"/>
      <c r="I18" s="91"/>
      <c r="J18" s="70"/>
      <c r="K18" s="70"/>
      <c r="L18" s="70" t="str">
        <f>L8</f>
        <v>B is DOWN</v>
      </c>
      <c r="M18" s="70"/>
      <c r="P18" s="49"/>
    </row>
    <row r="19" spans="1:16" x14ac:dyDescent="0.45">
      <c r="F19" s="67"/>
      <c r="G19" s="67"/>
      <c r="H19" s="67"/>
      <c r="I19" s="91"/>
      <c r="J19" s="70"/>
      <c r="K19" s="70"/>
      <c r="L19" s="70"/>
      <c r="M19" s="70"/>
      <c r="O19" s="48">
        <f>SUM(H17,L20)</f>
        <v>-1000</v>
      </c>
      <c r="P19" s="47">
        <f>LN(O19+w0)</f>
        <v>7.6009024595420822</v>
      </c>
    </row>
    <row r="20" spans="1:16" x14ac:dyDescent="0.45">
      <c r="F20" s="67"/>
      <c r="G20" s="67"/>
      <c r="H20" s="67"/>
      <c r="I20" s="91"/>
      <c r="J20" s="70"/>
      <c r="K20" s="70"/>
      <c r="L20" s="72">
        <f>L10</f>
        <v>-173.91306020546358</v>
      </c>
      <c r="M20" s="73"/>
    </row>
    <row r="22" spans="1:16" x14ac:dyDescent="0.45">
      <c r="A22" s="51" t="s">
        <v>76</v>
      </c>
      <c r="C22" s="39" t="s">
        <v>75</v>
      </c>
      <c r="H22" s="45">
        <v>1000</v>
      </c>
    </row>
    <row r="23" spans="1:16" x14ac:dyDescent="0.45">
      <c r="C23" s="39" t="s">
        <v>74</v>
      </c>
      <c r="H23" s="44">
        <v>826.08695679513096</v>
      </c>
      <c r="I23" s="39" t="s">
        <v>82</v>
      </c>
    </row>
    <row r="24" spans="1:16" x14ac:dyDescent="0.45">
      <c r="C24" s="39" t="s">
        <v>73</v>
      </c>
      <c r="H24" s="44">
        <f>H22-H23</f>
        <v>173.91304320486904</v>
      </c>
    </row>
    <row r="26" spans="1:16" x14ac:dyDescent="0.45">
      <c r="C26" s="89" t="s">
        <v>107</v>
      </c>
      <c r="H26" s="44"/>
      <c r="I26" s="90">
        <f>H4*(L2*O4+L7*O9) +H14*(L12*O14+L17*O19)</f>
        <v>365.21738795890735</v>
      </c>
    </row>
    <row r="27" spans="1:16" x14ac:dyDescent="0.45">
      <c r="C27" s="89" t="s">
        <v>106</v>
      </c>
      <c r="H27" s="44"/>
      <c r="I27" s="90">
        <f>E13</f>
        <v>260.04104590525594</v>
      </c>
    </row>
    <row r="29" spans="1:16" x14ac:dyDescent="0.45">
      <c r="A29" s="51" t="s">
        <v>72</v>
      </c>
      <c r="C29" s="39" t="s">
        <v>71</v>
      </c>
    </row>
    <row r="30" spans="1:16" x14ac:dyDescent="0.45">
      <c r="C30" s="39" t="s">
        <v>70</v>
      </c>
    </row>
    <row r="1001" spans="189:204" x14ac:dyDescent="0.45">
      <c r="GH1001" s="43" t="s">
        <v>0</v>
      </c>
      <c r="GI1001" s="43" t="s">
        <v>1</v>
      </c>
      <c r="GJ1001" s="43" t="s">
        <v>2</v>
      </c>
      <c r="GK1001" s="43" t="s">
        <v>3</v>
      </c>
      <c r="GL1001" s="43" t="s">
        <v>4</v>
      </c>
      <c r="GM1001" s="43" t="s">
        <v>5</v>
      </c>
      <c r="GN1001" s="43" t="s">
        <v>6</v>
      </c>
      <c r="GO1001" s="43" t="s">
        <v>7</v>
      </c>
      <c r="GP1001" s="43" t="s">
        <v>8</v>
      </c>
      <c r="GQ1001" s="43" t="s">
        <v>9</v>
      </c>
      <c r="GR1001" s="43" t="s">
        <v>10</v>
      </c>
      <c r="GS1001" s="43" t="s">
        <v>11</v>
      </c>
      <c r="GT1001" s="43" t="s">
        <v>12</v>
      </c>
      <c r="GU1001" s="43" t="s">
        <v>13</v>
      </c>
      <c r="GV1001" s="43" t="s">
        <v>14</v>
      </c>
    </row>
    <row r="1002" spans="189:204" x14ac:dyDescent="0.45">
      <c r="GG1002" s="39">
        <v>0</v>
      </c>
      <c r="GH1002" s="43">
        <v>0</v>
      </c>
      <c r="GI1002" s="43" t="s">
        <v>15</v>
      </c>
      <c r="GJ1002" s="43">
        <v>0</v>
      </c>
      <c r="GK1002" s="43">
        <v>0</v>
      </c>
      <c r="GL1002" s="43">
        <v>0</v>
      </c>
      <c r="GM1002" s="43" t="s">
        <v>16</v>
      </c>
      <c r="GN1002" s="43">
        <v>1</v>
      </c>
      <c r="GO1002" s="43">
        <v>1</v>
      </c>
      <c r="GP1002" s="43">
        <v>0</v>
      </c>
      <c r="GQ1002" s="43">
        <v>0</v>
      </c>
      <c r="GR1002" s="43">
        <v>0</v>
      </c>
      <c r="GS1002" s="43">
        <v>0</v>
      </c>
      <c r="GT1002" s="42">
        <v>9</v>
      </c>
      <c r="GU1002" s="42">
        <v>1</v>
      </c>
      <c r="GV1002" s="42" t="b">
        <v>1</v>
      </c>
    </row>
    <row r="1003" spans="189:204" x14ac:dyDescent="0.45">
      <c r="GG1003" s="39">
        <v>0</v>
      </c>
      <c r="GH1003" s="43">
        <v>1</v>
      </c>
      <c r="GK1003" s="39">
        <v>0</v>
      </c>
      <c r="GL1003" s="43">
        <v>0</v>
      </c>
      <c r="GM1003" s="43" t="s">
        <v>21</v>
      </c>
      <c r="GN1003" s="43">
        <v>2</v>
      </c>
      <c r="GO1003" s="43">
        <v>3</v>
      </c>
      <c r="GP1003" s="43">
        <v>4</v>
      </c>
      <c r="GQ1003" s="43">
        <v>0</v>
      </c>
      <c r="GR1003" s="43">
        <v>0</v>
      </c>
      <c r="GS1003" s="43">
        <v>0</v>
      </c>
      <c r="GT1003" s="42">
        <v>9</v>
      </c>
      <c r="GU1003" s="42">
        <v>5</v>
      </c>
      <c r="GV1003" s="42" t="b">
        <v>1</v>
      </c>
    </row>
    <row r="1004" spans="189:204" x14ac:dyDescent="0.45">
      <c r="GG1004" s="39">
        <v>0</v>
      </c>
      <c r="GH1004" s="43">
        <v>2</v>
      </c>
      <c r="GL1004" s="43">
        <v>4</v>
      </c>
      <c r="GM1004" s="43" t="s">
        <v>17</v>
      </c>
      <c r="GN1004" s="43">
        <v>0</v>
      </c>
      <c r="GO1004" s="43">
        <v>0</v>
      </c>
      <c r="GP1004" s="43">
        <v>0</v>
      </c>
      <c r="GQ1004" s="43">
        <v>0</v>
      </c>
      <c r="GR1004" s="43">
        <v>0</v>
      </c>
      <c r="GS1004" s="43">
        <v>0</v>
      </c>
      <c r="GT1004" s="42">
        <v>17</v>
      </c>
      <c r="GU1004" s="42">
        <v>13</v>
      </c>
      <c r="GV1004" s="42" t="b">
        <v>1</v>
      </c>
    </row>
    <row r="1005" spans="189:204" x14ac:dyDescent="0.45">
      <c r="GG1005" s="39">
        <v>4</v>
      </c>
      <c r="GH1005" s="39">
        <v>3</v>
      </c>
      <c r="GL1005" s="39">
        <v>1</v>
      </c>
      <c r="GM1005" s="39" t="s">
        <v>21</v>
      </c>
      <c r="GN1005" s="39">
        <v>2</v>
      </c>
      <c r="GO1005" s="39">
        <v>5</v>
      </c>
      <c r="GP1005" s="39">
        <v>6</v>
      </c>
      <c r="GQ1005" s="39">
        <v>0</v>
      </c>
      <c r="GR1005" s="39">
        <v>0</v>
      </c>
      <c r="GS1005" s="39">
        <v>0</v>
      </c>
      <c r="GT1005" s="39">
        <v>4</v>
      </c>
      <c r="GU1005" s="39">
        <v>9</v>
      </c>
      <c r="GV1005" s="39" t="b">
        <v>1</v>
      </c>
    </row>
    <row r="1006" spans="189:204" x14ac:dyDescent="0.45">
      <c r="GG1006" s="39">
        <v>0</v>
      </c>
      <c r="GH1006" s="39">
        <v>4</v>
      </c>
      <c r="GL1006" s="39">
        <v>1</v>
      </c>
      <c r="GM1006" s="39" t="s">
        <v>21</v>
      </c>
      <c r="GN1006" s="39">
        <v>2</v>
      </c>
      <c r="GO1006" s="39">
        <v>7</v>
      </c>
      <c r="GP1006" s="39">
        <v>2</v>
      </c>
      <c r="GQ1006" s="39">
        <v>0</v>
      </c>
      <c r="GR1006" s="39">
        <v>0</v>
      </c>
      <c r="GS1006" s="39">
        <v>0</v>
      </c>
      <c r="GT1006" s="39">
        <v>14</v>
      </c>
      <c r="GU1006" s="39">
        <v>9</v>
      </c>
      <c r="GV1006" s="39" t="b">
        <v>1</v>
      </c>
    </row>
    <row r="1007" spans="189:204" x14ac:dyDescent="0.45">
      <c r="GG1007" s="39">
        <v>7</v>
      </c>
      <c r="GH1007" s="39">
        <v>5</v>
      </c>
      <c r="GL1007" s="39">
        <v>3</v>
      </c>
      <c r="GM1007" s="39" t="s">
        <v>17</v>
      </c>
      <c r="GN1007" s="39">
        <v>0</v>
      </c>
      <c r="GO1007" s="39">
        <v>0</v>
      </c>
      <c r="GP1007" s="39">
        <v>0</v>
      </c>
      <c r="GQ1007" s="39">
        <v>0</v>
      </c>
      <c r="GR1007" s="39">
        <v>0</v>
      </c>
      <c r="GS1007" s="39">
        <v>0</v>
      </c>
      <c r="GT1007" s="39">
        <v>2</v>
      </c>
      <c r="GU1007" s="39">
        <v>13</v>
      </c>
      <c r="GV1007" s="39" t="b">
        <v>1</v>
      </c>
    </row>
    <row r="1008" spans="189:204" x14ac:dyDescent="0.45">
      <c r="GG1008" s="39">
        <v>8</v>
      </c>
      <c r="GH1008" s="39">
        <v>6</v>
      </c>
      <c r="GL1008" s="39">
        <v>3</v>
      </c>
      <c r="GM1008" s="39" t="s">
        <v>17</v>
      </c>
      <c r="GN1008" s="39">
        <v>0</v>
      </c>
      <c r="GO1008" s="39">
        <v>0</v>
      </c>
      <c r="GP1008" s="39">
        <v>0</v>
      </c>
      <c r="GQ1008" s="39">
        <v>0</v>
      </c>
      <c r="GR1008" s="39">
        <v>0</v>
      </c>
      <c r="GS1008" s="39">
        <v>0</v>
      </c>
      <c r="GT1008" s="39">
        <v>7</v>
      </c>
      <c r="GU1008" s="39">
        <v>13</v>
      </c>
      <c r="GV1008" s="39" t="b">
        <v>1</v>
      </c>
    </row>
    <row r="1009" spans="190:204" x14ac:dyDescent="0.45">
      <c r="GH1009" s="39">
        <v>7</v>
      </c>
      <c r="GL1009" s="39">
        <v>4</v>
      </c>
      <c r="GM1009" s="39" t="s">
        <v>17</v>
      </c>
      <c r="GN1009" s="39">
        <v>0</v>
      </c>
      <c r="GO1009" s="39">
        <v>0</v>
      </c>
      <c r="GP1009" s="39">
        <v>0</v>
      </c>
      <c r="GQ1009" s="39">
        <v>0</v>
      </c>
      <c r="GR1009" s="39">
        <v>0</v>
      </c>
      <c r="GS1009" s="39">
        <v>0</v>
      </c>
      <c r="GT1009" s="39">
        <v>12</v>
      </c>
      <c r="GU1009" s="39">
        <v>13</v>
      </c>
      <c r="GV1009" s="39" t="b">
        <v>1</v>
      </c>
    </row>
  </sheetData>
  <pageMargins left="0.7" right="0.7" top="0.75" bottom="0.75" header="0.3" footer="0.3"/>
  <pageSetup orientation="portrait" r:id="rId1"/>
  <headerFooter>
    <oddFooter>&amp;l&amp;bTreePlan Student License, For Education Only&amp;r&amp;bTreePlan.com</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vt:i4>
      </vt:variant>
    </vt:vector>
  </HeadingPairs>
  <TitlesOfParts>
    <vt:vector size="20" baseType="lpstr">
      <vt:lpstr>1</vt:lpstr>
      <vt:lpstr>2</vt:lpstr>
      <vt:lpstr>3</vt:lpstr>
      <vt:lpstr>4</vt:lpstr>
      <vt:lpstr>'1'!RT</vt:lpstr>
      <vt:lpstr>'3'!RT</vt:lpstr>
      <vt:lpstr>RT</vt:lpstr>
      <vt:lpstr>'1'!TreeData</vt:lpstr>
      <vt:lpstr>'2'!TreeData</vt:lpstr>
      <vt:lpstr>'3'!TreeData</vt:lpstr>
      <vt:lpstr>'4'!TreeData</vt:lpstr>
      <vt:lpstr>'1'!TreeDiagBase</vt:lpstr>
      <vt:lpstr>'2'!TreeDiagBase</vt:lpstr>
      <vt:lpstr>'3'!TreeDiagBase</vt:lpstr>
      <vt:lpstr>'4'!TreeDiagBase</vt:lpstr>
      <vt:lpstr>'1'!TreeDiagram</vt:lpstr>
      <vt:lpstr>'2'!TreeDiagram</vt:lpstr>
      <vt:lpstr>'3'!TreeDiagram</vt:lpstr>
      <vt:lpstr>'4'!TreeDiagram</vt:lpstr>
      <vt:lpstr>w0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2016-09-26T03:04:47Z</dcterms:created>
  <dcterms:modified xsi:type="dcterms:W3CDTF">2021-10-14T18:06:49Z</dcterms:modified>
</cp:coreProperties>
</file>