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lolmonk\Desktop\"/>
    </mc:Choice>
  </mc:AlternateContent>
  <xr:revisionPtr revIDLastSave="0" documentId="13_ncr:1_{49D130D5-9420-439D-8BAD-3240B526B217}" xr6:coauthVersionLast="47" xr6:coauthVersionMax="47" xr10:uidLastSave="{00000000-0000-0000-0000-000000000000}"/>
  <bookViews>
    <workbookView xWindow="-98" yWindow="-98" windowWidth="20715" windowHeight="13276" tabRatio="750" activeTab="9" xr2:uid="{00000000-000D-0000-FFFF-FFFF00000000}"/>
  </bookViews>
  <sheets>
    <sheet name="RBC1" sheetId="88" r:id="rId1"/>
    <sheet name="敏感性报告 1" sheetId="89" r:id="rId2"/>
    <sheet name="RBC2" sheetId="91" r:id="rId3"/>
    <sheet name="敏感性报告 2" sheetId="92" r:id="rId4"/>
    <sheet name="RBC3" sheetId="93" r:id="rId5"/>
    <sheet name="敏感性报告 3" sheetId="95" r:id="rId6"/>
    <sheet name="RBC4" sheetId="97" r:id="rId7"/>
    <sheet name="RBC5" sheetId="96" r:id="rId8"/>
    <sheet name="RBC6" sheetId="98" r:id="rId9"/>
    <sheet name="RBC6.2" sheetId="99" r:id="rId10"/>
    <sheet name="SolverTableSheet" sheetId="86" state="veryHidden" r:id="rId11"/>
  </sheets>
  <definedNames>
    <definedName name="sencount" hidden="1">7</definedName>
    <definedName name="solver_adj" localSheetId="0" hidden="1">'RBC1'!$B$4:$D$5</definedName>
    <definedName name="solver_adj" localSheetId="2" hidden="1">'RBC2'!$B$4:$D$6</definedName>
    <definedName name="solver_adj" localSheetId="4" hidden="1">'RBC3'!$B$4:$D$6</definedName>
    <definedName name="solver_adj" localSheetId="6" hidden="1">'RBC4'!$B$4:$D$6</definedName>
    <definedName name="solver_adj" localSheetId="7" hidden="1">'RBC5'!$B$4:$D$5</definedName>
    <definedName name="solver_adj" localSheetId="8" hidden="1">'RBC6'!$B$4:$D$5</definedName>
    <definedName name="solver_adj" localSheetId="9" hidden="1">'RBC6.2'!$B$4:$D$5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ng" localSheetId="6" hidden="1">2</definedName>
    <definedName name="solver_eng" localSheetId="7" hidden="1">2</definedName>
    <definedName name="solver_eng" localSheetId="8" hidden="1">1</definedName>
    <definedName name="solver_eng" localSheetId="9" hidden="1">1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lhs1" localSheetId="0" hidden="1">'RBC1'!$B$12:$D$12</definedName>
    <definedName name="solver_lhs1" localSheetId="2" hidden="1">'RBC2'!$B$14:$D$14</definedName>
    <definedName name="solver_lhs1" localSheetId="4" hidden="1">'RBC3'!$B$14:$D$14</definedName>
    <definedName name="solver_lhs1" localSheetId="6" hidden="1">'RBC4'!$B$14:$D$14</definedName>
    <definedName name="solver_lhs1" localSheetId="7" hidden="1">'RBC5'!$B$12:$D$12</definedName>
    <definedName name="solver_lhs1" localSheetId="8" hidden="1">'RBC6'!$B$12:$D$12</definedName>
    <definedName name="solver_lhs1" localSheetId="9" hidden="1">'RBC6.2'!$B$12:$D$12</definedName>
    <definedName name="solver_lhs2" localSheetId="0" hidden="1">'RBC1'!$B$6:$D$6</definedName>
    <definedName name="solver_lhs2" localSheetId="2" hidden="1">'RBC2'!$B$7:$D$7</definedName>
    <definedName name="solver_lhs2" localSheetId="4" hidden="1">'RBC3'!$B$7:$D$7</definedName>
    <definedName name="solver_lhs2" localSheetId="6" hidden="1">'RBC4'!$B$7:$D$7</definedName>
    <definedName name="solver_lhs2" localSheetId="7" hidden="1">'RBC5'!$B$6:$D$6</definedName>
    <definedName name="solver_lhs2" localSheetId="8" hidden="1">'RBC6'!$B$6:$D$6</definedName>
    <definedName name="solver_lhs2" localSheetId="9" hidden="1">'RBC6.2'!$B$6:$D$6</definedName>
    <definedName name="solver_lhs3" localSheetId="0" hidden="1">'RBC1'!$E$4:$E$5</definedName>
    <definedName name="solver_lhs3" localSheetId="2" hidden="1">'RBC2'!$E$4:$E$6</definedName>
    <definedName name="solver_lhs3" localSheetId="4" hidden="1">'RBC3'!$E$4:$E$6</definedName>
    <definedName name="solver_lhs3" localSheetId="6" hidden="1">'RBC4'!$E$4:$E$6</definedName>
    <definedName name="solver_lhs3" localSheetId="7" hidden="1">'RBC5'!$E$4:$E$5</definedName>
    <definedName name="solver_lhs3" localSheetId="8" hidden="1">'RBC6'!$C$8</definedName>
    <definedName name="solver_lhs3" localSheetId="9" hidden="1">'RBC6.2'!$E$4:$E$5</definedName>
    <definedName name="solver_lhs4" localSheetId="8" hidden="1">'RBC6'!$E$4:$E$5</definedName>
    <definedName name="solver_lhs4" localSheetId="9" hidden="1">'RBC6.2'!$E$4:$E$5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num" localSheetId="6" hidden="1">3</definedName>
    <definedName name="solver_num" localSheetId="7" hidden="1">3</definedName>
    <definedName name="solver_num" localSheetId="8" hidden="1">4</definedName>
    <definedName name="solver_num" localSheetId="9" hidden="1">3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opt" localSheetId="0" hidden="1">'RBC1'!$F$18</definedName>
    <definedName name="solver_opt" localSheetId="2" hidden="1">'RBC2'!$E$21</definedName>
    <definedName name="solver_opt" localSheetId="4" hidden="1">'RBC3'!$E$21</definedName>
    <definedName name="solver_opt" localSheetId="6" hidden="1">'RBC4'!$E$21</definedName>
    <definedName name="solver_opt" localSheetId="7" hidden="1">'RBC5'!$F$18</definedName>
    <definedName name="solver_opt" localSheetId="8" hidden="1">'RBC6'!$F$18</definedName>
    <definedName name="solver_opt" localSheetId="9" hidden="1">'RBC6.2'!$F$18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el1" localSheetId="0" hidden="1">3</definedName>
    <definedName name="solver_rel1" localSheetId="2" hidden="1">3</definedName>
    <definedName name="solver_rel1" localSheetId="4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2" localSheetId="0" hidden="1">1</definedName>
    <definedName name="solver_rel2" localSheetId="2" hidden="1">1</definedName>
    <definedName name="solver_rel2" localSheetId="4" hidden="1">1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3" localSheetId="0" hidden="1">1</definedName>
    <definedName name="solver_rel3" localSheetId="2" hidden="1">1</definedName>
    <definedName name="solver_rel3" localSheetId="4" hidden="1">1</definedName>
    <definedName name="solver_rel3" localSheetId="6" hidden="1">1</definedName>
    <definedName name="solver_rel3" localSheetId="7" hidden="1">1</definedName>
    <definedName name="solver_rel3" localSheetId="8" hidden="1">2</definedName>
    <definedName name="solver_rel3" localSheetId="9" hidden="1">1</definedName>
    <definedName name="solver_rel4" localSheetId="8" hidden="1">1</definedName>
    <definedName name="solver_rel4" localSheetId="9" hidden="1">1</definedName>
    <definedName name="solver_rhs1" localSheetId="0" hidden="1">'RBC1'!$B$13:$D$13</definedName>
    <definedName name="solver_rhs1" localSheetId="2" hidden="1">'RBC2'!$B$15:$D$15</definedName>
    <definedName name="solver_rhs1" localSheetId="4" hidden="1">'RBC3'!$B$15:$D$15</definedName>
    <definedName name="solver_rhs1" localSheetId="6" hidden="1">'RBC4'!$B$15:$D$15</definedName>
    <definedName name="solver_rhs1" localSheetId="7" hidden="1">'RBC5'!$B$13:$D$13</definedName>
    <definedName name="solver_rhs1" localSheetId="8" hidden="1">'RBC6'!$B$13:$D$13</definedName>
    <definedName name="solver_rhs1" localSheetId="9" hidden="1">'RBC6.2'!$B$13:$D$13</definedName>
    <definedName name="solver_rhs2" localSheetId="0" hidden="1">'RBC1'!$B$7:$D$7</definedName>
    <definedName name="solver_rhs2" localSheetId="2" hidden="1">'RBC2'!$B$8:$D$8</definedName>
    <definedName name="solver_rhs2" localSheetId="4" hidden="1">'RBC3'!$B$8:$D$8</definedName>
    <definedName name="solver_rhs2" localSheetId="6" hidden="1">'RBC4'!$B$8:$D$8</definedName>
    <definedName name="solver_rhs2" localSheetId="7" hidden="1">'RBC5'!$B$7:$D$7</definedName>
    <definedName name="solver_rhs2" localSheetId="8" hidden="1">'RBC6'!$B$7:$D$7</definedName>
    <definedName name="solver_rhs2" localSheetId="9" hidden="1">'RBC6.2'!$B$7:$D$7</definedName>
    <definedName name="solver_rhs3" localSheetId="0" hidden="1">'RBC1'!$F$4:$F$5</definedName>
    <definedName name="solver_rhs3" localSheetId="2" hidden="1">'RBC2'!$F$4:$F$6</definedName>
    <definedName name="solver_rhs3" localSheetId="4" hidden="1">'RBC3'!$F$4:$F$6</definedName>
    <definedName name="solver_rhs3" localSheetId="6" hidden="1">'RBC4'!$F$4:$F$6</definedName>
    <definedName name="solver_rhs3" localSheetId="7" hidden="1">'RBC5'!$F$4:$F$5</definedName>
    <definedName name="solver_rhs3" localSheetId="8" hidden="1">'RBC6'!$B$8</definedName>
    <definedName name="solver_rhs3" localSheetId="9" hidden="1">'RBC6.2'!$F$4:$F$5</definedName>
    <definedName name="solver_rhs4" localSheetId="8" hidden="1">'RBC6'!$F$4:$F$5</definedName>
    <definedName name="solver_rhs4" localSheetId="9" hidden="1">'RBC6.2'!$F$4:$F$5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yp" localSheetId="0" hidden="1">1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0" hidden="1">3</definedName>
    <definedName name="solver_ver" localSheetId="2" hidden="1">3</definedName>
    <definedName name="solver_ver" localSheetId="4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99" l="1"/>
  <c r="H6" i="99" s="1"/>
  <c r="I5" i="99"/>
  <c r="I6" i="99" s="1"/>
  <c r="J5" i="99"/>
  <c r="J6" i="99" s="1"/>
  <c r="F5" i="98"/>
  <c r="F4" i="98"/>
  <c r="E22" i="99"/>
  <c r="E23" i="99"/>
  <c r="E21" i="99"/>
  <c r="F5" i="99"/>
  <c r="F4" i="99"/>
  <c r="B18" i="99"/>
  <c r="D11" i="99"/>
  <c r="C11" i="99"/>
  <c r="B11" i="99"/>
  <c r="D10" i="99"/>
  <c r="C10" i="99"/>
  <c r="B10" i="99"/>
  <c r="D6" i="99"/>
  <c r="D13" i="99" s="1"/>
  <c r="C6" i="99"/>
  <c r="C13" i="99" s="1"/>
  <c r="B6" i="99"/>
  <c r="B13" i="99" s="1"/>
  <c r="E5" i="99"/>
  <c r="E4" i="99"/>
  <c r="F21" i="91"/>
  <c r="F21" i="93"/>
  <c r="J5" i="98"/>
  <c r="J6" i="98" s="1"/>
  <c r="I5" i="98"/>
  <c r="I6" i="98" s="1"/>
  <c r="H5" i="98"/>
  <c r="H6" i="98" s="1"/>
  <c r="B18" i="98"/>
  <c r="D11" i="98"/>
  <c r="C11" i="98"/>
  <c r="B11" i="98"/>
  <c r="D10" i="98"/>
  <c r="C10" i="98"/>
  <c r="B10" i="98"/>
  <c r="D6" i="98"/>
  <c r="D13" i="98" s="1"/>
  <c r="C6" i="98"/>
  <c r="C13" i="98" s="1"/>
  <c r="B6" i="98"/>
  <c r="B13" i="98" s="1"/>
  <c r="E5" i="98"/>
  <c r="E4" i="98"/>
  <c r="D21" i="97"/>
  <c r="C21" i="97"/>
  <c r="B20" i="97"/>
  <c r="B21" i="97" s="1"/>
  <c r="E21" i="97" s="1"/>
  <c r="F21" i="97" s="1"/>
  <c r="D13" i="97"/>
  <c r="C13" i="97"/>
  <c r="B13" i="97"/>
  <c r="D12" i="97"/>
  <c r="C12" i="97"/>
  <c r="B12" i="97"/>
  <c r="D11" i="97"/>
  <c r="D14" i="97" s="1"/>
  <c r="D16" i="97" s="1"/>
  <c r="C11" i="97"/>
  <c r="C14" i="97" s="1"/>
  <c r="C16" i="97" s="1"/>
  <c r="B11" i="97"/>
  <c r="D7" i="97"/>
  <c r="D15" i="97" s="1"/>
  <c r="C7" i="97"/>
  <c r="C15" i="97" s="1"/>
  <c r="B7" i="97"/>
  <c r="B15" i="97" s="1"/>
  <c r="J6" i="97"/>
  <c r="J8" i="97" s="1"/>
  <c r="E6" i="97"/>
  <c r="J5" i="97"/>
  <c r="I5" i="97"/>
  <c r="I6" i="97" s="1"/>
  <c r="I8" i="97" s="1"/>
  <c r="H5" i="97"/>
  <c r="H6" i="97" s="1"/>
  <c r="H8" i="97" s="1"/>
  <c r="E5" i="97"/>
  <c r="E4" i="97"/>
  <c r="B18" i="96"/>
  <c r="D11" i="96"/>
  <c r="C11" i="96"/>
  <c r="B11" i="96"/>
  <c r="D10" i="96"/>
  <c r="C10" i="96"/>
  <c r="B10" i="96"/>
  <c r="D6" i="96"/>
  <c r="D13" i="96" s="1"/>
  <c r="C6" i="96"/>
  <c r="C13" i="96" s="1"/>
  <c r="B6" i="96"/>
  <c r="B13" i="96" s="1"/>
  <c r="E5" i="96"/>
  <c r="E4" i="96"/>
  <c r="I8" i="93"/>
  <c r="J8" i="93"/>
  <c r="H8" i="93"/>
  <c r="J5" i="93"/>
  <c r="J6" i="93" s="1"/>
  <c r="I5" i="93"/>
  <c r="I6" i="93" s="1"/>
  <c r="H5" i="93"/>
  <c r="H6" i="93" s="1"/>
  <c r="D21" i="93"/>
  <c r="C21" i="93"/>
  <c r="B20" i="93"/>
  <c r="B21" i="93" s="1"/>
  <c r="E21" i="93" s="1"/>
  <c r="D13" i="93"/>
  <c r="C13" i="93"/>
  <c r="B13" i="93"/>
  <c r="D12" i="93"/>
  <c r="C12" i="93"/>
  <c r="B12" i="93"/>
  <c r="D11" i="93"/>
  <c r="C11" i="93"/>
  <c r="B11" i="93"/>
  <c r="D7" i="93"/>
  <c r="D15" i="93" s="1"/>
  <c r="C7" i="93"/>
  <c r="C15" i="93" s="1"/>
  <c r="B7" i="93"/>
  <c r="B15" i="93" s="1"/>
  <c r="E6" i="93"/>
  <c r="E5" i="93"/>
  <c r="E4" i="93"/>
  <c r="E21" i="91"/>
  <c r="C21" i="91"/>
  <c r="D21" i="91"/>
  <c r="B21" i="91"/>
  <c r="C12" i="91"/>
  <c r="D12" i="91"/>
  <c r="B12" i="91"/>
  <c r="E5" i="91"/>
  <c r="B20" i="91"/>
  <c r="D13" i="91"/>
  <c r="C13" i="91"/>
  <c r="B13" i="91"/>
  <c r="D11" i="91"/>
  <c r="C11" i="91"/>
  <c r="B11" i="91"/>
  <c r="D7" i="91"/>
  <c r="D15" i="91" s="1"/>
  <c r="C7" i="91"/>
  <c r="C15" i="91" s="1"/>
  <c r="B7" i="91"/>
  <c r="B15" i="91" s="1"/>
  <c r="E6" i="91"/>
  <c r="E4" i="91"/>
  <c r="C10" i="88"/>
  <c r="D10" i="88"/>
  <c r="C11" i="88"/>
  <c r="D11" i="88"/>
  <c r="B11" i="88"/>
  <c r="B10" i="88"/>
  <c r="C6" i="88"/>
  <c r="C13" i="88" s="1"/>
  <c r="D6" i="88"/>
  <c r="D13" i="88" s="1"/>
  <c r="B6" i="88"/>
  <c r="E5" i="88"/>
  <c r="E4" i="88"/>
  <c r="B18" i="88"/>
  <c r="D12" i="99" l="1"/>
  <c r="D14" i="99" s="1"/>
  <c r="C8" i="99"/>
  <c r="B12" i="99"/>
  <c r="B14" i="99" s="1"/>
  <c r="E18" i="99"/>
  <c r="F18" i="99" s="1"/>
  <c r="C12" i="99"/>
  <c r="C14" i="99" s="1"/>
  <c r="B12" i="88"/>
  <c r="B14" i="88" s="1"/>
  <c r="B14" i="97"/>
  <c r="B16" i="97" s="1"/>
  <c r="C8" i="98"/>
  <c r="B12" i="98"/>
  <c r="B14" i="98" s="1"/>
  <c r="C12" i="98"/>
  <c r="C14" i="98" s="1"/>
  <c r="D12" i="98"/>
  <c r="D14" i="98" s="1"/>
  <c r="E18" i="98"/>
  <c r="F18" i="98" s="1"/>
  <c r="E18" i="96"/>
  <c r="F18" i="96" s="1"/>
  <c r="D12" i="96"/>
  <c r="D14" i="96" s="1"/>
  <c r="B12" i="96"/>
  <c r="B14" i="96" s="1"/>
  <c r="C12" i="96"/>
  <c r="C14" i="96" s="1"/>
  <c r="D14" i="93"/>
  <c r="D16" i="93" s="1"/>
  <c r="B14" i="93"/>
  <c r="B16" i="93" s="1"/>
  <c r="C14" i="93"/>
  <c r="C16" i="93" s="1"/>
  <c r="B14" i="91"/>
  <c r="B16" i="91" s="1"/>
  <c r="D14" i="91"/>
  <c r="D16" i="91" s="1"/>
  <c r="C14" i="91"/>
  <c r="C16" i="91" s="1"/>
  <c r="D12" i="88"/>
  <c r="D14" i="88" s="1"/>
  <c r="E18" i="88"/>
  <c r="F18" i="88" s="1"/>
  <c r="C12" i="88"/>
  <c r="C14" i="88" s="1"/>
  <c r="B13" i="88"/>
</calcChain>
</file>

<file path=xl/sharedStrings.xml><?xml version="1.0" encoding="utf-8"?>
<sst xmlns="http://schemas.openxmlformats.org/spreadsheetml/2006/main" count="474" uniqueCount="127">
  <si>
    <t>RED BRAND CANNERS</t>
  </si>
  <si>
    <t>Grade A</t>
  </si>
  <si>
    <t>Grade B</t>
  </si>
  <si>
    <t>MIX DECISION</t>
  </si>
  <si>
    <t>Whole</t>
  </si>
  <si>
    <t>Juice</t>
  </si>
  <si>
    <t>Paste</t>
  </si>
  <si>
    <t>Total Required</t>
  </si>
  <si>
    <t>Available</t>
  </si>
  <si>
    <t>Demand</t>
  </si>
  <si>
    <t>Total Production</t>
  </si>
  <si>
    <t>QUALITY</t>
  </si>
  <si>
    <t>Quality</t>
  </si>
  <si>
    <t>Total Quality</t>
  </si>
  <si>
    <t>Required Average Quality</t>
  </si>
  <si>
    <t>Required Total Quality</t>
  </si>
  <si>
    <t>Average Quality</t>
  </si>
  <si>
    <t>PROFIT</t>
  </si>
  <si>
    <t>Contribution Margin</t>
  </si>
  <si>
    <t>Total Contribution</t>
  </si>
  <si>
    <t>Total Profit</t>
  </si>
  <si>
    <t>$G$3</t>
  </si>
  <si>
    <t>$I$2</t>
  </si>
  <si>
    <t>$F$54,$F$18,$F$35,$F$52</t>
  </si>
  <si>
    <t>Microsoft Excel 16.0 敏感性报告</t>
  </si>
  <si>
    <t>工作表: [RBC.xlsx]Base Model</t>
  </si>
  <si>
    <t>报告的建立: 2021-09-28 14:27:17</t>
  </si>
  <si>
    <t>可变单元格</t>
  </si>
  <si>
    <t>单元格</t>
  </si>
  <si>
    <t>名称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</si>
  <si>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</si>
  <si>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</si>
  <si>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</si>
  <si>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</si>
  <si>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</si>
  <si>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</si>
  <si>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</si>
  <si>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</si>
  <si>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</si>
  <si>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约束</t>
  </si>
  <si>
    <t>阴影</t>
  </si>
  <si>
    <t>价格</t>
  </si>
  <si>
    <t>限制值</t>
  </si>
  <si>
    <t>$B$4</t>
  </si>
  <si>
    <t>Grade A Whole</t>
  </si>
  <si>
    <t>$C$4</t>
  </si>
  <si>
    <t>Grade A Juice</t>
  </si>
  <si>
    <t>$D$4</t>
  </si>
  <si>
    <t>Grade A Paste</t>
  </si>
  <si>
    <t>$B$5</t>
  </si>
  <si>
    <t>Grade B Whole</t>
  </si>
  <si>
    <t>$C$5</t>
  </si>
  <si>
    <t>Grade B Juice</t>
  </si>
  <si>
    <t>$D$5</t>
  </si>
  <si>
    <t>Grade B Paste</t>
  </si>
  <si>
    <t>$B$12</t>
  </si>
  <si>
    <t>Total Quality Whole</t>
  </si>
  <si>
    <t>$C$12</t>
  </si>
  <si>
    <t>Total Quality Juice</t>
  </si>
  <si>
    <t>$D$12</t>
  </si>
  <si>
    <t>Total Quality Paste</t>
  </si>
  <si>
    <t>$B$6</t>
  </si>
  <si>
    <t>Total Production Whole</t>
  </si>
  <si>
    <t>$C$6</t>
  </si>
  <si>
    <t>Total Production Juice</t>
  </si>
  <si>
    <t>$D$6</t>
  </si>
  <si>
    <t>Total Production Paste</t>
  </si>
  <si>
    <t>$E$4</t>
  </si>
  <si>
    <t>Grade A Total Required</t>
  </si>
  <si>
    <t>$E$5</t>
  </si>
  <si>
    <t>Grade B Total Required</t>
  </si>
  <si>
    <t>Based on calculation, we should have 525,000 pounds of Grade A and 175,000 pounds of Grade B to be made in to Whole</t>
    <phoneticPr fontId="10" type="noConversion"/>
  </si>
  <si>
    <t>75,000 pounds of Grade A and 225,000 pounds of grade B will be made into juice</t>
    <phoneticPr fontId="10" type="noConversion"/>
  </si>
  <si>
    <t>2000,000 pounds of Grade B will be made into Paste</t>
    <phoneticPr fontId="10" type="noConversion"/>
  </si>
  <si>
    <t>This report is best recommendation since it maximize total contribution</t>
    <phoneticPr fontId="10" type="noConversion"/>
  </si>
  <si>
    <t>The max Grade A tomato he can purchase is 600,000 pounds</t>
    <phoneticPr fontId="10" type="noConversion"/>
  </si>
  <si>
    <t>Based on previous calculation and sensitivity report, he should purchase additional Grade A tomato</t>
    <phoneticPr fontId="10" type="noConversion"/>
  </si>
  <si>
    <t>Grade AA</t>
    <phoneticPr fontId="10" type="noConversion"/>
  </si>
  <si>
    <t>Contribution Margin Grade AA</t>
    <phoneticPr fontId="10" type="noConversion"/>
  </si>
  <si>
    <t>工作表: [RBC.xlsx]RBC2</t>
  </si>
  <si>
    <t>报告的建立: 2021-09-28 14:46:24</t>
  </si>
  <si>
    <t>Grade AA Whole</t>
  </si>
  <si>
    <t>Grade AA Juice</t>
  </si>
  <si>
    <t>Grade AA Paste</t>
  </si>
  <si>
    <t>$B$14</t>
  </si>
  <si>
    <t>$C$14</t>
  </si>
  <si>
    <t>$D$14</t>
  </si>
  <si>
    <t>$B$7</t>
  </si>
  <si>
    <t>$C$7</t>
  </si>
  <si>
    <t>$D$7</t>
  </si>
  <si>
    <t>Grade AA Total Required</t>
  </si>
  <si>
    <t>$E$6</t>
  </si>
  <si>
    <t>There should be multiple optimal solution since various variable has a significant allowable increase and decrease with reduced cost of 0</t>
    <phoneticPr fontId="10" type="noConversion"/>
  </si>
  <si>
    <t>He can go up for 1.6 cents per pound</t>
    <phoneticPr fontId="10" type="noConversion"/>
  </si>
  <si>
    <t>Whole</t>
    <phoneticPr fontId="10" type="noConversion"/>
  </si>
  <si>
    <t>Juice</t>
    <phoneticPr fontId="10" type="noConversion"/>
  </si>
  <si>
    <t>Paste</t>
    <phoneticPr fontId="10" type="noConversion"/>
  </si>
  <si>
    <t>Case</t>
    <phoneticPr fontId="10" type="noConversion"/>
  </si>
  <si>
    <t>Pounds</t>
    <phoneticPr fontId="10" type="noConversion"/>
  </si>
  <si>
    <t>000s Pound</t>
    <phoneticPr fontId="10" type="noConversion"/>
  </si>
  <si>
    <t>Based on RBC 2's sensitivity report, we should go direct on tomato paste</t>
    <phoneticPr fontId="10" type="noConversion"/>
  </si>
  <si>
    <t>Since its allowable increase is 173</t>
    <phoneticPr fontId="10" type="noConversion"/>
  </si>
  <si>
    <t>Shadow Price</t>
    <phoneticPr fontId="10" type="noConversion"/>
  </si>
  <si>
    <t>Campaign Cost</t>
    <phoneticPr fontId="10" type="noConversion"/>
  </si>
  <si>
    <t>For the campaign, any payment that is less than 6041 is doable</t>
    <phoneticPr fontId="10" type="noConversion"/>
  </si>
  <si>
    <t>Yet the price should be lower at 17 cents per pound so that we can have positive benefit</t>
    <phoneticPr fontId="10" type="noConversion"/>
  </si>
  <si>
    <t>Since ED is offering at 18 cents, we should decline his offer.</t>
    <phoneticPr fontId="10" type="noConversion"/>
  </si>
  <si>
    <t>工作表: [RBC.xlsx]RBC3</t>
  </si>
  <si>
    <t>报告的建立: 2021-09-28 15:13:12</t>
  </si>
  <si>
    <t>Based on RBC3's sensitivity report, we can have 165,000 pounds more of grade B.</t>
    <phoneticPr fontId="10" type="noConversion"/>
  </si>
  <si>
    <t xml:space="preserve">If we did not start paste line, it would decrease our profit </t>
    <phoneticPr fontId="10" type="noConversion"/>
  </si>
  <si>
    <t>Thus, it would be better if we close the whole product line.</t>
    <phoneticPr fontId="10" type="noConversion"/>
  </si>
  <si>
    <t>Sunny</t>
    <phoneticPr fontId="10" type="noConversion"/>
  </si>
  <si>
    <t>Normal</t>
    <phoneticPr fontId="10" type="noConversion"/>
  </si>
  <si>
    <t>Poor</t>
    <phoneticPr fontId="10" type="noConversion"/>
  </si>
  <si>
    <t>A</t>
    <phoneticPr fontId="10" type="noConversion"/>
  </si>
  <si>
    <t>B</t>
    <phoneticPr fontId="10" type="noConversion"/>
  </si>
  <si>
    <t>Probability</t>
    <phoneticPr fontId="10" type="noConversion"/>
  </si>
  <si>
    <t>Profit</t>
    <phoneticPr fontId="10" type="noConversion"/>
  </si>
  <si>
    <t>Order in 000s</t>
    <phoneticPr fontId="10" type="noConversion"/>
  </si>
  <si>
    <t>Grade A vs Grade B</t>
    <phoneticPr fontId="10" type="noConversion"/>
  </si>
  <si>
    <t>In Sunny Years, RBC should order 13,000,000 pounds of tomatoes which will generate a profit of 513,533</t>
    <phoneticPr fontId="10" type="noConversion"/>
  </si>
  <si>
    <t>If we close whole product line, we would have 152000 as total profit</t>
    <phoneticPr fontId="10" type="noConversion"/>
  </si>
  <si>
    <t>If we close Juice product line, we would have 151333 as total contribution to profit</t>
    <phoneticPr fontId="10" type="noConversion"/>
  </si>
  <si>
    <t>His reasoning is not correct since he should calculate the actual benefit before using common sense</t>
    <phoneticPr fontId="10" type="noConversion"/>
  </si>
  <si>
    <t>Expected Value</t>
    <phoneticPr fontId="10" type="noConversion"/>
  </si>
  <si>
    <t>Ordering Amount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</si>
</sst>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0.0"/>
    <numFmt numFmtId="178" formatCode="&quot;$&quot;#,##0"/>
    <numFmt numFmtId="179" formatCode="&quot;$&quot;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宋体"/>
      <family val="3"/>
      <charset val="134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77" fontId="7" fillId="0" borderId="0" xfId="0" applyNumberFormat="1" applyFont="1" applyAlignment="1">
      <alignment horizontal="right"/>
    </xf>
    <xf numFmtId="178" fontId="7" fillId="0" borderId="0" xfId="1" applyNumberFormat="1" applyFont="1" applyAlignment="1">
      <alignment horizontal="right"/>
    </xf>
    <xf numFmtId="178" fontId="7" fillId="0" borderId="0" xfId="0" applyNumberFormat="1" applyFont="1" applyAlignment="1">
      <alignment horizontal="right"/>
    </xf>
    <xf numFmtId="178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9" fontId="0" fillId="0" borderId="0" xfId="0" applyNumberFormat="1"/>
    <xf numFmtId="179" fontId="7" fillId="0" borderId="0" xfId="1" applyNumberFormat="1" applyFont="1" applyAlignment="1">
      <alignment horizontal="right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9" fontId="0" fillId="0" borderId="0" xfId="0" applyNumberFormat="1"/>
    <xf numFmtId="9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40" zoomScaleNormal="140" workbookViewId="0">
      <selection activeCell="H19" sqref="H19"/>
    </sheetView>
  </sheetViews>
  <sheetFormatPr defaultRowHeight="12.75" x14ac:dyDescent="0.35"/>
  <cols>
    <col min="1" max="1" width="25.265625" customWidth="1"/>
    <col min="2" max="2" width="8.1328125" bestFit="1" customWidth="1"/>
    <col min="3" max="3" width="7" customWidth="1"/>
    <col min="4" max="4" width="7.1328125" bestFit="1" customWidth="1"/>
    <col min="5" max="5" width="17.59765625" bestFit="1" customWidth="1"/>
    <col min="6" max="6" width="11" bestFit="1" customWidth="1"/>
  </cols>
  <sheetData>
    <row r="1" spans="1:6" ht="18.75" x14ac:dyDescent="0.5">
      <c r="A1" s="5" t="s">
        <v>0</v>
      </c>
      <c r="B1" s="5"/>
      <c r="C1" s="5"/>
      <c r="D1" s="4"/>
      <c r="E1" s="1"/>
      <c r="F1" s="1"/>
    </row>
    <row r="2" spans="1:6" ht="13.15" x14ac:dyDescent="0.4">
      <c r="A2" s="1"/>
      <c r="B2" s="1"/>
      <c r="C2" s="1"/>
      <c r="D2" s="1"/>
      <c r="E2" s="1"/>
      <c r="F2" s="1"/>
    </row>
    <row r="3" spans="1:6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3.15" x14ac:dyDescent="0.4">
      <c r="A4" s="1" t="s">
        <v>1</v>
      </c>
      <c r="B4" s="7">
        <v>525</v>
      </c>
      <c r="C4" s="7">
        <v>75</v>
      </c>
      <c r="D4" s="7">
        <v>0</v>
      </c>
      <c r="E4" s="8">
        <f>SUM(B4:D4)</f>
        <v>600</v>
      </c>
      <c r="F4" s="9">
        <v>600</v>
      </c>
    </row>
    <row r="5" spans="1:6" ht="13.15" x14ac:dyDescent="0.4">
      <c r="A5" s="1" t="s">
        <v>2</v>
      </c>
      <c r="B5" s="7">
        <v>175</v>
      </c>
      <c r="C5" s="7">
        <v>225</v>
      </c>
      <c r="D5" s="7">
        <v>2000</v>
      </c>
      <c r="E5" s="8">
        <f>SUM(B5:D5)</f>
        <v>2400</v>
      </c>
      <c r="F5" s="9">
        <v>2400</v>
      </c>
    </row>
    <row r="6" spans="1:6" ht="13.15" x14ac:dyDescent="0.4">
      <c r="A6" s="1" t="s">
        <v>10</v>
      </c>
      <c r="B6" s="8">
        <f>SUM(B4:B5)</f>
        <v>700</v>
      </c>
      <c r="C6" s="8">
        <f t="shared" ref="C6:D6" si="0">SUM(C4:C5)</f>
        <v>300</v>
      </c>
      <c r="D6" s="8">
        <f t="shared" si="0"/>
        <v>2000</v>
      </c>
      <c r="E6" s="3"/>
      <c r="F6" s="3"/>
    </row>
    <row r="7" spans="1:6" ht="13.15" x14ac:dyDescent="0.4">
      <c r="A7" s="1" t="s">
        <v>9</v>
      </c>
      <c r="B7" s="9">
        <v>14400</v>
      </c>
      <c r="C7" s="9">
        <v>1000</v>
      </c>
      <c r="D7" s="9">
        <v>2000</v>
      </c>
      <c r="E7" s="3"/>
      <c r="F7" s="3"/>
    </row>
    <row r="8" spans="1:6" ht="13.15" x14ac:dyDescent="0.4">
      <c r="A8" s="1"/>
      <c r="B8" s="2"/>
      <c r="C8" s="2"/>
      <c r="D8" s="2"/>
      <c r="E8" s="2"/>
      <c r="F8" s="2"/>
    </row>
    <row r="9" spans="1:6" ht="13.15" x14ac:dyDescent="0.4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</row>
    <row r="10" spans="1:6" ht="13.15" x14ac:dyDescent="0.4">
      <c r="A10" s="1" t="s">
        <v>1</v>
      </c>
      <c r="B10" s="8">
        <f>B4*$E$10</f>
        <v>4725</v>
      </c>
      <c r="C10" s="8">
        <f t="shared" ref="C10:D10" si="1">C4*$E$10</f>
        <v>675</v>
      </c>
      <c r="D10" s="8">
        <f t="shared" si="1"/>
        <v>0</v>
      </c>
      <c r="E10" s="14">
        <v>9</v>
      </c>
      <c r="F10" s="2"/>
    </row>
    <row r="11" spans="1:6" ht="13.15" x14ac:dyDescent="0.4">
      <c r="A11" s="1" t="s">
        <v>2</v>
      </c>
      <c r="B11" s="8">
        <f>B5*$E$11</f>
        <v>875</v>
      </c>
      <c r="C11" s="8">
        <f t="shared" ref="C11:D11" si="2">C5*$E$11</f>
        <v>1125</v>
      </c>
      <c r="D11" s="8">
        <f t="shared" si="2"/>
        <v>10000</v>
      </c>
      <c r="E11" s="14">
        <v>5</v>
      </c>
      <c r="F11" s="2"/>
    </row>
    <row r="12" spans="1:6" ht="13.15" x14ac:dyDescent="0.4">
      <c r="A12" s="1" t="s">
        <v>13</v>
      </c>
      <c r="B12" s="8">
        <f>SUM(B10:B11)</f>
        <v>5600</v>
      </c>
      <c r="C12" s="8">
        <f t="shared" ref="C12:D12" si="3">SUM(C10:C11)</f>
        <v>1800</v>
      </c>
      <c r="D12" s="8">
        <f t="shared" si="3"/>
        <v>10000</v>
      </c>
      <c r="E12" s="2"/>
      <c r="F12" s="2"/>
    </row>
    <row r="13" spans="1:6" ht="13.15" x14ac:dyDescent="0.4">
      <c r="A13" s="1" t="s">
        <v>15</v>
      </c>
      <c r="B13" s="9">
        <f>B15*B6</f>
        <v>5600</v>
      </c>
      <c r="C13" s="9">
        <f t="shared" ref="C13:D13" si="4">C15*C6</f>
        <v>1800</v>
      </c>
      <c r="D13" s="9">
        <f t="shared" si="4"/>
        <v>10000</v>
      </c>
      <c r="E13" s="2"/>
      <c r="F13" s="2"/>
    </row>
    <row r="14" spans="1:6" ht="13.15" x14ac:dyDescent="0.4">
      <c r="A14" s="1" t="s">
        <v>16</v>
      </c>
      <c r="B14" s="10">
        <f>B12/B6</f>
        <v>8</v>
      </c>
      <c r="C14" s="10">
        <f t="shared" ref="C14:D14" si="5">C12/C6</f>
        <v>6</v>
      </c>
      <c r="D14" s="10">
        <f t="shared" si="5"/>
        <v>5</v>
      </c>
      <c r="E14" s="2"/>
      <c r="F14" s="2"/>
    </row>
    <row r="15" spans="1:6" ht="13.15" x14ac:dyDescent="0.4">
      <c r="A15" s="1" t="s">
        <v>14</v>
      </c>
      <c r="B15" s="10">
        <v>8</v>
      </c>
      <c r="C15" s="10">
        <v>6</v>
      </c>
      <c r="D15" s="10">
        <v>5</v>
      </c>
      <c r="E15" s="2"/>
      <c r="F15" s="2"/>
    </row>
    <row r="16" spans="1:6" ht="13.15" x14ac:dyDescent="0.4">
      <c r="A16" s="1"/>
      <c r="B16" s="2"/>
      <c r="C16" s="2"/>
      <c r="D16" s="2"/>
      <c r="E16" s="2"/>
      <c r="F16" s="2"/>
    </row>
    <row r="17" spans="1:6" ht="13.15" x14ac:dyDescent="0.4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6" ht="13.15" x14ac:dyDescent="0.4">
      <c r="A18" s="1" t="s">
        <v>18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676066.66666666663</v>
      </c>
      <c r="F18" s="12">
        <f>E18-3000*180</f>
        <v>136066.66666666663</v>
      </c>
    </row>
    <row r="20" spans="1:6" ht="13.15" x14ac:dyDescent="0.4">
      <c r="A20" s="1" t="s">
        <v>71</v>
      </c>
    </row>
    <row r="21" spans="1:6" ht="13.15" x14ac:dyDescent="0.4">
      <c r="A21" s="1" t="s">
        <v>72</v>
      </c>
    </row>
    <row r="22" spans="1:6" ht="13.15" x14ac:dyDescent="0.4">
      <c r="A22" s="1" t="s">
        <v>73</v>
      </c>
    </row>
    <row r="23" spans="1:6" ht="13.15" x14ac:dyDescent="0.4">
      <c r="A23" s="1" t="s">
        <v>74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BB08-EBE4-48A0-AB1B-6FB01EB17EFF}">
  <dimension ref="A1:H26"/>
  <sheetViews>
    <sheetView showGridLines="0" workbookViewId="0">
      <selection activeCell="H24" sqref="H24"/>
    </sheetView>
  </sheetViews>
  <sheetFormatPr defaultRowHeight="12.75" x14ac:dyDescent="0.35"/>
  <cols>
    <col min="1" max="1" width="2.1328125" customWidth="1"/>
    <col min="2" max="2" width="6.46484375" bestFit="1" customWidth="1"/>
    <col min="3" max="3" width="20.796875" bestFit="1" customWidth="1"/>
    <col min="4" max="4" width="6.06640625" bestFit="1" customWidth="1"/>
    <col min="5" max="5" width="12.86328125" bestFit="1" customWidth="1"/>
    <col min="6" max="8" width="12.19921875" bestFit="1" customWidth="1"/>
  </cols>
  <sheetData>
    <row r="1" spans="1:8" ht="13.15" x14ac:dyDescent="0.4">
      <c r="A1" s="1" t="s">
        <v>24</v>
      </c>
    </row>
    <row r="2" spans="1:8" ht="13.15" x14ac:dyDescent="0.4">
      <c r="A2" s="1" t="s">
        <v>25</v>
      </c>
    </row>
    <row r="3" spans="1:8" ht="13.15" x14ac:dyDescent="0.4">
      <c r="A3" s="1" t="s">
        <v>26</v>
      </c>
    </row>
    <row r="6" spans="1:8" ht="13.15" thickBot="1" x14ac:dyDescent="0.4">
      <c r="A6" t="s">
        <v>27</v>
      </c>
    </row>
    <row r="7" spans="1:8" ht="13.15" x14ac:dyDescent="0.4">
      <c r="B7" s="20"/>
      <c r="C7" s="20"/>
      <c r="D7" s="20" t="s">
        <v>30</v>
      </c>
      <c r="E7" s="20" t="s">
        <v>32</v>
      </c>
      <c r="F7" s="20" t="s">
        <v>34</v>
      </c>
      <c r="G7" s="20" t="s">
        <v>36</v>
      </c>
      <c r="H7" s="20" t="s">
        <v>36</v>
      </c>
    </row>
    <row r="8" spans="1:8" ht="13.5" thickBot="1" x14ac:dyDescent="0.45">
      <c r="B8" s="21" t="s">
        <v>28</v>
      </c>
      <c r="C8" s="21" t="s">
        <v>29</v>
      </c>
      <c r="D8" s="21" t="s">
        <v>31</v>
      </c>
      <c r="E8" s="21" t="s">
        <v>33</v>
      </c>
      <c r="F8" s="21" t="s">
        <v>35</v>
      </c>
      <c r="G8" s="21" t="s">
        <v>37</v>
      </c>
      <c r="H8" s="21" t="s">
        <v>38</v>
      </c>
    </row>
    <row r="9" spans="1:8" x14ac:dyDescent="0.35">
      <c r="B9" s="18" t="s">
        <v>43</v>
      </c>
      <c r="C9" s="18" t="s">
        <v>44</v>
      </c>
      <c r="D9" s="18">
        <v>525</v>
      </c>
      <c r="E9" s="18">
        <v>0</v>
      </c>
      <c r="F9" s="18">
        <v>246.66666666666666</v>
      </c>
      <c r="G9" s="18">
        <v>463.11111111111114</v>
      </c>
      <c r="H9" s="18">
        <v>64.888888888888857</v>
      </c>
    </row>
    <row r="10" spans="1:8" x14ac:dyDescent="0.35">
      <c r="B10" s="18" t="s">
        <v>45</v>
      </c>
      <c r="C10" s="18" t="s">
        <v>46</v>
      </c>
      <c r="D10" s="18">
        <v>75</v>
      </c>
      <c r="E10" s="18">
        <v>0</v>
      </c>
      <c r="F10" s="18">
        <v>197.99999999999997</v>
      </c>
      <c r="G10" s="18">
        <v>64.8888888888889</v>
      </c>
      <c r="H10" s="18">
        <v>463.11111111111114</v>
      </c>
    </row>
    <row r="11" spans="1:8" x14ac:dyDescent="0.35">
      <c r="B11" s="18" t="s">
        <v>47</v>
      </c>
      <c r="C11" s="18" t="s">
        <v>48</v>
      </c>
      <c r="D11" s="18">
        <v>0</v>
      </c>
      <c r="E11" s="18">
        <v>0</v>
      </c>
      <c r="F11" s="18">
        <v>222</v>
      </c>
      <c r="G11" s="18">
        <v>97.333333333333286</v>
      </c>
      <c r="H11" s="18">
        <v>1E+30</v>
      </c>
    </row>
    <row r="12" spans="1:8" x14ac:dyDescent="0.35">
      <c r="B12" s="18" t="s">
        <v>49</v>
      </c>
      <c r="C12" s="18" t="s">
        <v>50</v>
      </c>
      <c r="D12" s="18">
        <v>175</v>
      </c>
      <c r="E12" s="18">
        <v>0</v>
      </c>
      <c r="F12" s="18">
        <v>246.66666666666663</v>
      </c>
      <c r="G12" s="18">
        <v>1389.3333333333335</v>
      </c>
      <c r="H12" s="18">
        <v>64.888888888888815</v>
      </c>
    </row>
    <row r="13" spans="1:8" x14ac:dyDescent="0.35">
      <c r="B13" s="18" t="s">
        <v>51</v>
      </c>
      <c r="C13" s="18" t="s">
        <v>52</v>
      </c>
      <c r="D13" s="18">
        <v>225</v>
      </c>
      <c r="E13" s="18">
        <v>0</v>
      </c>
      <c r="F13" s="18">
        <v>198</v>
      </c>
      <c r="G13" s="18">
        <v>42.962962962962948</v>
      </c>
      <c r="H13" s="18">
        <v>154.37037037037038</v>
      </c>
    </row>
    <row r="14" spans="1:8" ht="13.15" thickBot="1" x14ac:dyDescent="0.4">
      <c r="B14" s="19" t="s">
        <v>53</v>
      </c>
      <c r="C14" s="19" t="s">
        <v>54</v>
      </c>
      <c r="D14" s="19">
        <v>2000</v>
      </c>
      <c r="E14" s="19">
        <v>0</v>
      </c>
      <c r="F14" s="19">
        <v>222</v>
      </c>
      <c r="G14" s="19">
        <v>1E+30</v>
      </c>
      <c r="H14" s="19">
        <v>48.333333333333314</v>
      </c>
    </row>
    <row r="16" spans="1:8" ht="13.15" thickBot="1" x14ac:dyDescent="0.4">
      <c r="A16" t="s">
        <v>39</v>
      </c>
    </row>
    <row r="17" spans="2:8" ht="13.15" x14ac:dyDescent="0.4">
      <c r="B17" s="20"/>
      <c r="C17" s="20"/>
      <c r="D17" s="20" t="s">
        <v>30</v>
      </c>
      <c r="E17" s="20" t="s">
        <v>40</v>
      </c>
      <c r="F17" s="20" t="s">
        <v>39</v>
      </c>
      <c r="G17" s="20" t="s">
        <v>36</v>
      </c>
      <c r="H17" s="20" t="s">
        <v>36</v>
      </c>
    </row>
    <row r="18" spans="2:8" ht="13.5" thickBot="1" x14ac:dyDescent="0.45">
      <c r="B18" s="21" t="s">
        <v>28</v>
      </c>
      <c r="C18" s="21" t="s">
        <v>29</v>
      </c>
      <c r="D18" s="21" t="s">
        <v>31</v>
      </c>
      <c r="E18" s="21" t="s">
        <v>41</v>
      </c>
      <c r="F18" s="21" t="s">
        <v>42</v>
      </c>
      <c r="G18" s="21" t="s">
        <v>37</v>
      </c>
      <c r="H18" s="21" t="s">
        <v>38</v>
      </c>
    </row>
    <row r="19" spans="2:8" x14ac:dyDescent="0.35">
      <c r="B19" s="18" t="s">
        <v>55</v>
      </c>
      <c r="C19" s="18" t="s">
        <v>56</v>
      </c>
      <c r="D19" s="18">
        <v>5600</v>
      </c>
      <c r="E19" s="18">
        <v>-24.333333333333307</v>
      </c>
      <c r="F19" s="18">
        <v>0</v>
      </c>
      <c r="G19" s="18">
        <v>466.66666666666669</v>
      </c>
      <c r="H19" s="18">
        <v>600</v>
      </c>
    </row>
    <row r="20" spans="2:8" x14ac:dyDescent="0.35">
      <c r="B20" s="18" t="s">
        <v>57</v>
      </c>
      <c r="C20" s="18" t="s">
        <v>58</v>
      </c>
      <c r="D20" s="18">
        <v>1800</v>
      </c>
      <c r="E20" s="18">
        <v>-24.333333333333336</v>
      </c>
      <c r="F20" s="18">
        <v>0</v>
      </c>
      <c r="G20" s="18">
        <v>1400</v>
      </c>
      <c r="H20" s="18">
        <v>200</v>
      </c>
    </row>
    <row r="21" spans="2:8" x14ac:dyDescent="0.35">
      <c r="B21" s="18" t="s">
        <v>59</v>
      </c>
      <c r="C21" s="18" t="s">
        <v>60</v>
      </c>
      <c r="D21" s="18">
        <v>10000</v>
      </c>
      <c r="E21" s="18">
        <v>-24.333333333333321</v>
      </c>
      <c r="F21" s="18">
        <v>0</v>
      </c>
      <c r="G21" s="18">
        <v>1400</v>
      </c>
      <c r="H21" s="18">
        <v>0</v>
      </c>
    </row>
    <row r="22" spans="2:8" x14ac:dyDescent="0.35">
      <c r="B22" s="18" t="s">
        <v>61</v>
      </c>
      <c r="C22" s="18" t="s">
        <v>62</v>
      </c>
      <c r="D22" s="18">
        <v>700</v>
      </c>
      <c r="E22" s="18">
        <v>0</v>
      </c>
      <c r="F22" s="18">
        <v>14400</v>
      </c>
      <c r="G22" s="18">
        <v>1E+30</v>
      </c>
      <c r="H22" s="18">
        <v>13700</v>
      </c>
    </row>
    <row r="23" spans="2:8" x14ac:dyDescent="0.35">
      <c r="B23" s="18" t="s">
        <v>63</v>
      </c>
      <c r="C23" s="18" t="s">
        <v>64</v>
      </c>
      <c r="D23" s="18">
        <v>300</v>
      </c>
      <c r="E23" s="18">
        <v>0</v>
      </c>
      <c r="F23" s="18">
        <v>1000</v>
      </c>
      <c r="G23" s="18">
        <v>1E+30</v>
      </c>
      <c r="H23" s="18">
        <v>700</v>
      </c>
    </row>
    <row r="24" spans="2:8" x14ac:dyDescent="0.35">
      <c r="B24" s="18" t="s">
        <v>65</v>
      </c>
      <c r="C24" s="18" t="s">
        <v>66</v>
      </c>
      <c r="D24" s="18">
        <v>2000</v>
      </c>
      <c r="E24" s="18">
        <v>48.333333333333314</v>
      </c>
      <c r="F24" s="18">
        <v>2000</v>
      </c>
      <c r="G24" s="18">
        <v>200</v>
      </c>
      <c r="H24" s="18">
        <v>466.66666666666669</v>
      </c>
    </row>
    <row r="25" spans="2:8" x14ac:dyDescent="0.35">
      <c r="B25" s="18" t="s">
        <v>67</v>
      </c>
      <c r="C25" s="18" t="s">
        <v>68</v>
      </c>
      <c r="D25" s="18">
        <v>600</v>
      </c>
      <c r="E25" s="18">
        <v>270.99999999999994</v>
      </c>
      <c r="F25" s="18">
        <v>600</v>
      </c>
      <c r="G25" s="18">
        <v>600</v>
      </c>
      <c r="H25" s="18">
        <v>466.66666666666669</v>
      </c>
    </row>
    <row r="26" spans="2:8" ht="13.15" thickBot="1" x14ac:dyDescent="0.4">
      <c r="B26" s="19" t="s">
        <v>69</v>
      </c>
      <c r="C26" s="19" t="s">
        <v>70</v>
      </c>
      <c r="D26" s="19">
        <v>2400</v>
      </c>
      <c r="E26" s="19">
        <v>173.66666666666669</v>
      </c>
      <c r="F26" s="19">
        <v>2400</v>
      </c>
      <c r="G26" s="19">
        <v>466.66666666666669</v>
      </c>
      <c r="H26" s="19">
        <v>200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B08E-AB72-401D-B54E-D5F874BC0269}">
  <dimension ref="A1:F26"/>
  <sheetViews>
    <sheetView topLeftCell="A4" zoomScale="140" zoomScaleNormal="140" workbookViewId="0">
      <selection activeCell="B28" sqref="B28"/>
    </sheetView>
  </sheetViews>
  <sheetFormatPr defaultRowHeight="12.75" x14ac:dyDescent="0.35"/>
  <cols>
    <col min="1" max="1" width="26.796875" customWidth="1"/>
    <col min="2" max="2" width="7.59765625" bestFit="1" customWidth="1"/>
    <col min="3" max="3" width="7" customWidth="1"/>
    <col min="4" max="4" width="7.1328125" bestFit="1" customWidth="1"/>
    <col min="5" max="5" width="17.6640625" bestFit="1" customWidth="1"/>
    <col min="6" max="6" width="11" bestFit="1" customWidth="1"/>
  </cols>
  <sheetData>
    <row r="1" spans="1:6" ht="18.75" x14ac:dyDescent="0.5">
      <c r="A1" s="5" t="s">
        <v>0</v>
      </c>
      <c r="B1" s="5"/>
      <c r="C1" s="5"/>
      <c r="D1" s="4"/>
      <c r="E1" s="1"/>
      <c r="F1" s="1"/>
    </row>
    <row r="2" spans="1:6" ht="13.15" x14ac:dyDescent="0.4">
      <c r="A2" s="1"/>
      <c r="B2" s="1"/>
      <c r="C2" s="1"/>
      <c r="D2" s="1"/>
      <c r="E2" s="1"/>
      <c r="F2" s="1"/>
    </row>
    <row r="3" spans="1:6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3.15" x14ac:dyDescent="0.4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</row>
    <row r="5" spans="1:6" ht="13.15" x14ac:dyDescent="0.4">
      <c r="A5" s="1" t="s">
        <v>77</v>
      </c>
      <c r="B5" s="7">
        <v>15.000000000000011</v>
      </c>
      <c r="C5" s="7">
        <v>64.999999999999986</v>
      </c>
      <c r="D5" s="7">
        <v>0</v>
      </c>
      <c r="E5" s="8">
        <f>SUM(B5:D5)</f>
        <v>80</v>
      </c>
      <c r="F5" s="9">
        <v>80</v>
      </c>
    </row>
    <row r="6" spans="1:6" ht="13.15" x14ac:dyDescent="0.4">
      <c r="A6" s="1" t="s">
        <v>2</v>
      </c>
      <c r="B6" s="7">
        <v>205</v>
      </c>
      <c r="C6" s="7">
        <v>195</v>
      </c>
      <c r="D6" s="7">
        <v>2000</v>
      </c>
      <c r="E6" s="8">
        <f>SUM(B6:D6)</f>
        <v>2400</v>
      </c>
      <c r="F6" s="9">
        <v>2400</v>
      </c>
    </row>
    <row r="7" spans="1:6" ht="13.15" x14ac:dyDescent="0.4">
      <c r="A7" s="1" t="s">
        <v>10</v>
      </c>
      <c r="B7" s="8">
        <f>SUM(B4:B6)</f>
        <v>820</v>
      </c>
      <c r="C7" s="8">
        <f t="shared" ref="C7:D7" si="0">SUM(C4:C6)</f>
        <v>260</v>
      </c>
      <c r="D7" s="8">
        <f t="shared" si="0"/>
        <v>2000</v>
      </c>
      <c r="E7" s="3"/>
      <c r="F7" s="3"/>
    </row>
    <row r="8" spans="1:6" ht="13.15" x14ac:dyDescent="0.4">
      <c r="A8" s="1" t="s">
        <v>9</v>
      </c>
      <c r="B8" s="9">
        <v>14400</v>
      </c>
      <c r="C8" s="9">
        <v>1000</v>
      </c>
      <c r="D8" s="9">
        <v>2000</v>
      </c>
      <c r="E8" s="3"/>
      <c r="F8" s="3"/>
    </row>
    <row r="9" spans="1:6" ht="13.15" x14ac:dyDescent="0.4">
      <c r="A9" s="1"/>
      <c r="B9" s="2"/>
      <c r="C9" s="2"/>
      <c r="D9" s="2"/>
      <c r="E9" s="2"/>
      <c r="F9" s="2"/>
    </row>
    <row r="10" spans="1:6" ht="13.15" x14ac:dyDescent="0.4">
      <c r="A10" s="6" t="s">
        <v>11</v>
      </c>
      <c r="B10" s="2" t="s">
        <v>4</v>
      </c>
      <c r="C10" s="2" t="s">
        <v>5</v>
      </c>
      <c r="D10" s="2" t="s">
        <v>6</v>
      </c>
      <c r="E10" s="2" t="s">
        <v>12</v>
      </c>
      <c r="F10" s="2"/>
    </row>
    <row r="11" spans="1:6" ht="13.15" x14ac:dyDescent="0.4">
      <c r="A11" s="1" t="s">
        <v>1</v>
      </c>
      <c r="B11" s="8">
        <f>B4*$E$11</f>
        <v>5400</v>
      </c>
      <c r="C11" s="8">
        <f t="shared" ref="C11:D11" si="1">C4*$E$11</f>
        <v>0</v>
      </c>
      <c r="D11" s="8">
        <f t="shared" si="1"/>
        <v>0</v>
      </c>
      <c r="E11" s="14">
        <v>9</v>
      </c>
      <c r="F11" s="2"/>
    </row>
    <row r="12" spans="1:6" ht="13.15" x14ac:dyDescent="0.4">
      <c r="A12" s="1" t="s">
        <v>77</v>
      </c>
      <c r="B12" s="8">
        <f>B5*$E$11</f>
        <v>135.00000000000009</v>
      </c>
      <c r="C12" s="8">
        <f t="shared" ref="C12:D12" si="2">C5*$E$11</f>
        <v>584.99999999999989</v>
      </c>
      <c r="D12" s="8">
        <f t="shared" si="2"/>
        <v>0</v>
      </c>
      <c r="E12" s="14">
        <v>9</v>
      </c>
      <c r="F12" s="2"/>
    </row>
    <row r="13" spans="1:6" ht="13.15" x14ac:dyDescent="0.4">
      <c r="A13" s="1" t="s">
        <v>2</v>
      </c>
      <c r="B13" s="8">
        <f>B6*$E$13</f>
        <v>1025</v>
      </c>
      <c r="C13" s="8">
        <f t="shared" ref="C13:D13" si="3">C6*$E$13</f>
        <v>975</v>
      </c>
      <c r="D13" s="8">
        <f t="shared" si="3"/>
        <v>10000</v>
      </c>
      <c r="E13" s="14">
        <v>5</v>
      </c>
      <c r="F13" s="2"/>
    </row>
    <row r="14" spans="1:6" ht="13.15" x14ac:dyDescent="0.4">
      <c r="A14" s="1" t="s">
        <v>13</v>
      </c>
      <c r="B14" s="8">
        <f>SUM(B11:B13)</f>
        <v>6560</v>
      </c>
      <c r="C14" s="8">
        <f t="shared" ref="C14:D14" si="4">SUM(C11:C13)</f>
        <v>1560</v>
      </c>
      <c r="D14" s="8">
        <f t="shared" si="4"/>
        <v>10000</v>
      </c>
      <c r="E14" s="2"/>
      <c r="F14" s="2"/>
    </row>
    <row r="15" spans="1:6" ht="13.15" x14ac:dyDescent="0.4">
      <c r="A15" s="1" t="s">
        <v>15</v>
      </c>
      <c r="B15" s="9">
        <f>B17*B7</f>
        <v>6560</v>
      </c>
      <c r="C15" s="9">
        <f t="shared" ref="C15:D15" si="5">C17*C7</f>
        <v>1560</v>
      </c>
      <c r="D15" s="9">
        <f t="shared" si="5"/>
        <v>10000</v>
      </c>
      <c r="E15" s="2"/>
      <c r="F15" s="2"/>
    </row>
    <row r="16" spans="1:6" ht="13.15" x14ac:dyDescent="0.4">
      <c r="A16" s="1" t="s">
        <v>16</v>
      </c>
      <c r="B16" s="10">
        <f>B14/B7</f>
        <v>8</v>
      </c>
      <c r="C16" s="10">
        <f t="shared" ref="C16:D16" si="6">C14/C7</f>
        <v>6</v>
      </c>
      <c r="D16" s="10">
        <f t="shared" si="6"/>
        <v>5</v>
      </c>
      <c r="E16" s="2"/>
      <c r="F16" s="2"/>
    </row>
    <row r="17" spans="1:6" ht="13.15" x14ac:dyDescent="0.4">
      <c r="A17" s="1" t="s">
        <v>14</v>
      </c>
      <c r="B17" s="10">
        <v>8</v>
      </c>
      <c r="C17" s="10">
        <v>6</v>
      </c>
      <c r="D17" s="10">
        <v>5</v>
      </c>
      <c r="E17" s="2"/>
      <c r="F17" s="2"/>
    </row>
    <row r="18" spans="1:6" ht="13.15" x14ac:dyDescent="0.4">
      <c r="A18" s="1"/>
      <c r="B18" s="2"/>
      <c r="C18" s="2"/>
      <c r="D18" s="2"/>
      <c r="E18" s="2"/>
      <c r="F18" s="2"/>
    </row>
    <row r="19" spans="1:6" ht="13.15" x14ac:dyDescent="0.4">
      <c r="A19" s="6" t="s">
        <v>17</v>
      </c>
      <c r="B19" s="2" t="s">
        <v>4</v>
      </c>
      <c r="C19" s="2" t="s">
        <v>5</v>
      </c>
      <c r="D19" s="2" t="s">
        <v>6</v>
      </c>
      <c r="E19" s="2" t="s">
        <v>19</v>
      </c>
      <c r="F19" s="2" t="s">
        <v>20</v>
      </c>
    </row>
    <row r="20" spans="1:6" ht="13.15" x14ac:dyDescent="0.4">
      <c r="A20" s="1" t="s">
        <v>18</v>
      </c>
      <c r="B20" s="16">
        <f>1000*4.44/18</f>
        <v>246.66666666666666</v>
      </c>
      <c r="C20" s="11">
        <v>198</v>
      </c>
      <c r="D20" s="11">
        <v>222</v>
      </c>
      <c r="E20" s="13"/>
      <c r="F20" s="12"/>
    </row>
    <row r="21" spans="1:6" ht="13.15" x14ac:dyDescent="0.4">
      <c r="A21" s="1" t="s">
        <v>78</v>
      </c>
      <c r="B21" s="16">
        <f>B20-255</f>
        <v>-8.3333333333333428</v>
      </c>
      <c r="C21" s="11">
        <f t="shared" ref="C21:D21" si="7">C20-255</f>
        <v>-57</v>
      </c>
      <c r="D21" s="11">
        <f t="shared" si="7"/>
        <v>-33</v>
      </c>
      <c r="E21" s="11">
        <f>SUMPRODUCT(B4:D4,B20:D20)+SUMPRODUCT(B5:D5,B21:D21)+SUMPRODUCT(B6:D6,B20:D20)</f>
        <v>677346.66666666663</v>
      </c>
      <c r="F21" s="11">
        <f>E21-3000*180</f>
        <v>137346.66666666663</v>
      </c>
    </row>
    <row r="23" spans="1:6" ht="13.15" x14ac:dyDescent="0.4">
      <c r="A23" s="1" t="s">
        <v>76</v>
      </c>
    </row>
    <row r="24" spans="1:6" ht="13.15" x14ac:dyDescent="0.4">
      <c r="A24" s="1" t="s">
        <v>75</v>
      </c>
    </row>
    <row r="25" spans="1:6" ht="13.15" x14ac:dyDescent="0.4">
      <c r="A25" s="1" t="s">
        <v>92</v>
      </c>
    </row>
    <row r="26" spans="1:6" ht="13.15" x14ac:dyDescent="0.4">
      <c r="A26" s="1" t="s">
        <v>93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DB37-50E9-4127-8889-884317EEFA3F}">
  <dimension ref="A1:H30"/>
  <sheetViews>
    <sheetView showGridLines="0" workbookViewId="0">
      <selection activeCell="E27" sqref="E27"/>
    </sheetView>
  </sheetViews>
  <sheetFormatPr defaultRowHeight="12.75" x14ac:dyDescent="0.35"/>
  <cols>
    <col min="1" max="1" width="2.1328125" customWidth="1"/>
    <col min="2" max="2" width="6.46484375" bestFit="1" customWidth="1"/>
    <col min="3" max="3" width="22.06640625" bestFit="1" customWidth="1"/>
    <col min="4" max="4" width="6.06640625" bestFit="1" customWidth="1"/>
    <col min="5" max="5" width="13.1328125" bestFit="1" customWidth="1"/>
    <col min="6" max="6" width="12.86328125" bestFit="1" customWidth="1"/>
    <col min="7" max="8" width="12.46484375" bestFit="1" customWidth="1"/>
  </cols>
  <sheetData>
    <row r="1" spans="1:8" ht="13.15" x14ac:dyDescent="0.4">
      <c r="A1" s="1" t="s">
        <v>24</v>
      </c>
    </row>
    <row r="2" spans="1:8" ht="13.15" x14ac:dyDescent="0.4">
      <c r="A2" s="1" t="s">
        <v>79</v>
      </c>
    </row>
    <row r="3" spans="1:8" ht="13.15" x14ac:dyDescent="0.4">
      <c r="A3" s="1" t="s">
        <v>80</v>
      </c>
    </row>
    <row r="6" spans="1:8" ht="13.15" thickBot="1" x14ac:dyDescent="0.4">
      <c r="A6" t="s">
        <v>27</v>
      </c>
    </row>
    <row r="7" spans="1:8" ht="13.15" x14ac:dyDescent="0.4">
      <c r="B7" s="20"/>
      <c r="C7" s="20"/>
      <c r="D7" s="20" t="s">
        <v>30</v>
      </c>
      <c r="E7" s="20" t="s">
        <v>32</v>
      </c>
      <c r="F7" s="20" t="s">
        <v>34</v>
      </c>
      <c r="G7" s="20" t="s">
        <v>36</v>
      </c>
      <c r="H7" s="20" t="s">
        <v>36</v>
      </c>
    </row>
    <row r="8" spans="1:8" ht="13.5" thickBot="1" x14ac:dyDescent="0.45">
      <c r="B8" s="21" t="s">
        <v>28</v>
      </c>
      <c r="C8" s="21" t="s">
        <v>29</v>
      </c>
      <c r="D8" s="21" t="s">
        <v>31</v>
      </c>
      <c r="E8" s="21" t="s">
        <v>33</v>
      </c>
      <c r="F8" s="21" t="s">
        <v>35</v>
      </c>
      <c r="G8" s="21" t="s">
        <v>37</v>
      </c>
      <c r="H8" s="21" t="s">
        <v>38</v>
      </c>
    </row>
    <row r="9" spans="1:8" x14ac:dyDescent="0.35">
      <c r="B9" s="18" t="s">
        <v>43</v>
      </c>
      <c r="C9" s="18" t="s">
        <v>44</v>
      </c>
      <c r="D9" s="18">
        <v>600</v>
      </c>
      <c r="E9" s="18">
        <v>0</v>
      </c>
      <c r="F9" s="18">
        <v>246.66666666666666</v>
      </c>
      <c r="G9" s="18">
        <v>1E+30</v>
      </c>
      <c r="H9" s="18">
        <v>2.8421709430404007E-14</v>
      </c>
    </row>
    <row r="10" spans="1:8" x14ac:dyDescent="0.35">
      <c r="B10" s="18" t="s">
        <v>45</v>
      </c>
      <c r="C10" s="18" t="s">
        <v>46</v>
      </c>
      <c r="D10" s="18">
        <v>0</v>
      </c>
      <c r="E10" s="18">
        <v>-5.5067062021407764E-14</v>
      </c>
      <c r="F10" s="18">
        <v>197.99999999999997</v>
      </c>
      <c r="G10" s="18">
        <v>5.5067062021407764E-14</v>
      </c>
      <c r="H10" s="18">
        <v>1E+30</v>
      </c>
    </row>
    <row r="11" spans="1:8" x14ac:dyDescent="0.35">
      <c r="B11" s="18" t="s">
        <v>47</v>
      </c>
      <c r="C11" s="18" t="s">
        <v>48</v>
      </c>
      <c r="D11" s="18">
        <v>0</v>
      </c>
      <c r="E11" s="18">
        <v>-2.8421709430404007E-14</v>
      </c>
      <c r="F11" s="18">
        <v>222</v>
      </c>
      <c r="G11" s="18">
        <v>2.8421709430404007E-14</v>
      </c>
      <c r="H11" s="18">
        <v>1E+30</v>
      </c>
    </row>
    <row r="12" spans="1:8" x14ac:dyDescent="0.35">
      <c r="B12" s="18" t="s">
        <v>49</v>
      </c>
      <c r="C12" s="18" t="s">
        <v>81</v>
      </c>
      <c r="D12" s="18">
        <v>15.000000000000011</v>
      </c>
      <c r="E12" s="18">
        <v>0</v>
      </c>
      <c r="F12" s="18">
        <v>-8.3333333333333712</v>
      </c>
      <c r="G12" s="18">
        <v>2.8421709430404007E-14</v>
      </c>
      <c r="H12" s="18">
        <v>14.222222222222159</v>
      </c>
    </row>
    <row r="13" spans="1:8" x14ac:dyDescent="0.35">
      <c r="B13" s="18" t="s">
        <v>51</v>
      </c>
      <c r="C13" s="18" t="s">
        <v>82</v>
      </c>
      <c r="D13" s="18">
        <v>64.999999999999986</v>
      </c>
      <c r="E13" s="18">
        <v>0</v>
      </c>
      <c r="F13" s="18">
        <v>-57</v>
      </c>
      <c r="G13" s="18">
        <v>64.888888888888843</v>
      </c>
      <c r="H13" s="18">
        <v>5.5067062021407764E-14</v>
      </c>
    </row>
    <row r="14" spans="1:8" x14ac:dyDescent="0.35">
      <c r="B14" s="18" t="s">
        <v>53</v>
      </c>
      <c r="C14" s="18" t="s">
        <v>83</v>
      </c>
      <c r="D14" s="18">
        <v>0</v>
      </c>
      <c r="E14" s="18">
        <v>0</v>
      </c>
      <c r="F14" s="18">
        <v>-33</v>
      </c>
      <c r="G14" s="18">
        <v>97.333333333333343</v>
      </c>
      <c r="H14" s="18">
        <v>2.8421709430404007E-14</v>
      </c>
    </row>
    <row r="15" spans="1:8" x14ac:dyDescent="0.35">
      <c r="B15" s="18" t="s">
        <v>61</v>
      </c>
      <c r="C15" s="18" t="s">
        <v>50</v>
      </c>
      <c r="D15" s="18">
        <v>205</v>
      </c>
      <c r="E15" s="18">
        <v>0</v>
      </c>
      <c r="F15" s="18">
        <v>246.66666666666663</v>
      </c>
      <c r="G15" s="18">
        <v>1389.3333333333337</v>
      </c>
      <c r="H15" s="18">
        <v>42.66666666666648</v>
      </c>
    </row>
    <row r="16" spans="1:8" x14ac:dyDescent="0.35">
      <c r="B16" s="18" t="s">
        <v>63</v>
      </c>
      <c r="C16" s="18" t="s">
        <v>52</v>
      </c>
      <c r="D16" s="18">
        <v>195</v>
      </c>
      <c r="E16" s="18">
        <v>0</v>
      </c>
      <c r="F16" s="18">
        <v>198</v>
      </c>
      <c r="G16" s="18">
        <v>42.66666666666648</v>
      </c>
      <c r="H16" s="18">
        <v>154.37037037037041</v>
      </c>
    </row>
    <row r="17" spans="1:8" ht="13.15" thickBot="1" x14ac:dyDescent="0.4">
      <c r="B17" s="19" t="s">
        <v>65</v>
      </c>
      <c r="C17" s="19" t="s">
        <v>54</v>
      </c>
      <c r="D17" s="19">
        <v>2000</v>
      </c>
      <c r="E17" s="19">
        <v>0</v>
      </c>
      <c r="F17" s="19">
        <v>222.00000000000011</v>
      </c>
      <c r="G17" s="19">
        <v>1E+30</v>
      </c>
      <c r="H17" s="19">
        <v>48.333333333333407</v>
      </c>
    </row>
    <row r="19" spans="1:8" ht="13.15" thickBot="1" x14ac:dyDescent="0.4">
      <c r="A19" t="s">
        <v>39</v>
      </c>
    </row>
    <row r="20" spans="1:8" ht="13.15" x14ac:dyDescent="0.4">
      <c r="B20" s="20"/>
      <c r="C20" s="20"/>
      <c r="D20" s="20" t="s">
        <v>30</v>
      </c>
      <c r="E20" s="20" t="s">
        <v>40</v>
      </c>
      <c r="F20" s="20" t="s">
        <v>39</v>
      </c>
      <c r="G20" s="20" t="s">
        <v>36</v>
      </c>
      <c r="H20" s="20" t="s">
        <v>36</v>
      </c>
    </row>
    <row r="21" spans="1:8" ht="13.5" thickBot="1" x14ac:dyDescent="0.45">
      <c r="B21" s="21" t="s">
        <v>28</v>
      </c>
      <c r="C21" s="21" t="s">
        <v>29</v>
      </c>
      <c r="D21" s="21" t="s">
        <v>31</v>
      </c>
      <c r="E21" s="21" t="s">
        <v>41</v>
      </c>
      <c r="F21" s="21" t="s">
        <v>42</v>
      </c>
      <c r="G21" s="21" t="s">
        <v>37</v>
      </c>
      <c r="H21" s="21" t="s">
        <v>38</v>
      </c>
    </row>
    <row r="22" spans="1:8" x14ac:dyDescent="0.35">
      <c r="B22" s="18" t="s">
        <v>84</v>
      </c>
      <c r="C22" s="18" t="s">
        <v>56</v>
      </c>
      <c r="D22" s="18">
        <v>6560</v>
      </c>
      <c r="E22" s="18">
        <v>-24.3333333333333</v>
      </c>
      <c r="F22" s="18">
        <v>0</v>
      </c>
      <c r="G22" s="18">
        <v>120.00000000000009</v>
      </c>
      <c r="H22" s="18">
        <v>519.99999999999989</v>
      </c>
    </row>
    <row r="23" spans="1:8" x14ac:dyDescent="0.35">
      <c r="B23" s="18" t="s">
        <v>85</v>
      </c>
      <c r="C23" s="18" t="s">
        <v>58</v>
      </c>
      <c r="D23" s="18">
        <v>1560</v>
      </c>
      <c r="E23" s="18">
        <v>-24.333333333333318</v>
      </c>
      <c r="F23" s="18">
        <v>0</v>
      </c>
      <c r="G23" s="18">
        <v>40.000000000000028</v>
      </c>
      <c r="H23" s="18">
        <v>173.33333333333329</v>
      </c>
    </row>
    <row r="24" spans="1:8" x14ac:dyDescent="0.35">
      <c r="B24" s="18" t="s">
        <v>86</v>
      </c>
      <c r="C24" s="18" t="s">
        <v>60</v>
      </c>
      <c r="D24" s="18">
        <v>10000</v>
      </c>
      <c r="E24" s="18">
        <v>-24.333333333333336</v>
      </c>
      <c r="F24" s="18">
        <v>0</v>
      </c>
      <c r="G24" s="18">
        <v>40.000000000000028</v>
      </c>
      <c r="H24" s="18">
        <v>0</v>
      </c>
    </row>
    <row r="25" spans="1:8" x14ac:dyDescent="0.35">
      <c r="B25" s="18" t="s">
        <v>87</v>
      </c>
      <c r="C25" s="18" t="s">
        <v>62</v>
      </c>
      <c r="D25" s="18">
        <v>820</v>
      </c>
      <c r="E25" s="18">
        <v>0</v>
      </c>
      <c r="F25" s="18">
        <v>14400</v>
      </c>
      <c r="G25" s="18">
        <v>1E+30</v>
      </c>
      <c r="H25" s="18">
        <v>13580</v>
      </c>
    </row>
    <row r="26" spans="1:8" x14ac:dyDescent="0.35">
      <c r="B26" s="18" t="s">
        <v>88</v>
      </c>
      <c r="C26" s="18" t="s">
        <v>64</v>
      </c>
      <c r="D26" s="18">
        <v>260</v>
      </c>
      <c r="E26" s="18">
        <v>0</v>
      </c>
      <c r="F26" s="18">
        <v>1000</v>
      </c>
      <c r="G26" s="18">
        <v>1E+30</v>
      </c>
      <c r="H26" s="18">
        <v>740</v>
      </c>
    </row>
    <row r="27" spans="1:8" x14ac:dyDescent="0.35">
      <c r="B27" s="18" t="s">
        <v>89</v>
      </c>
      <c r="C27" s="18" t="s">
        <v>66</v>
      </c>
      <c r="D27" s="18">
        <v>2000</v>
      </c>
      <c r="E27" s="18">
        <v>48.333333333333407</v>
      </c>
      <c r="F27" s="18">
        <v>2000</v>
      </c>
      <c r="G27" s="18">
        <v>173.33333333333329</v>
      </c>
      <c r="H27" s="18">
        <v>40.000000000000028</v>
      </c>
    </row>
    <row r="28" spans="1:8" x14ac:dyDescent="0.35">
      <c r="B28" s="18" t="s">
        <v>67</v>
      </c>
      <c r="C28" s="18" t="s">
        <v>68</v>
      </c>
      <c r="D28" s="18">
        <v>600</v>
      </c>
      <c r="E28" s="18">
        <v>270.99999999999994</v>
      </c>
      <c r="F28" s="18">
        <v>600</v>
      </c>
      <c r="G28" s="18">
        <v>519.99999999999989</v>
      </c>
      <c r="H28" s="18">
        <v>120.00000000000009</v>
      </c>
    </row>
    <row r="29" spans="1:8" x14ac:dyDescent="0.35">
      <c r="B29" s="18" t="s">
        <v>69</v>
      </c>
      <c r="C29" s="18" t="s">
        <v>90</v>
      </c>
      <c r="D29" s="18">
        <v>80</v>
      </c>
      <c r="E29" s="18">
        <v>15.999999999999929</v>
      </c>
      <c r="F29" s="18">
        <v>80</v>
      </c>
      <c r="G29" s="18">
        <v>519.99999999999989</v>
      </c>
      <c r="H29" s="18">
        <v>13.333333333333343</v>
      </c>
    </row>
    <row r="30" spans="1:8" ht="13.15" thickBot="1" x14ac:dyDescent="0.4">
      <c r="B30" s="19" t="s">
        <v>91</v>
      </c>
      <c r="C30" s="19" t="s">
        <v>70</v>
      </c>
      <c r="D30" s="19">
        <v>2400</v>
      </c>
      <c r="E30" s="19">
        <v>173.66666666666671</v>
      </c>
      <c r="F30" s="19">
        <v>2400</v>
      </c>
      <c r="G30" s="19">
        <v>40.000000000000028</v>
      </c>
      <c r="H30" s="19">
        <v>173.33333333333329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2AE6-E040-45A9-9C69-9E7079E53B30}">
  <dimension ref="A1:J26"/>
  <sheetViews>
    <sheetView topLeftCell="A7" zoomScale="140" zoomScaleNormal="140" workbookViewId="0">
      <selection activeCell="F21" sqref="F21"/>
    </sheetView>
  </sheetViews>
  <sheetFormatPr defaultRowHeight="12.75" x14ac:dyDescent="0.35"/>
  <cols>
    <col min="1" max="1" width="26.796875" customWidth="1"/>
    <col min="2" max="2" width="7.59765625" bestFit="1" customWidth="1"/>
    <col min="3" max="3" width="7" customWidth="1"/>
    <col min="4" max="4" width="7.1328125" bestFit="1" customWidth="1"/>
    <col min="5" max="5" width="17.6640625" bestFit="1" customWidth="1"/>
    <col min="6" max="6" width="11" bestFit="1" customWidth="1"/>
    <col min="7" max="7" width="13.796875" bestFit="1" customWidth="1"/>
  </cols>
  <sheetData>
    <row r="1" spans="1:10" ht="18.75" x14ac:dyDescent="0.5">
      <c r="A1" s="5" t="s">
        <v>0</v>
      </c>
      <c r="B1" s="5"/>
      <c r="C1" s="5"/>
      <c r="D1" s="4"/>
      <c r="E1" s="1"/>
      <c r="F1" s="1"/>
    </row>
    <row r="2" spans="1:10" ht="13.15" x14ac:dyDescent="0.4">
      <c r="A2" s="1"/>
      <c r="B2" s="1"/>
      <c r="C2" s="1"/>
      <c r="D2" s="1"/>
      <c r="E2" s="1"/>
      <c r="F2" s="1"/>
    </row>
    <row r="3" spans="1:10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94</v>
      </c>
      <c r="I3" s="2" t="s">
        <v>95</v>
      </c>
      <c r="J3" s="2" t="s">
        <v>96</v>
      </c>
    </row>
    <row r="4" spans="1:10" ht="13.15" x14ac:dyDescent="0.4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  <c r="G4" s="17" t="s">
        <v>97</v>
      </c>
      <c r="H4">
        <v>5000</v>
      </c>
      <c r="I4">
        <v>5000</v>
      </c>
      <c r="J4">
        <v>5000</v>
      </c>
    </row>
    <row r="5" spans="1:10" ht="13.15" x14ac:dyDescent="0.4">
      <c r="A5" s="1" t="s">
        <v>77</v>
      </c>
      <c r="B5" s="7">
        <v>61.875</v>
      </c>
      <c r="C5" s="7">
        <v>18.125</v>
      </c>
      <c r="D5" s="7">
        <v>0</v>
      </c>
      <c r="E5" s="8">
        <f>SUM(B5:D5)</f>
        <v>80</v>
      </c>
      <c r="F5" s="9">
        <v>80</v>
      </c>
      <c r="G5" s="17" t="s">
        <v>98</v>
      </c>
      <c r="H5">
        <f>H4*18</f>
        <v>90000</v>
      </c>
      <c r="I5">
        <f>5000*20</f>
        <v>100000</v>
      </c>
      <c r="J5">
        <f>5000*25</f>
        <v>125000</v>
      </c>
    </row>
    <row r="6" spans="1:10" ht="13.15" x14ac:dyDescent="0.4">
      <c r="A6" s="1" t="s">
        <v>2</v>
      </c>
      <c r="B6" s="7">
        <v>220.625</v>
      </c>
      <c r="C6" s="7">
        <v>54.375</v>
      </c>
      <c r="D6" s="7">
        <v>2125</v>
      </c>
      <c r="E6" s="8">
        <f>SUM(B6:D6)</f>
        <v>2400</v>
      </c>
      <c r="F6" s="9">
        <v>2400</v>
      </c>
      <c r="G6" s="17" t="s">
        <v>99</v>
      </c>
      <c r="H6">
        <f>H5/1000</f>
        <v>90</v>
      </c>
      <c r="I6">
        <f t="shared" ref="I6:J6" si="0">I5/1000</f>
        <v>100</v>
      </c>
      <c r="J6">
        <f t="shared" si="0"/>
        <v>125</v>
      </c>
    </row>
    <row r="7" spans="1:10" ht="13.15" x14ac:dyDescent="0.4">
      <c r="A7" s="1" t="s">
        <v>10</v>
      </c>
      <c r="B7" s="8">
        <f>SUM(B4:B6)</f>
        <v>882.5</v>
      </c>
      <c r="C7" s="8">
        <f t="shared" ref="C7:D7" si="1">SUM(C4:C6)</f>
        <v>72.5</v>
      </c>
      <c r="D7" s="8">
        <f t="shared" si="1"/>
        <v>2125</v>
      </c>
      <c r="E7" s="3"/>
      <c r="F7" s="3"/>
      <c r="G7" s="17" t="s">
        <v>102</v>
      </c>
      <c r="H7">
        <v>0</v>
      </c>
      <c r="I7">
        <v>0</v>
      </c>
      <c r="J7">
        <v>48.333300000000001</v>
      </c>
    </row>
    <row r="8" spans="1:10" ht="13.15" x14ac:dyDescent="0.4">
      <c r="A8" s="1" t="s">
        <v>9</v>
      </c>
      <c r="B8" s="9">
        <v>14490</v>
      </c>
      <c r="C8" s="9">
        <v>1100</v>
      </c>
      <c r="D8" s="9">
        <v>2125</v>
      </c>
      <c r="E8" s="3"/>
      <c r="F8" s="3"/>
      <c r="G8" s="17" t="s">
        <v>103</v>
      </c>
      <c r="H8">
        <f>H6*H7</f>
        <v>0</v>
      </c>
      <c r="I8">
        <f t="shared" ref="I8:J8" si="2">I6*I7</f>
        <v>0</v>
      </c>
      <c r="J8">
        <f t="shared" si="2"/>
        <v>6041.6625000000004</v>
      </c>
    </row>
    <row r="9" spans="1:10" ht="13.15" x14ac:dyDescent="0.4">
      <c r="A9" s="1"/>
      <c r="B9" s="2"/>
      <c r="C9" s="2"/>
      <c r="D9" s="2"/>
      <c r="E9" s="2"/>
      <c r="F9" s="2"/>
    </row>
    <row r="10" spans="1:10" ht="13.15" x14ac:dyDescent="0.4">
      <c r="A10" s="6" t="s">
        <v>11</v>
      </c>
      <c r="B10" s="2" t="s">
        <v>4</v>
      </c>
      <c r="C10" s="2" t="s">
        <v>5</v>
      </c>
      <c r="D10" s="2" t="s">
        <v>6</v>
      </c>
      <c r="E10" s="2" t="s">
        <v>12</v>
      </c>
      <c r="F10" s="2"/>
    </row>
    <row r="11" spans="1:10" ht="13.15" x14ac:dyDescent="0.4">
      <c r="A11" s="1" t="s">
        <v>1</v>
      </c>
      <c r="B11" s="8">
        <f>B4*$E$11</f>
        <v>5400</v>
      </c>
      <c r="C11" s="8">
        <f t="shared" ref="C11:D12" si="3">C4*$E$11</f>
        <v>0</v>
      </c>
      <c r="D11" s="8">
        <f t="shared" si="3"/>
        <v>0</v>
      </c>
      <c r="E11" s="14">
        <v>9</v>
      </c>
      <c r="F11" s="2"/>
    </row>
    <row r="12" spans="1:10" ht="13.15" x14ac:dyDescent="0.4">
      <c r="A12" s="1" t="s">
        <v>77</v>
      </c>
      <c r="B12" s="8">
        <f>B5*$E$11</f>
        <v>556.875</v>
      </c>
      <c r="C12" s="8">
        <f t="shared" si="3"/>
        <v>163.125</v>
      </c>
      <c r="D12" s="8">
        <f t="shared" si="3"/>
        <v>0</v>
      </c>
      <c r="E12" s="14">
        <v>9</v>
      </c>
      <c r="F12" s="2"/>
    </row>
    <row r="13" spans="1:10" ht="13.15" x14ac:dyDescent="0.4">
      <c r="A13" s="1" t="s">
        <v>2</v>
      </c>
      <c r="B13" s="8">
        <f>B6*$E$13</f>
        <v>1103.125</v>
      </c>
      <c r="C13" s="8">
        <f t="shared" ref="C13:D13" si="4">C6*$E$13</f>
        <v>271.875</v>
      </c>
      <c r="D13" s="8">
        <f t="shared" si="4"/>
        <v>10625</v>
      </c>
      <c r="E13" s="14">
        <v>5</v>
      </c>
      <c r="F13" s="2"/>
    </row>
    <row r="14" spans="1:10" ht="13.15" x14ac:dyDescent="0.4">
      <c r="A14" s="1" t="s">
        <v>13</v>
      </c>
      <c r="B14" s="8">
        <f>SUM(B11:B13)</f>
        <v>7060</v>
      </c>
      <c r="C14" s="8">
        <f t="shared" ref="C14:D14" si="5">SUM(C11:C13)</f>
        <v>435</v>
      </c>
      <c r="D14" s="8">
        <f t="shared" si="5"/>
        <v>10625</v>
      </c>
      <c r="E14" s="2"/>
      <c r="F14" s="2"/>
    </row>
    <row r="15" spans="1:10" ht="13.15" x14ac:dyDescent="0.4">
      <c r="A15" s="1" t="s">
        <v>15</v>
      </c>
      <c r="B15" s="9">
        <f>B17*B7</f>
        <v>7060</v>
      </c>
      <c r="C15" s="9">
        <f t="shared" ref="C15:D15" si="6">C17*C7</f>
        <v>435</v>
      </c>
      <c r="D15" s="9">
        <f t="shared" si="6"/>
        <v>10625</v>
      </c>
      <c r="E15" s="2"/>
      <c r="F15" s="2"/>
    </row>
    <row r="16" spans="1:10" ht="13.15" x14ac:dyDescent="0.4">
      <c r="A16" s="1" t="s">
        <v>16</v>
      </c>
      <c r="B16" s="10">
        <f>B14/B7</f>
        <v>8</v>
      </c>
      <c r="C16" s="10">
        <f t="shared" ref="C16:D16" si="7">C14/C7</f>
        <v>6</v>
      </c>
      <c r="D16" s="10">
        <f t="shared" si="7"/>
        <v>5</v>
      </c>
      <c r="E16" s="2"/>
      <c r="F16" s="2"/>
    </row>
    <row r="17" spans="1:6" ht="13.15" x14ac:dyDescent="0.4">
      <c r="A17" s="1" t="s">
        <v>14</v>
      </c>
      <c r="B17" s="10">
        <v>8</v>
      </c>
      <c r="C17" s="10">
        <v>6</v>
      </c>
      <c r="D17" s="10">
        <v>5</v>
      </c>
      <c r="E17" s="2"/>
      <c r="F17" s="2"/>
    </row>
    <row r="18" spans="1:6" ht="13.15" x14ac:dyDescent="0.4">
      <c r="A18" s="1"/>
      <c r="B18" s="2"/>
      <c r="C18" s="2"/>
      <c r="D18" s="2"/>
      <c r="E18" s="2"/>
      <c r="F18" s="2"/>
    </row>
    <row r="19" spans="1:6" ht="13.15" x14ac:dyDescent="0.4">
      <c r="A19" s="6" t="s">
        <v>17</v>
      </c>
      <c r="B19" s="2" t="s">
        <v>4</v>
      </c>
      <c r="C19" s="2" t="s">
        <v>5</v>
      </c>
      <c r="D19" s="2" t="s">
        <v>6</v>
      </c>
      <c r="E19" s="2" t="s">
        <v>19</v>
      </c>
      <c r="F19" s="2" t="s">
        <v>20</v>
      </c>
    </row>
    <row r="20" spans="1:6" ht="13.15" x14ac:dyDescent="0.4">
      <c r="A20" s="1" t="s">
        <v>18</v>
      </c>
      <c r="B20" s="16">
        <f>1000*4.44/18</f>
        <v>246.66666666666666</v>
      </c>
      <c r="C20" s="11">
        <v>198</v>
      </c>
      <c r="D20" s="11">
        <v>222</v>
      </c>
      <c r="E20" s="13"/>
      <c r="F20" s="12"/>
    </row>
    <row r="21" spans="1:6" ht="13.15" x14ac:dyDescent="0.4">
      <c r="A21" s="1" t="s">
        <v>78</v>
      </c>
      <c r="B21" s="16">
        <f>B20-255</f>
        <v>-8.3333333333333428</v>
      </c>
      <c r="C21" s="11">
        <f t="shared" ref="C21:D21" si="8">C20-255</f>
        <v>-57</v>
      </c>
      <c r="D21" s="11">
        <f t="shared" si="8"/>
        <v>-33</v>
      </c>
      <c r="E21" s="11">
        <f>SUMPRODUCT(B4:D4,B20:D20)+SUMPRODUCT(B5:D5,B21:D21)+SUMPRODUCT(B6:D6,B20:D20)</f>
        <v>683388.33333333337</v>
      </c>
      <c r="F21" s="11">
        <f>E21-3000*180</f>
        <v>143388.33333333337</v>
      </c>
    </row>
    <row r="23" spans="1:6" ht="13.15" x14ac:dyDescent="0.4">
      <c r="A23" s="1" t="s">
        <v>100</v>
      </c>
    </row>
    <row r="24" spans="1:6" ht="13.15" x14ac:dyDescent="0.4">
      <c r="A24" s="1" t="s">
        <v>101</v>
      </c>
    </row>
    <row r="25" spans="1:6" ht="13.15" x14ac:dyDescent="0.4">
      <c r="A25" s="1" t="s">
        <v>104</v>
      </c>
    </row>
    <row r="26" spans="1:6" ht="13.15" x14ac:dyDescent="0.4">
      <c r="A26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4578-9AFB-4DBE-B6C8-866F08F473E3}">
  <dimension ref="A1:H30"/>
  <sheetViews>
    <sheetView showGridLines="0" workbookViewId="0"/>
  </sheetViews>
  <sheetFormatPr defaultRowHeight="12.75" x14ac:dyDescent="0.35"/>
  <cols>
    <col min="1" max="1" width="2.1328125" customWidth="1"/>
    <col min="2" max="2" width="6.46484375" bestFit="1" customWidth="1"/>
    <col min="3" max="3" width="22.06640625" bestFit="1" customWidth="1"/>
    <col min="4" max="4" width="8.06640625" bestFit="1" customWidth="1"/>
    <col min="5" max="5" width="13.1328125" bestFit="1" customWidth="1"/>
    <col min="6" max="6" width="12.86328125" bestFit="1" customWidth="1"/>
    <col min="7" max="8" width="12.46484375" bestFit="1" customWidth="1"/>
  </cols>
  <sheetData>
    <row r="1" spans="1:8" ht="13.15" x14ac:dyDescent="0.4">
      <c r="A1" s="1" t="s">
        <v>24</v>
      </c>
    </row>
    <row r="2" spans="1:8" ht="13.15" x14ac:dyDescent="0.4">
      <c r="A2" s="1" t="s">
        <v>107</v>
      </c>
    </row>
    <row r="3" spans="1:8" ht="13.15" x14ac:dyDescent="0.4">
      <c r="A3" s="1" t="s">
        <v>108</v>
      </c>
    </row>
    <row r="6" spans="1:8" ht="13.15" thickBot="1" x14ac:dyDescent="0.4">
      <c r="A6" t="s">
        <v>27</v>
      </c>
    </row>
    <row r="7" spans="1:8" ht="13.15" x14ac:dyDescent="0.4">
      <c r="B7" s="20"/>
      <c r="C7" s="20"/>
      <c r="D7" s="20" t="s">
        <v>30</v>
      </c>
      <c r="E7" s="20" t="s">
        <v>32</v>
      </c>
      <c r="F7" s="20" t="s">
        <v>34</v>
      </c>
      <c r="G7" s="20" t="s">
        <v>36</v>
      </c>
      <c r="H7" s="20" t="s">
        <v>36</v>
      </c>
    </row>
    <row r="8" spans="1:8" ht="13.5" thickBot="1" x14ac:dyDescent="0.45">
      <c r="B8" s="21" t="s">
        <v>28</v>
      </c>
      <c r="C8" s="21" t="s">
        <v>29</v>
      </c>
      <c r="D8" s="21" t="s">
        <v>31</v>
      </c>
      <c r="E8" s="21" t="s">
        <v>33</v>
      </c>
      <c r="F8" s="21" t="s">
        <v>35</v>
      </c>
      <c r="G8" s="21" t="s">
        <v>37</v>
      </c>
      <c r="H8" s="21" t="s">
        <v>38</v>
      </c>
    </row>
    <row r="9" spans="1:8" x14ac:dyDescent="0.35">
      <c r="B9" s="18" t="s">
        <v>43</v>
      </c>
      <c r="C9" s="18" t="s">
        <v>44</v>
      </c>
      <c r="D9" s="18">
        <v>600</v>
      </c>
      <c r="E9" s="18">
        <v>0</v>
      </c>
      <c r="F9" s="18">
        <v>246.66666666666666</v>
      </c>
      <c r="G9" s="18">
        <v>1E+30</v>
      </c>
      <c r="H9" s="18">
        <v>2.8421709430404007E-14</v>
      </c>
    </row>
    <row r="10" spans="1:8" x14ac:dyDescent="0.35">
      <c r="B10" s="18" t="s">
        <v>45</v>
      </c>
      <c r="C10" s="18" t="s">
        <v>46</v>
      </c>
      <c r="D10" s="18">
        <v>0</v>
      </c>
      <c r="E10" s="18">
        <v>-5.5067062021407764E-14</v>
      </c>
      <c r="F10" s="18">
        <v>197.99999999999997</v>
      </c>
      <c r="G10" s="18">
        <v>5.5067062021407764E-14</v>
      </c>
      <c r="H10" s="18">
        <v>1E+30</v>
      </c>
    </row>
    <row r="11" spans="1:8" x14ac:dyDescent="0.35">
      <c r="B11" s="18" t="s">
        <v>47</v>
      </c>
      <c r="C11" s="18" t="s">
        <v>48</v>
      </c>
      <c r="D11" s="18">
        <v>0</v>
      </c>
      <c r="E11" s="18">
        <v>-2.8421709430404007E-14</v>
      </c>
      <c r="F11" s="18">
        <v>222</v>
      </c>
      <c r="G11" s="18">
        <v>2.8421709430404007E-14</v>
      </c>
      <c r="H11" s="18">
        <v>1E+30</v>
      </c>
    </row>
    <row r="12" spans="1:8" x14ac:dyDescent="0.35">
      <c r="B12" s="18" t="s">
        <v>49</v>
      </c>
      <c r="C12" s="18" t="s">
        <v>81</v>
      </c>
      <c r="D12" s="18">
        <v>61.875</v>
      </c>
      <c r="E12" s="18">
        <v>0</v>
      </c>
      <c r="F12" s="18">
        <v>-8.3333333333333712</v>
      </c>
      <c r="G12" s="18">
        <v>2.8421709430404007E-14</v>
      </c>
      <c r="H12" s="18">
        <v>14.222222222222159</v>
      </c>
    </row>
    <row r="13" spans="1:8" x14ac:dyDescent="0.35">
      <c r="B13" s="18" t="s">
        <v>51</v>
      </c>
      <c r="C13" s="18" t="s">
        <v>82</v>
      </c>
      <c r="D13" s="18">
        <v>18.125</v>
      </c>
      <c r="E13" s="18">
        <v>0</v>
      </c>
      <c r="F13" s="18">
        <v>-57</v>
      </c>
      <c r="G13" s="18">
        <v>64.888888888888843</v>
      </c>
      <c r="H13" s="18">
        <v>5.5067062021407764E-14</v>
      </c>
    </row>
    <row r="14" spans="1:8" x14ac:dyDescent="0.35">
      <c r="B14" s="18" t="s">
        <v>53</v>
      </c>
      <c r="C14" s="18" t="s">
        <v>83</v>
      </c>
      <c r="D14" s="18">
        <v>0</v>
      </c>
      <c r="E14" s="18">
        <v>0</v>
      </c>
      <c r="F14" s="18">
        <v>-33</v>
      </c>
      <c r="G14" s="18">
        <v>97.333333333333343</v>
      </c>
      <c r="H14" s="18">
        <v>2.8421709430404007E-14</v>
      </c>
    </row>
    <row r="15" spans="1:8" x14ac:dyDescent="0.35">
      <c r="B15" s="18" t="s">
        <v>61</v>
      </c>
      <c r="C15" s="18" t="s">
        <v>50</v>
      </c>
      <c r="D15" s="18">
        <v>220.625</v>
      </c>
      <c r="E15" s="18">
        <v>0</v>
      </c>
      <c r="F15" s="18">
        <v>246.66666666666663</v>
      </c>
      <c r="G15" s="18">
        <v>1389.3333333333337</v>
      </c>
      <c r="H15" s="18">
        <v>42.66666666666648</v>
      </c>
    </row>
    <row r="16" spans="1:8" x14ac:dyDescent="0.35">
      <c r="B16" s="18" t="s">
        <v>63</v>
      </c>
      <c r="C16" s="18" t="s">
        <v>52</v>
      </c>
      <c r="D16" s="18">
        <v>54.375</v>
      </c>
      <c r="E16" s="18">
        <v>0</v>
      </c>
      <c r="F16" s="18">
        <v>198</v>
      </c>
      <c r="G16" s="18">
        <v>42.66666666666648</v>
      </c>
      <c r="H16" s="18">
        <v>154.37037037037041</v>
      </c>
    </row>
    <row r="17" spans="1:8" ht="13.15" thickBot="1" x14ac:dyDescent="0.4">
      <c r="B17" s="19" t="s">
        <v>65</v>
      </c>
      <c r="C17" s="19" t="s">
        <v>54</v>
      </c>
      <c r="D17" s="19">
        <v>2125</v>
      </c>
      <c r="E17" s="19">
        <v>0</v>
      </c>
      <c r="F17" s="19">
        <v>222.00000000000011</v>
      </c>
      <c r="G17" s="19">
        <v>1E+30</v>
      </c>
      <c r="H17" s="19">
        <v>48.333333333333407</v>
      </c>
    </row>
    <row r="19" spans="1:8" ht="13.15" thickBot="1" x14ac:dyDescent="0.4">
      <c r="A19" t="s">
        <v>39</v>
      </c>
    </row>
    <row r="20" spans="1:8" ht="13.15" x14ac:dyDescent="0.4">
      <c r="B20" s="20"/>
      <c r="C20" s="20"/>
      <c r="D20" s="20" t="s">
        <v>30</v>
      </c>
      <c r="E20" s="20" t="s">
        <v>40</v>
      </c>
      <c r="F20" s="20" t="s">
        <v>39</v>
      </c>
      <c r="G20" s="20" t="s">
        <v>36</v>
      </c>
      <c r="H20" s="20" t="s">
        <v>36</v>
      </c>
    </row>
    <row r="21" spans="1:8" ht="13.5" thickBot="1" x14ac:dyDescent="0.45">
      <c r="B21" s="21" t="s">
        <v>28</v>
      </c>
      <c r="C21" s="21" t="s">
        <v>29</v>
      </c>
      <c r="D21" s="21" t="s">
        <v>31</v>
      </c>
      <c r="E21" s="21" t="s">
        <v>41</v>
      </c>
      <c r="F21" s="21" t="s">
        <v>42</v>
      </c>
      <c r="G21" s="21" t="s">
        <v>37</v>
      </c>
      <c r="H21" s="21" t="s">
        <v>38</v>
      </c>
    </row>
    <row r="22" spans="1:8" x14ac:dyDescent="0.35">
      <c r="B22" s="18" t="s">
        <v>84</v>
      </c>
      <c r="C22" s="18" t="s">
        <v>56</v>
      </c>
      <c r="D22" s="18">
        <v>7060</v>
      </c>
      <c r="E22" s="18">
        <v>-24.3333333333333</v>
      </c>
      <c r="F22" s="18">
        <v>0</v>
      </c>
      <c r="G22" s="18">
        <v>495</v>
      </c>
      <c r="H22" s="18">
        <v>145</v>
      </c>
    </row>
    <row r="23" spans="1:8" x14ac:dyDescent="0.35">
      <c r="B23" s="18" t="s">
        <v>85</v>
      </c>
      <c r="C23" s="18" t="s">
        <v>58</v>
      </c>
      <c r="D23" s="18">
        <v>435</v>
      </c>
      <c r="E23" s="18">
        <v>-24.333333333333318</v>
      </c>
      <c r="F23" s="18">
        <v>0</v>
      </c>
      <c r="G23" s="18">
        <v>165</v>
      </c>
      <c r="H23" s="18">
        <v>48.333333333333336</v>
      </c>
    </row>
    <row r="24" spans="1:8" x14ac:dyDescent="0.35">
      <c r="B24" s="18" t="s">
        <v>86</v>
      </c>
      <c r="C24" s="18" t="s">
        <v>60</v>
      </c>
      <c r="D24" s="18">
        <v>10625</v>
      </c>
      <c r="E24" s="18">
        <v>-24.333333333333336</v>
      </c>
      <c r="F24" s="18">
        <v>0</v>
      </c>
      <c r="G24" s="18">
        <v>165</v>
      </c>
      <c r="H24" s="18">
        <v>0</v>
      </c>
    </row>
    <row r="25" spans="1:8" x14ac:dyDescent="0.35">
      <c r="B25" s="18" t="s">
        <v>87</v>
      </c>
      <c r="C25" s="18" t="s">
        <v>62</v>
      </c>
      <c r="D25" s="18">
        <v>882.5</v>
      </c>
      <c r="E25" s="18">
        <v>0</v>
      </c>
      <c r="F25" s="18">
        <v>14490</v>
      </c>
      <c r="G25" s="18">
        <v>1E+30</v>
      </c>
      <c r="H25" s="18">
        <v>13607.5</v>
      </c>
    </row>
    <row r="26" spans="1:8" x14ac:dyDescent="0.35">
      <c r="B26" s="18" t="s">
        <v>88</v>
      </c>
      <c r="C26" s="18" t="s">
        <v>64</v>
      </c>
      <c r="D26" s="18">
        <v>72.5</v>
      </c>
      <c r="E26" s="18">
        <v>0</v>
      </c>
      <c r="F26" s="18">
        <v>1100</v>
      </c>
      <c r="G26" s="18">
        <v>1E+30</v>
      </c>
      <c r="H26" s="18">
        <v>1027.5</v>
      </c>
    </row>
    <row r="27" spans="1:8" x14ac:dyDescent="0.35">
      <c r="B27" s="18" t="s">
        <v>89</v>
      </c>
      <c r="C27" s="18" t="s">
        <v>66</v>
      </c>
      <c r="D27" s="18">
        <v>2125</v>
      </c>
      <c r="E27" s="18">
        <v>48.333333333333407</v>
      </c>
      <c r="F27" s="18">
        <v>2125</v>
      </c>
      <c r="G27" s="18">
        <v>48.333333333333336</v>
      </c>
      <c r="H27" s="18">
        <v>165</v>
      </c>
    </row>
    <row r="28" spans="1:8" x14ac:dyDescent="0.35">
      <c r="B28" s="18" t="s">
        <v>67</v>
      </c>
      <c r="C28" s="18" t="s">
        <v>68</v>
      </c>
      <c r="D28" s="18">
        <v>600</v>
      </c>
      <c r="E28" s="18">
        <v>270.99999999999994</v>
      </c>
      <c r="F28" s="18">
        <v>600</v>
      </c>
      <c r="G28" s="18">
        <v>145</v>
      </c>
      <c r="H28" s="18">
        <v>495</v>
      </c>
    </row>
    <row r="29" spans="1:8" x14ac:dyDescent="0.35">
      <c r="B29" s="18" t="s">
        <v>69</v>
      </c>
      <c r="C29" s="18" t="s">
        <v>90</v>
      </c>
      <c r="D29" s="18">
        <v>80</v>
      </c>
      <c r="E29" s="18">
        <v>15.999999999999929</v>
      </c>
      <c r="F29" s="18">
        <v>80</v>
      </c>
      <c r="G29" s="18">
        <v>145</v>
      </c>
      <c r="H29" s="18">
        <v>55</v>
      </c>
    </row>
    <row r="30" spans="1:8" ht="13.15" thickBot="1" x14ac:dyDescent="0.4">
      <c r="B30" s="19" t="s">
        <v>91</v>
      </c>
      <c r="C30" s="19" t="s">
        <v>70</v>
      </c>
      <c r="D30" s="19">
        <v>2400</v>
      </c>
      <c r="E30" s="19">
        <v>173.66666666666671</v>
      </c>
      <c r="F30" s="19">
        <v>2400</v>
      </c>
      <c r="G30" s="19">
        <v>165</v>
      </c>
      <c r="H30" s="19">
        <v>48.333333333333336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E9C0-2FB1-40DA-8EB3-1172573F2398}">
  <dimension ref="A1:J27"/>
  <sheetViews>
    <sheetView topLeftCell="A4" zoomScale="140" zoomScaleNormal="140" workbookViewId="0">
      <selection activeCell="G23" sqref="G23"/>
    </sheetView>
  </sheetViews>
  <sheetFormatPr defaultRowHeight="12.75" x14ac:dyDescent="0.35"/>
  <cols>
    <col min="1" max="1" width="26.796875" customWidth="1"/>
    <col min="2" max="2" width="7.59765625" bestFit="1" customWidth="1"/>
    <col min="3" max="3" width="7" customWidth="1"/>
    <col min="4" max="4" width="7.1328125" bestFit="1" customWidth="1"/>
    <col min="5" max="5" width="17.6640625" bestFit="1" customWidth="1"/>
    <col min="6" max="6" width="11" bestFit="1" customWidth="1"/>
    <col min="7" max="7" width="13.796875" bestFit="1" customWidth="1"/>
  </cols>
  <sheetData>
    <row r="1" spans="1:10" ht="18.75" x14ac:dyDescent="0.5">
      <c r="A1" s="5" t="s">
        <v>0</v>
      </c>
      <c r="B1" s="5"/>
      <c r="C1" s="5"/>
      <c r="D1" s="4"/>
      <c r="E1" s="1"/>
      <c r="F1" s="1"/>
    </row>
    <row r="2" spans="1:10" ht="13.15" x14ac:dyDescent="0.4">
      <c r="A2" s="1"/>
      <c r="B2" s="1"/>
      <c r="C2" s="1"/>
      <c r="D2" s="1"/>
      <c r="E2" s="1"/>
      <c r="F2" s="1"/>
    </row>
    <row r="3" spans="1:10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94</v>
      </c>
      <c r="I3" s="2" t="s">
        <v>95</v>
      </c>
      <c r="J3" s="2" t="s">
        <v>96</v>
      </c>
    </row>
    <row r="4" spans="1:10" ht="13.15" x14ac:dyDescent="0.4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  <c r="G4" s="17" t="s">
        <v>97</v>
      </c>
      <c r="H4">
        <v>5000</v>
      </c>
      <c r="I4">
        <v>5000</v>
      </c>
      <c r="J4">
        <v>5000</v>
      </c>
    </row>
    <row r="5" spans="1:10" ht="13.15" x14ac:dyDescent="0.4">
      <c r="A5" s="1" t="s">
        <v>77</v>
      </c>
      <c r="B5" s="7">
        <v>61.875</v>
      </c>
      <c r="C5" s="7">
        <v>18.125</v>
      </c>
      <c r="D5" s="7">
        <v>0</v>
      </c>
      <c r="E5" s="8">
        <f>SUM(B5:D5)</f>
        <v>80</v>
      </c>
      <c r="F5" s="9">
        <v>80</v>
      </c>
      <c r="G5" s="17" t="s">
        <v>98</v>
      </c>
      <c r="H5">
        <f>H4*18</f>
        <v>90000</v>
      </c>
      <c r="I5">
        <f>5000*20</f>
        <v>100000</v>
      </c>
      <c r="J5">
        <f>5000*25</f>
        <v>125000</v>
      </c>
    </row>
    <row r="6" spans="1:10" ht="13.15" x14ac:dyDescent="0.4">
      <c r="A6" s="1" t="s">
        <v>2</v>
      </c>
      <c r="B6" s="7">
        <v>220.625</v>
      </c>
      <c r="C6" s="7">
        <v>54.375</v>
      </c>
      <c r="D6" s="7">
        <v>2125</v>
      </c>
      <c r="E6" s="8">
        <f>SUM(B6:D6)</f>
        <v>2400</v>
      </c>
      <c r="F6" s="9">
        <v>2400</v>
      </c>
      <c r="G6" s="17" t="s">
        <v>99</v>
      </c>
      <c r="H6">
        <f>H5/1000</f>
        <v>90</v>
      </c>
      <c r="I6">
        <f t="shared" ref="I6:J6" si="0">I5/1000</f>
        <v>100</v>
      </c>
      <c r="J6">
        <f t="shared" si="0"/>
        <v>125</v>
      </c>
    </row>
    <row r="7" spans="1:10" ht="13.15" x14ac:dyDescent="0.4">
      <c r="A7" s="1" t="s">
        <v>10</v>
      </c>
      <c r="B7" s="8">
        <f>SUM(B4:B6)</f>
        <v>882.5</v>
      </c>
      <c r="C7" s="8">
        <f t="shared" ref="C7:D7" si="1">SUM(C4:C6)</f>
        <v>72.5</v>
      </c>
      <c r="D7" s="8">
        <f t="shared" si="1"/>
        <v>2125</v>
      </c>
      <c r="E7" s="3"/>
      <c r="F7" s="3"/>
      <c r="G7" s="17" t="s">
        <v>102</v>
      </c>
      <c r="H7">
        <v>0</v>
      </c>
      <c r="I7">
        <v>0</v>
      </c>
      <c r="J7">
        <v>48.333300000000001</v>
      </c>
    </row>
    <row r="8" spans="1:10" ht="13.15" x14ac:dyDescent="0.4">
      <c r="A8" s="1" t="s">
        <v>9</v>
      </c>
      <c r="B8" s="9">
        <v>14490</v>
      </c>
      <c r="C8" s="9">
        <v>1100</v>
      </c>
      <c r="D8" s="9">
        <v>2125</v>
      </c>
      <c r="E8" s="3"/>
      <c r="F8" s="3"/>
      <c r="G8" s="17" t="s">
        <v>103</v>
      </c>
      <c r="H8">
        <f>H6*H7</f>
        <v>0</v>
      </c>
      <c r="I8">
        <f t="shared" ref="I8:J8" si="2">I6*I7</f>
        <v>0</v>
      </c>
      <c r="J8">
        <f t="shared" si="2"/>
        <v>6041.6625000000004</v>
      </c>
    </row>
    <row r="9" spans="1:10" ht="13.15" x14ac:dyDescent="0.4">
      <c r="A9" s="1"/>
      <c r="B9" s="2"/>
      <c r="C9" s="2"/>
      <c r="D9" s="2"/>
      <c r="E9" s="2"/>
      <c r="F9" s="2"/>
    </row>
    <row r="10" spans="1:10" ht="13.15" x14ac:dyDescent="0.4">
      <c r="A10" s="6" t="s">
        <v>11</v>
      </c>
      <c r="B10" s="2" t="s">
        <v>4</v>
      </c>
      <c r="C10" s="2" t="s">
        <v>5</v>
      </c>
      <c r="D10" s="2" t="s">
        <v>6</v>
      </c>
      <c r="E10" s="2" t="s">
        <v>12</v>
      </c>
      <c r="F10" s="2"/>
    </row>
    <row r="11" spans="1:10" ht="13.15" x14ac:dyDescent="0.4">
      <c r="A11" s="1" t="s">
        <v>1</v>
      </c>
      <c r="B11" s="8">
        <f>B4*$E$11</f>
        <v>5400</v>
      </c>
      <c r="C11" s="8">
        <f t="shared" ref="C11:D12" si="3">C4*$E$11</f>
        <v>0</v>
      </c>
      <c r="D11" s="8">
        <f t="shared" si="3"/>
        <v>0</v>
      </c>
      <c r="E11" s="14">
        <v>9</v>
      </c>
      <c r="F11" s="2"/>
    </row>
    <row r="12" spans="1:10" ht="13.15" x14ac:dyDescent="0.4">
      <c r="A12" s="1" t="s">
        <v>77</v>
      </c>
      <c r="B12" s="8">
        <f>B5*$E$11</f>
        <v>556.875</v>
      </c>
      <c r="C12" s="8">
        <f t="shared" si="3"/>
        <v>163.125</v>
      </c>
      <c r="D12" s="8">
        <f t="shared" si="3"/>
        <v>0</v>
      </c>
      <c r="E12" s="14">
        <v>9</v>
      </c>
      <c r="F12" s="2"/>
    </row>
    <row r="13" spans="1:10" ht="13.15" x14ac:dyDescent="0.4">
      <c r="A13" s="1" t="s">
        <v>2</v>
      </c>
      <c r="B13" s="8">
        <f>B6*$E$13</f>
        <v>1103.125</v>
      </c>
      <c r="C13" s="8">
        <f t="shared" ref="C13:D13" si="4">C6*$E$13</f>
        <v>271.875</v>
      </c>
      <c r="D13" s="8">
        <f t="shared" si="4"/>
        <v>10625</v>
      </c>
      <c r="E13" s="14">
        <v>5</v>
      </c>
      <c r="F13" s="2"/>
    </row>
    <row r="14" spans="1:10" ht="13.15" x14ac:dyDescent="0.4">
      <c r="A14" s="1" t="s">
        <v>13</v>
      </c>
      <c r="B14" s="8">
        <f>SUM(B11:B13)</f>
        <v>7060</v>
      </c>
      <c r="C14" s="8">
        <f t="shared" ref="C14:D14" si="5">SUM(C11:C13)</f>
        <v>435</v>
      </c>
      <c r="D14" s="8">
        <f t="shared" si="5"/>
        <v>10625</v>
      </c>
      <c r="E14" s="2"/>
      <c r="F14" s="2"/>
    </row>
    <row r="15" spans="1:10" ht="13.15" x14ac:dyDescent="0.4">
      <c r="A15" s="1" t="s">
        <v>15</v>
      </c>
      <c r="B15" s="9">
        <f>B17*B7</f>
        <v>7060</v>
      </c>
      <c r="C15" s="9">
        <f t="shared" ref="C15:D15" si="6">C17*C7</f>
        <v>435</v>
      </c>
      <c r="D15" s="9">
        <f t="shared" si="6"/>
        <v>10625</v>
      </c>
      <c r="E15" s="2"/>
      <c r="F15" s="2"/>
    </row>
    <row r="16" spans="1:10" ht="13.15" x14ac:dyDescent="0.4">
      <c r="A16" s="1" t="s">
        <v>16</v>
      </c>
      <c r="B16" s="10">
        <f>B14/B7</f>
        <v>8</v>
      </c>
      <c r="C16" s="10">
        <f t="shared" ref="C16:D16" si="7">C14/C7</f>
        <v>6</v>
      </c>
      <c r="D16" s="10">
        <f t="shared" si="7"/>
        <v>5</v>
      </c>
      <c r="E16" s="2"/>
      <c r="F16" s="2"/>
    </row>
    <row r="17" spans="1:6" ht="13.15" x14ac:dyDescent="0.4">
      <c r="A17" s="1" t="s">
        <v>14</v>
      </c>
      <c r="B17" s="10">
        <v>8</v>
      </c>
      <c r="C17" s="10">
        <v>6</v>
      </c>
      <c r="D17" s="10">
        <v>5</v>
      </c>
      <c r="E17" s="2"/>
      <c r="F17" s="2"/>
    </row>
    <row r="18" spans="1:6" ht="13.15" x14ac:dyDescent="0.4">
      <c r="A18" s="1"/>
      <c r="B18" s="2"/>
      <c r="C18" s="2"/>
      <c r="D18" s="2"/>
      <c r="E18" s="2"/>
      <c r="F18" s="2"/>
    </row>
    <row r="19" spans="1:6" ht="13.15" x14ac:dyDescent="0.4">
      <c r="A19" s="6" t="s">
        <v>17</v>
      </c>
      <c r="B19" s="2" t="s">
        <v>4</v>
      </c>
      <c r="C19" s="2" t="s">
        <v>5</v>
      </c>
      <c r="D19" s="2" t="s">
        <v>6</v>
      </c>
      <c r="E19" s="2" t="s">
        <v>19</v>
      </c>
      <c r="F19" s="2" t="s">
        <v>20</v>
      </c>
    </row>
    <row r="20" spans="1:6" ht="13.15" x14ac:dyDescent="0.4">
      <c r="A20" s="1" t="s">
        <v>18</v>
      </c>
      <c r="B20" s="16">
        <f>1000*4.44/18</f>
        <v>246.66666666666666</v>
      </c>
      <c r="C20" s="11">
        <v>198</v>
      </c>
      <c r="D20" s="11">
        <v>222</v>
      </c>
      <c r="E20" s="13"/>
      <c r="F20" s="12"/>
    </row>
    <row r="21" spans="1:6" ht="13.15" x14ac:dyDescent="0.4">
      <c r="A21" s="1" t="s">
        <v>78</v>
      </c>
      <c r="B21" s="16">
        <f>B20-255</f>
        <v>-8.3333333333333428</v>
      </c>
      <c r="C21" s="11">
        <f t="shared" ref="C21:D21" si="8">C20-255</f>
        <v>-57</v>
      </c>
      <c r="D21" s="11">
        <f t="shared" si="8"/>
        <v>-33</v>
      </c>
      <c r="E21" s="11">
        <f>SUMPRODUCT(B4:D4,B20:D20)+SUMPRODUCT(B5:D5,B21:D21)+SUMPRODUCT(B6:D6,B20:D20)</f>
        <v>683388.33333333337</v>
      </c>
      <c r="F21" s="11">
        <f>E21-3000*180</f>
        <v>143388.33333333337</v>
      </c>
    </row>
    <row r="23" spans="1:6" ht="13.15" x14ac:dyDescent="0.4">
      <c r="A23" s="1" t="s">
        <v>124</v>
      </c>
    </row>
    <row r="24" spans="1:6" ht="13.15" x14ac:dyDescent="0.4">
      <c r="A24" s="1" t="s">
        <v>109</v>
      </c>
    </row>
    <row r="25" spans="1:6" ht="13.15" x14ac:dyDescent="0.4">
      <c r="A25" s="1" t="s">
        <v>105</v>
      </c>
    </row>
    <row r="26" spans="1:6" ht="13.15" x14ac:dyDescent="0.4">
      <c r="A26" s="1" t="s">
        <v>106</v>
      </c>
    </row>
    <row r="27" spans="1:6" ht="13.15" x14ac:dyDescent="0.4">
      <c r="A27" s="1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FD32-3FE2-43C8-BA84-51B99C162813}">
  <dimension ref="A1:F24"/>
  <sheetViews>
    <sheetView topLeftCell="A2" zoomScale="140" zoomScaleNormal="140" workbookViewId="0">
      <selection activeCell="B7" sqref="B7"/>
    </sheetView>
  </sheetViews>
  <sheetFormatPr defaultRowHeight="12.75" x14ac:dyDescent="0.35"/>
  <cols>
    <col min="1" max="1" width="25.265625" customWidth="1"/>
    <col min="2" max="2" width="8.1328125" bestFit="1" customWidth="1"/>
    <col min="3" max="3" width="7" customWidth="1"/>
    <col min="4" max="4" width="7.1328125" bestFit="1" customWidth="1"/>
    <col min="5" max="5" width="17.59765625" bestFit="1" customWidth="1"/>
    <col min="6" max="6" width="11" bestFit="1" customWidth="1"/>
  </cols>
  <sheetData>
    <row r="1" spans="1:6" ht="18.75" x14ac:dyDescent="0.5">
      <c r="A1" s="5" t="s">
        <v>0</v>
      </c>
      <c r="B1" s="5"/>
      <c r="C1" s="5"/>
      <c r="D1" s="4"/>
      <c r="E1" s="1"/>
      <c r="F1" s="1"/>
    </row>
    <row r="2" spans="1:6" ht="13.15" x14ac:dyDescent="0.4">
      <c r="A2" s="1"/>
      <c r="B2" s="1"/>
      <c r="C2" s="1"/>
      <c r="D2" s="1"/>
      <c r="E2" s="1"/>
      <c r="F2" s="1"/>
    </row>
    <row r="3" spans="1:6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3.15" x14ac:dyDescent="0.4">
      <c r="A4" s="1" t="s">
        <v>1</v>
      </c>
      <c r="B4" s="7">
        <v>600</v>
      </c>
      <c r="C4" s="7">
        <v>0</v>
      </c>
      <c r="D4" s="7">
        <v>0</v>
      </c>
      <c r="E4" s="8">
        <f>SUM(B4:D4)</f>
        <v>600</v>
      </c>
      <c r="F4" s="9">
        <v>600</v>
      </c>
    </row>
    <row r="5" spans="1:6" ht="13.15" x14ac:dyDescent="0.4">
      <c r="A5" s="1" t="s">
        <v>2</v>
      </c>
      <c r="B5" s="7">
        <v>200</v>
      </c>
      <c r="C5" s="7">
        <v>0</v>
      </c>
      <c r="D5" s="7">
        <v>2000</v>
      </c>
      <c r="E5" s="8">
        <f>SUM(B5:D5)</f>
        <v>2200</v>
      </c>
      <c r="F5" s="9">
        <v>2400</v>
      </c>
    </row>
    <row r="6" spans="1:6" ht="13.15" x14ac:dyDescent="0.4">
      <c r="A6" s="1" t="s">
        <v>10</v>
      </c>
      <c r="B6" s="8">
        <f>SUM(B4:B5)</f>
        <v>800</v>
      </c>
      <c r="C6" s="8">
        <f t="shared" ref="C6:D6" si="0">SUM(C4:C5)</f>
        <v>0</v>
      </c>
      <c r="D6" s="8">
        <f t="shared" si="0"/>
        <v>2000</v>
      </c>
      <c r="E6" s="3"/>
      <c r="F6" s="3"/>
    </row>
    <row r="7" spans="1:6" ht="13.15" x14ac:dyDescent="0.4">
      <c r="A7" s="1" t="s">
        <v>9</v>
      </c>
      <c r="B7" s="9">
        <v>14400</v>
      </c>
      <c r="C7" s="9">
        <v>0</v>
      </c>
      <c r="D7" s="9">
        <v>2000</v>
      </c>
      <c r="E7" s="3"/>
      <c r="F7" s="3"/>
    </row>
    <row r="8" spans="1:6" ht="13.15" x14ac:dyDescent="0.4">
      <c r="A8" s="1"/>
      <c r="B8" s="2"/>
      <c r="C8" s="2"/>
      <c r="D8" s="2"/>
      <c r="E8" s="2"/>
      <c r="F8" s="2"/>
    </row>
    <row r="9" spans="1:6" ht="13.15" x14ac:dyDescent="0.4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</row>
    <row r="10" spans="1:6" ht="13.15" x14ac:dyDescent="0.4">
      <c r="A10" s="1" t="s">
        <v>1</v>
      </c>
      <c r="B10" s="8">
        <f>B4*$E$10</f>
        <v>5400</v>
      </c>
      <c r="C10" s="8">
        <f t="shared" ref="C10:D10" si="1">C4*$E$10</f>
        <v>0</v>
      </c>
      <c r="D10" s="8">
        <f t="shared" si="1"/>
        <v>0</v>
      </c>
      <c r="E10" s="14">
        <v>9</v>
      </c>
      <c r="F10" s="2"/>
    </row>
    <row r="11" spans="1:6" ht="13.15" x14ac:dyDescent="0.4">
      <c r="A11" s="1" t="s">
        <v>2</v>
      </c>
      <c r="B11" s="8">
        <f>B5*$E$11</f>
        <v>1000</v>
      </c>
      <c r="C11" s="8">
        <f t="shared" ref="C11:D11" si="2">C5*$E$11</f>
        <v>0</v>
      </c>
      <c r="D11" s="8">
        <f t="shared" si="2"/>
        <v>10000</v>
      </c>
      <c r="E11" s="14">
        <v>5</v>
      </c>
      <c r="F11" s="2"/>
    </row>
    <row r="12" spans="1:6" ht="13.15" x14ac:dyDescent="0.4">
      <c r="A12" s="1" t="s">
        <v>13</v>
      </c>
      <c r="B12" s="8">
        <f>SUM(B10:B11)</f>
        <v>6400</v>
      </c>
      <c r="C12" s="8">
        <f t="shared" ref="C12:D12" si="3">SUM(C10:C11)</f>
        <v>0</v>
      </c>
      <c r="D12" s="8">
        <f t="shared" si="3"/>
        <v>10000</v>
      </c>
      <c r="E12" s="2"/>
      <c r="F12" s="2"/>
    </row>
    <row r="13" spans="1:6" ht="13.15" x14ac:dyDescent="0.4">
      <c r="A13" s="1" t="s">
        <v>15</v>
      </c>
      <c r="B13" s="9">
        <f>B15*B6</f>
        <v>6400</v>
      </c>
      <c r="C13" s="9">
        <f t="shared" ref="C13:D13" si="4">C15*C6</f>
        <v>0</v>
      </c>
      <c r="D13" s="9">
        <f t="shared" si="4"/>
        <v>10000</v>
      </c>
      <c r="E13" s="2"/>
      <c r="F13" s="2"/>
    </row>
    <row r="14" spans="1:6" ht="13.15" x14ac:dyDescent="0.4">
      <c r="A14" s="1" t="s">
        <v>16</v>
      </c>
      <c r="B14" s="10">
        <f>B12/B6</f>
        <v>8</v>
      </c>
      <c r="C14" s="10" t="e">
        <f t="shared" ref="C14:D14" si="5">C12/C6</f>
        <v>#DIV/0!</v>
      </c>
      <c r="D14" s="10">
        <f t="shared" si="5"/>
        <v>5</v>
      </c>
      <c r="E14" s="2"/>
      <c r="F14" s="2"/>
    </row>
    <row r="15" spans="1:6" ht="13.15" x14ac:dyDescent="0.4">
      <c r="A15" s="1" t="s">
        <v>14</v>
      </c>
      <c r="B15" s="10">
        <v>8</v>
      </c>
      <c r="C15" s="10">
        <v>6</v>
      </c>
      <c r="D15" s="10">
        <v>5</v>
      </c>
      <c r="E15" s="2"/>
      <c r="F15" s="2"/>
    </row>
    <row r="16" spans="1:6" ht="13.15" x14ac:dyDescent="0.4">
      <c r="A16" s="1"/>
      <c r="B16" s="2"/>
      <c r="C16" s="2"/>
      <c r="D16" s="2"/>
      <c r="E16" s="2"/>
      <c r="F16" s="2"/>
    </row>
    <row r="17" spans="1:6" ht="13.15" x14ac:dyDescent="0.4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6" ht="13.15" x14ac:dyDescent="0.4">
      <c r="A18" s="1" t="s">
        <v>18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641333.33333333326</v>
      </c>
      <c r="F18" s="12">
        <f>E18-3000*180</f>
        <v>101333.33333333326</v>
      </c>
    </row>
    <row r="21" spans="1:6" ht="13.15" x14ac:dyDescent="0.4">
      <c r="A21" s="1" t="s">
        <v>110</v>
      </c>
    </row>
    <row r="22" spans="1:6" ht="13.15" x14ac:dyDescent="0.4">
      <c r="A22" s="1" t="s">
        <v>122</v>
      </c>
    </row>
    <row r="23" spans="1:6" ht="13.15" x14ac:dyDescent="0.4">
      <c r="A23" s="1" t="s">
        <v>123</v>
      </c>
    </row>
    <row r="24" spans="1:6" ht="13.15" x14ac:dyDescent="0.4">
      <c r="A24" s="1" t="s">
        <v>111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FFEC-2711-4FFB-A6F3-E89837CEC699}">
  <dimension ref="A1:J24"/>
  <sheetViews>
    <sheetView topLeftCell="A4" zoomScale="140" zoomScaleNormal="140" workbookViewId="0">
      <selection activeCell="D23" sqref="D23"/>
    </sheetView>
  </sheetViews>
  <sheetFormatPr defaultRowHeight="12.75" x14ac:dyDescent="0.35"/>
  <cols>
    <col min="1" max="1" width="25.265625" customWidth="1"/>
    <col min="2" max="2" width="8.1328125" bestFit="1" customWidth="1"/>
    <col min="3" max="3" width="7" customWidth="1"/>
    <col min="4" max="4" width="7.1328125" bestFit="1" customWidth="1"/>
    <col min="5" max="5" width="17.59765625" bestFit="1" customWidth="1"/>
    <col min="6" max="6" width="10.9296875" bestFit="1" customWidth="1"/>
    <col min="7" max="7" width="11.3984375" bestFit="1" customWidth="1"/>
  </cols>
  <sheetData>
    <row r="1" spans="1:10" ht="18.75" x14ac:dyDescent="0.5">
      <c r="A1" s="5" t="s">
        <v>0</v>
      </c>
      <c r="B1" s="5"/>
      <c r="C1" s="5"/>
      <c r="D1" s="4"/>
      <c r="E1" s="1"/>
      <c r="F1" s="1"/>
    </row>
    <row r="2" spans="1:10" ht="13.15" x14ac:dyDescent="0.4">
      <c r="A2" s="1"/>
      <c r="B2" s="1"/>
      <c r="C2" s="1"/>
      <c r="D2" s="1"/>
      <c r="E2" s="1"/>
      <c r="F2" s="1"/>
    </row>
    <row r="3" spans="1:10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94</v>
      </c>
      <c r="I3" s="2" t="s">
        <v>95</v>
      </c>
      <c r="J3" s="2" t="s">
        <v>96</v>
      </c>
    </row>
    <row r="4" spans="1:10" ht="13.15" x14ac:dyDescent="0.4">
      <c r="A4" s="1" t="s">
        <v>1</v>
      </c>
      <c r="B4" s="7">
        <v>545.45784914616695</v>
      </c>
      <c r="C4" s="7">
        <v>0</v>
      </c>
      <c r="D4" s="7">
        <v>0</v>
      </c>
      <c r="E4" s="8">
        <f>SUM(B4:D4)</f>
        <v>545.45784914616695</v>
      </c>
      <c r="F4" s="9">
        <f>13000*0.2</f>
        <v>2600</v>
      </c>
      <c r="G4" s="2" t="s">
        <v>97</v>
      </c>
      <c r="I4">
        <v>50000</v>
      </c>
      <c r="J4">
        <v>80000</v>
      </c>
    </row>
    <row r="5" spans="1:10" ht="13.15" x14ac:dyDescent="0.4">
      <c r="A5" s="1" t="s">
        <v>2</v>
      </c>
      <c r="B5" s="7">
        <v>181.81928304872227</v>
      </c>
      <c r="C5" s="7">
        <v>0</v>
      </c>
      <c r="D5" s="7">
        <v>2000</v>
      </c>
      <c r="E5" s="8">
        <f>SUM(B5:D5)</f>
        <v>2181.8192830487224</v>
      </c>
      <c r="F5" s="9">
        <f>13000*0.8</f>
        <v>10400</v>
      </c>
      <c r="G5" s="2" t="s">
        <v>98</v>
      </c>
      <c r="H5">
        <f>H4*18</f>
        <v>0</v>
      </c>
      <c r="I5">
        <f>20*I4</f>
        <v>1000000</v>
      </c>
      <c r="J5">
        <f>25*J4</f>
        <v>2000000</v>
      </c>
    </row>
    <row r="6" spans="1:10" ht="13.15" x14ac:dyDescent="0.4">
      <c r="A6" s="1" t="s">
        <v>10</v>
      </c>
      <c r="B6" s="8">
        <f>SUM(B4:B5)</f>
        <v>727.27713219488919</v>
      </c>
      <c r="C6" s="8">
        <f t="shared" ref="C6:D6" si="0">SUM(C4:C5)</f>
        <v>0</v>
      </c>
      <c r="D6" s="8">
        <f t="shared" si="0"/>
        <v>2000</v>
      </c>
      <c r="E6" s="3"/>
      <c r="F6" s="3"/>
      <c r="G6" s="2" t="s">
        <v>99</v>
      </c>
      <c r="H6">
        <f>H5/1000</f>
        <v>0</v>
      </c>
      <c r="I6">
        <f t="shared" ref="I6:J6" si="1">I5/1000</f>
        <v>1000</v>
      </c>
      <c r="J6">
        <f t="shared" si="1"/>
        <v>2000</v>
      </c>
    </row>
    <row r="7" spans="1:10" ht="13.15" x14ac:dyDescent="0.4">
      <c r="A7" s="1" t="s">
        <v>9</v>
      </c>
      <c r="B7" s="9">
        <v>999999</v>
      </c>
      <c r="C7" s="9">
        <v>1000</v>
      </c>
      <c r="D7" s="9">
        <v>2000</v>
      </c>
      <c r="E7" s="3"/>
      <c r="F7" s="3"/>
      <c r="G7" s="17"/>
      <c r="H7" s="2" t="s">
        <v>112</v>
      </c>
      <c r="I7" s="2" t="s">
        <v>113</v>
      </c>
      <c r="J7" s="2" t="s">
        <v>114</v>
      </c>
    </row>
    <row r="8" spans="1:10" ht="13.15" x14ac:dyDescent="0.4">
      <c r="A8" s="1" t="s">
        <v>120</v>
      </c>
      <c r="B8" s="2">
        <v>0.25</v>
      </c>
      <c r="C8" s="2">
        <f>E4/E5</f>
        <v>0.25000138800862653</v>
      </c>
      <c r="D8" s="2"/>
      <c r="E8" s="2"/>
      <c r="F8" s="2"/>
      <c r="G8" s="2" t="s">
        <v>117</v>
      </c>
      <c r="H8" s="23">
        <v>0.25</v>
      </c>
      <c r="I8" s="23">
        <v>0.5</v>
      </c>
      <c r="J8" s="23">
        <v>0.25</v>
      </c>
    </row>
    <row r="9" spans="1:10" ht="13.15" x14ac:dyDescent="0.4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  <c r="G9" s="2" t="s">
        <v>115</v>
      </c>
      <c r="H9" s="22">
        <v>0.6</v>
      </c>
      <c r="I9" s="22">
        <v>0.5</v>
      </c>
      <c r="J9" s="22">
        <v>0.2</v>
      </c>
    </row>
    <row r="10" spans="1:10" ht="13.15" x14ac:dyDescent="0.4">
      <c r="A10" s="1" t="s">
        <v>1</v>
      </c>
      <c r="B10" s="8">
        <f>B4*$E$10</f>
        <v>4909.1206423155027</v>
      </c>
      <c r="C10" s="8">
        <f t="shared" ref="C10:D10" si="2">C4*$E$10</f>
        <v>0</v>
      </c>
      <c r="D10" s="8">
        <f t="shared" si="2"/>
        <v>0</v>
      </c>
      <c r="E10" s="14">
        <v>9</v>
      </c>
      <c r="F10" s="2"/>
      <c r="G10" s="2" t="s">
        <v>116</v>
      </c>
      <c r="H10" s="22">
        <v>0.4</v>
      </c>
      <c r="I10" s="22">
        <v>0.5</v>
      </c>
      <c r="J10" s="22">
        <v>0.8</v>
      </c>
    </row>
    <row r="11" spans="1:10" ht="13.15" x14ac:dyDescent="0.4">
      <c r="A11" s="1" t="s">
        <v>2</v>
      </c>
      <c r="B11" s="8">
        <f>B5*$E$11</f>
        <v>909.09641524361132</v>
      </c>
      <c r="C11" s="8">
        <f t="shared" ref="C11:D11" si="3">C5*$E$11</f>
        <v>0</v>
      </c>
      <c r="D11" s="8">
        <f t="shared" si="3"/>
        <v>10000</v>
      </c>
      <c r="E11" s="14">
        <v>5</v>
      </c>
      <c r="F11" s="2"/>
    </row>
    <row r="12" spans="1:10" ht="13.15" x14ac:dyDescent="0.4">
      <c r="A12" s="1" t="s">
        <v>13</v>
      </c>
      <c r="B12" s="8">
        <f>SUM(B10:B11)</f>
        <v>5818.2170575591135</v>
      </c>
      <c r="C12" s="8">
        <f t="shared" ref="C12:D12" si="4">SUM(C10:C11)</f>
        <v>0</v>
      </c>
      <c r="D12" s="8">
        <f t="shared" si="4"/>
        <v>10000</v>
      </c>
      <c r="E12" s="2"/>
      <c r="F12" s="2"/>
      <c r="G12" s="17"/>
      <c r="H12" s="2"/>
      <c r="I12" s="2"/>
      <c r="J12" s="2"/>
    </row>
    <row r="13" spans="1:10" ht="13.15" x14ac:dyDescent="0.4">
      <c r="A13" s="1" t="s">
        <v>15</v>
      </c>
      <c r="B13" s="9">
        <f>B15*B6</f>
        <v>5818.2170575591135</v>
      </c>
      <c r="C13" s="9">
        <f t="shared" ref="C13:D13" si="5">C15*C6</f>
        <v>0</v>
      </c>
      <c r="D13" s="9">
        <f t="shared" si="5"/>
        <v>10000</v>
      </c>
      <c r="E13" s="2"/>
      <c r="F13" s="2"/>
      <c r="G13" s="2"/>
      <c r="H13" s="23"/>
      <c r="I13" s="23"/>
      <c r="J13" s="23"/>
    </row>
    <row r="14" spans="1:10" ht="13.15" x14ac:dyDescent="0.4">
      <c r="A14" s="1" t="s">
        <v>16</v>
      </c>
      <c r="B14" s="10">
        <f>B12/B6</f>
        <v>8</v>
      </c>
      <c r="C14" s="10" t="e">
        <f t="shared" ref="C14:D14" si="6">C12/C6</f>
        <v>#DIV/0!</v>
      </c>
      <c r="D14" s="10">
        <f t="shared" si="6"/>
        <v>5</v>
      </c>
      <c r="E14" s="2"/>
      <c r="F14" s="2"/>
      <c r="G14" s="4"/>
    </row>
    <row r="15" spans="1:10" ht="13.15" x14ac:dyDescent="0.4">
      <c r="A15" s="1" t="s">
        <v>14</v>
      </c>
      <c r="B15" s="10">
        <v>8</v>
      </c>
      <c r="C15" s="10">
        <v>6</v>
      </c>
      <c r="D15" s="10">
        <v>5</v>
      </c>
      <c r="E15" s="2"/>
      <c r="F15" s="2"/>
      <c r="I15" s="24"/>
      <c r="J15" s="25"/>
    </row>
    <row r="16" spans="1:10" ht="13.15" x14ac:dyDescent="0.4">
      <c r="A16" s="1"/>
      <c r="B16" s="2"/>
      <c r="C16" s="2"/>
      <c r="D16" s="2"/>
      <c r="E16" s="2"/>
      <c r="F16" s="2"/>
    </row>
    <row r="17" spans="1:9" ht="13.15" x14ac:dyDescent="0.4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9" ht="13.15" x14ac:dyDescent="0.4">
      <c r="A18" s="1" t="s">
        <v>118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623395.02594140603</v>
      </c>
      <c r="F18" s="12">
        <f>E18-(E4+E5)*200</f>
        <v>77939.599502428086</v>
      </c>
    </row>
    <row r="20" spans="1:9" ht="13.15" x14ac:dyDescent="0.4">
      <c r="A20" s="1" t="s">
        <v>121</v>
      </c>
    </row>
    <row r="21" spans="1:9" ht="13.15" x14ac:dyDescent="0.4">
      <c r="A21" s="1"/>
      <c r="G21" s="17"/>
      <c r="H21" s="17"/>
      <c r="I21" s="17"/>
    </row>
    <row r="22" spans="1:9" ht="13.15" x14ac:dyDescent="0.4">
      <c r="A22" s="1"/>
      <c r="B22" s="1" t="s">
        <v>112</v>
      </c>
      <c r="C22" s="1" t="s">
        <v>113</v>
      </c>
      <c r="D22" s="1" t="s">
        <v>114</v>
      </c>
      <c r="F22" s="17"/>
    </row>
    <row r="23" spans="1:9" ht="13.15" x14ac:dyDescent="0.4">
      <c r="A23" s="1" t="s">
        <v>119</v>
      </c>
      <c r="B23">
        <v>13000</v>
      </c>
      <c r="C23">
        <v>8000</v>
      </c>
      <c r="D23">
        <v>2727</v>
      </c>
    </row>
    <row r="24" spans="1:9" ht="13.15" x14ac:dyDescent="0.4">
      <c r="A24" s="1" t="s">
        <v>118</v>
      </c>
      <c r="B24">
        <v>513533</v>
      </c>
      <c r="C24">
        <v>275333</v>
      </c>
      <c r="D24">
        <v>77939.599502428086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2A77-C899-4CB2-8645-8323BE497185}">
  <dimension ref="A1:J23"/>
  <sheetViews>
    <sheetView tabSelected="1" zoomScale="140" zoomScaleNormal="140" workbookViewId="0">
      <selection activeCell="E21" sqref="E21"/>
    </sheetView>
  </sheetViews>
  <sheetFormatPr defaultRowHeight="12.75" x14ac:dyDescent="0.35"/>
  <cols>
    <col min="1" max="1" width="25.265625" customWidth="1"/>
    <col min="2" max="2" width="8.1328125" bestFit="1" customWidth="1"/>
    <col min="3" max="3" width="8.59765625" bestFit="1" customWidth="1"/>
    <col min="4" max="4" width="10.796875" bestFit="1" customWidth="1"/>
    <col min="5" max="5" width="17.59765625" bestFit="1" customWidth="1"/>
    <col min="6" max="6" width="10.9296875" bestFit="1" customWidth="1"/>
    <col min="7" max="7" width="11.3984375" bestFit="1" customWidth="1"/>
    <col min="8" max="8" width="16.796875" bestFit="1" customWidth="1"/>
    <col min="11" max="11" width="10.796875" bestFit="1" customWidth="1"/>
    <col min="12" max="12" width="14.796875" bestFit="1" customWidth="1"/>
  </cols>
  <sheetData>
    <row r="1" spans="1:10" ht="18.75" x14ac:dyDescent="0.5">
      <c r="A1" s="5" t="s">
        <v>0</v>
      </c>
      <c r="B1" s="5"/>
      <c r="C1" s="5"/>
      <c r="D1" s="4"/>
      <c r="E1" s="1"/>
      <c r="F1" s="1"/>
    </row>
    <row r="2" spans="1:10" ht="13.15" x14ac:dyDescent="0.4">
      <c r="A2" s="1"/>
      <c r="B2" s="1"/>
      <c r="C2" s="1"/>
      <c r="D2" s="1"/>
      <c r="E2" s="1"/>
      <c r="F2" s="1"/>
    </row>
    <row r="3" spans="1:10" ht="13.15" x14ac:dyDescent="0.4">
      <c r="A3" s="6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94</v>
      </c>
      <c r="I3" s="2" t="s">
        <v>95</v>
      </c>
      <c r="J3" s="2" t="s">
        <v>96</v>
      </c>
    </row>
    <row r="4" spans="1:10" ht="13.15" x14ac:dyDescent="0.4">
      <c r="A4" s="1" t="s">
        <v>1</v>
      </c>
      <c r="B4" s="7">
        <v>545.39999999999975</v>
      </c>
      <c r="C4" s="7">
        <v>0</v>
      </c>
      <c r="D4" s="7">
        <v>0</v>
      </c>
      <c r="E4" s="8">
        <f>SUM(B4:D4)</f>
        <v>545.39999999999975</v>
      </c>
      <c r="F4" s="9">
        <f>2727*0.2</f>
        <v>545.4</v>
      </c>
      <c r="G4" s="2" t="s">
        <v>97</v>
      </c>
      <c r="I4">
        <v>50000</v>
      </c>
      <c r="J4">
        <v>80000</v>
      </c>
    </row>
    <row r="5" spans="1:10" ht="13.15" x14ac:dyDescent="0.4">
      <c r="A5" s="1" t="s">
        <v>2</v>
      </c>
      <c r="B5" s="7">
        <v>181.80000000000027</v>
      </c>
      <c r="C5" s="7">
        <v>0</v>
      </c>
      <c r="D5" s="7">
        <v>1999.7999999999995</v>
      </c>
      <c r="E5" s="8">
        <f>SUM(B5:D5)</f>
        <v>2181.6</v>
      </c>
      <c r="F5" s="9">
        <f>2727*0.8</f>
        <v>2181.6</v>
      </c>
      <c r="G5" s="2" t="s">
        <v>98</v>
      </c>
      <c r="H5">
        <f>H4*18</f>
        <v>0</v>
      </c>
      <c r="I5">
        <f>20*I4</f>
        <v>1000000</v>
      </c>
      <c r="J5">
        <f>25*J4</f>
        <v>2000000</v>
      </c>
    </row>
    <row r="6" spans="1:10" ht="13.15" x14ac:dyDescent="0.4">
      <c r="A6" s="1" t="s">
        <v>10</v>
      </c>
      <c r="B6" s="8">
        <f>SUM(B4:B5)</f>
        <v>727.2</v>
      </c>
      <c r="C6" s="8">
        <f t="shared" ref="C6:D6" si="0">SUM(C4:C5)</f>
        <v>0</v>
      </c>
      <c r="D6" s="8">
        <f t="shared" si="0"/>
        <v>1999.7999999999995</v>
      </c>
      <c r="E6" s="3"/>
      <c r="F6" s="3"/>
      <c r="G6" s="2" t="s">
        <v>99</v>
      </c>
      <c r="H6">
        <f>H5/1000</f>
        <v>0</v>
      </c>
      <c r="I6">
        <f t="shared" ref="I6:J6" si="1">I5/1000</f>
        <v>1000</v>
      </c>
      <c r="J6">
        <f t="shared" si="1"/>
        <v>2000</v>
      </c>
    </row>
    <row r="7" spans="1:10" ht="13.15" x14ac:dyDescent="0.4">
      <c r="A7" s="1" t="s">
        <v>9</v>
      </c>
      <c r="B7" s="9">
        <v>999999</v>
      </c>
      <c r="C7" s="9">
        <v>1000</v>
      </c>
      <c r="D7" s="9">
        <v>2000</v>
      </c>
      <c r="E7" s="3"/>
      <c r="F7" s="3"/>
      <c r="G7" s="17"/>
      <c r="H7" s="2" t="s">
        <v>112</v>
      </c>
      <c r="I7" s="2" t="s">
        <v>113</v>
      </c>
      <c r="J7" s="2" t="s">
        <v>114</v>
      </c>
    </row>
    <row r="8" spans="1:10" ht="13.15" x14ac:dyDescent="0.4">
      <c r="A8" s="1" t="s">
        <v>120</v>
      </c>
      <c r="B8" s="2">
        <v>0.25</v>
      </c>
      <c r="C8" s="2">
        <f>E4/E5</f>
        <v>0.24999999999999989</v>
      </c>
      <c r="D8" s="2"/>
      <c r="E8" s="2"/>
      <c r="F8" s="2"/>
      <c r="G8" s="2" t="s">
        <v>117</v>
      </c>
      <c r="H8" s="23">
        <v>0.25</v>
      </c>
      <c r="I8" s="23">
        <v>0.5</v>
      </c>
      <c r="J8" s="23">
        <v>0.25</v>
      </c>
    </row>
    <row r="9" spans="1:10" ht="13.15" x14ac:dyDescent="0.4">
      <c r="A9" s="6" t="s">
        <v>11</v>
      </c>
      <c r="B9" s="2" t="s">
        <v>4</v>
      </c>
      <c r="C9" s="2" t="s">
        <v>5</v>
      </c>
      <c r="D9" s="2" t="s">
        <v>6</v>
      </c>
      <c r="E9" s="2" t="s">
        <v>12</v>
      </c>
      <c r="F9" s="2"/>
      <c r="G9" s="2" t="s">
        <v>115</v>
      </c>
      <c r="H9" s="22">
        <v>0.6</v>
      </c>
      <c r="I9" s="22">
        <v>0.5</v>
      </c>
      <c r="J9" s="22">
        <v>0.2</v>
      </c>
    </row>
    <row r="10" spans="1:10" ht="13.15" x14ac:dyDescent="0.4">
      <c r="A10" s="1" t="s">
        <v>1</v>
      </c>
      <c r="B10" s="8">
        <f>B4*$E$10</f>
        <v>4908.5999999999976</v>
      </c>
      <c r="C10" s="8">
        <f t="shared" ref="C10:D10" si="2">C4*$E$10</f>
        <v>0</v>
      </c>
      <c r="D10" s="8">
        <f t="shared" si="2"/>
        <v>0</v>
      </c>
      <c r="E10" s="14">
        <v>9</v>
      </c>
      <c r="F10" s="2"/>
      <c r="G10" s="2" t="s">
        <v>116</v>
      </c>
      <c r="H10" s="22">
        <v>0.4</v>
      </c>
      <c r="I10" s="22">
        <v>0.5</v>
      </c>
      <c r="J10" s="22">
        <v>0.8</v>
      </c>
    </row>
    <row r="11" spans="1:10" ht="13.15" x14ac:dyDescent="0.4">
      <c r="A11" s="1" t="s">
        <v>2</v>
      </c>
      <c r="B11" s="8">
        <f>B5*$E$11</f>
        <v>909.00000000000136</v>
      </c>
      <c r="C11" s="8">
        <f t="shared" ref="C11:D11" si="3">C5*$E$11</f>
        <v>0</v>
      </c>
      <c r="D11" s="8">
        <f t="shared" si="3"/>
        <v>9998.9999999999982</v>
      </c>
      <c r="E11" s="14">
        <v>5</v>
      </c>
      <c r="F11" s="2"/>
    </row>
    <row r="12" spans="1:10" ht="13.15" x14ac:dyDescent="0.4">
      <c r="A12" s="1" t="s">
        <v>13</v>
      </c>
      <c r="B12" s="8">
        <f>SUM(B10:B11)</f>
        <v>5817.5999999999985</v>
      </c>
      <c r="C12" s="8">
        <f t="shared" ref="C12:D12" si="4">SUM(C10:C11)</f>
        <v>0</v>
      </c>
      <c r="D12" s="8">
        <f t="shared" si="4"/>
        <v>9998.9999999999982</v>
      </c>
      <c r="E12" s="2"/>
      <c r="F12" s="2"/>
      <c r="G12" s="17"/>
      <c r="H12" s="2"/>
      <c r="I12" s="2"/>
      <c r="J12" s="2"/>
    </row>
    <row r="13" spans="1:10" ht="13.15" x14ac:dyDescent="0.4">
      <c r="A13" s="1" t="s">
        <v>15</v>
      </c>
      <c r="B13" s="9">
        <f>B15*B6</f>
        <v>5817.6</v>
      </c>
      <c r="C13" s="9">
        <f t="shared" ref="C13:D13" si="5">C15*C6</f>
        <v>0</v>
      </c>
      <c r="D13" s="9">
        <f t="shared" si="5"/>
        <v>9998.9999999999982</v>
      </c>
      <c r="E13" s="2"/>
      <c r="F13" s="2"/>
      <c r="G13" s="2"/>
    </row>
    <row r="14" spans="1:10" ht="13.15" x14ac:dyDescent="0.4">
      <c r="A14" s="1" t="s">
        <v>16</v>
      </c>
      <c r="B14" s="10">
        <f>B12/B6</f>
        <v>7.9999999999999973</v>
      </c>
      <c r="C14" s="10" t="e">
        <f t="shared" ref="C14:D14" si="6">C12/C6</f>
        <v>#DIV/0!</v>
      </c>
      <c r="D14" s="10">
        <f t="shared" si="6"/>
        <v>5</v>
      </c>
      <c r="E14" s="2"/>
      <c r="F14" s="2"/>
      <c r="G14" s="4"/>
    </row>
    <row r="15" spans="1:10" ht="13.15" x14ac:dyDescent="0.4">
      <c r="A15" s="1" t="s">
        <v>14</v>
      </c>
      <c r="B15" s="10">
        <v>8</v>
      </c>
      <c r="C15" s="10">
        <v>6</v>
      </c>
      <c r="D15" s="10">
        <v>5</v>
      </c>
      <c r="E15" s="2"/>
      <c r="F15" s="2"/>
    </row>
    <row r="16" spans="1:10" ht="13.15" x14ac:dyDescent="0.4">
      <c r="A16" s="1"/>
      <c r="B16" s="2"/>
      <c r="C16" s="2"/>
      <c r="D16" s="2"/>
      <c r="E16" s="2"/>
      <c r="F16" s="2"/>
    </row>
    <row r="17" spans="1:6" ht="13.15" x14ac:dyDescent="0.4">
      <c r="A17" s="6" t="s">
        <v>17</v>
      </c>
      <c r="B17" s="2" t="s">
        <v>4</v>
      </c>
      <c r="C17" s="2" t="s">
        <v>5</v>
      </c>
      <c r="D17" s="2" t="s">
        <v>6</v>
      </c>
      <c r="E17" s="2" t="s">
        <v>19</v>
      </c>
      <c r="F17" s="2" t="s">
        <v>20</v>
      </c>
    </row>
    <row r="18" spans="1:6" ht="13.15" x14ac:dyDescent="0.4">
      <c r="A18" s="1" t="s">
        <v>118</v>
      </c>
      <c r="B18" s="16">
        <f>1000*4.44/18</f>
        <v>246.66666666666666</v>
      </c>
      <c r="C18" s="11">
        <v>198</v>
      </c>
      <c r="D18" s="11">
        <v>222</v>
      </c>
      <c r="E18" s="13">
        <f>B18*B6+C6*C18+D6*D18</f>
        <v>623331.59999999986</v>
      </c>
      <c r="F18" s="12">
        <f>E18-(2727)*200</f>
        <v>77931.59999999986</v>
      </c>
    </row>
    <row r="20" spans="1:6" ht="13.15" x14ac:dyDescent="0.35">
      <c r="A20" s="26" t="s">
        <v>126</v>
      </c>
      <c r="B20" s="26" t="s">
        <v>112</v>
      </c>
      <c r="C20" s="26" t="s">
        <v>113</v>
      </c>
      <c r="D20" s="26" t="s">
        <v>114</v>
      </c>
      <c r="E20" s="26" t="s">
        <v>125</v>
      </c>
    </row>
    <row r="21" spans="1:6" x14ac:dyDescent="0.35">
      <c r="A21" s="27">
        <v>13000</v>
      </c>
      <c r="B21" s="11">
        <v>513533.33343222202</v>
      </c>
      <c r="C21" s="11">
        <v>97555.555555555969</v>
      </c>
      <c r="D21" s="11">
        <v>-1185111.0743196933</v>
      </c>
      <c r="E21" s="11">
        <f>SUMPRODUCT(B21:D21,$H$8:$J$8)</f>
        <v>-119116.65744408983</v>
      </c>
    </row>
    <row r="22" spans="1:6" x14ac:dyDescent="0.35">
      <c r="A22" s="27">
        <v>8000</v>
      </c>
      <c r="B22" s="11">
        <v>333867</v>
      </c>
      <c r="C22" s="11">
        <v>275333.3589560336</v>
      </c>
      <c r="D22" s="11">
        <v>-514000</v>
      </c>
      <c r="E22" s="11">
        <f t="shared" ref="E22:E23" si="7">SUMPRODUCT(B22:D22,$H$8:$J$8)</f>
        <v>92633.429478016798</v>
      </c>
    </row>
    <row r="23" spans="1:6" x14ac:dyDescent="0.35">
      <c r="A23" s="27">
        <v>2727</v>
      </c>
      <c r="B23" s="11">
        <v>113807</v>
      </c>
      <c r="C23" s="11">
        <v>104838</v>
      </c>
      <c r="D23" s="11">
        <v>77932</v>
      </c>
      <c r="E23" s="11">
        <f t="shared" si="7"/>
        <v>100353.75</v>
      </c>
    </row>
  </sheetData>
  <phoneticPr fontId="10" type="noConversion"/>
  <pageMargins left="0.7" right="0.7" top="0.75" bottom="0.75" header="0.3" footer="0.3"/>
  <ignoredErrors>
    <ignoredError sqref="E21 E22:E2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2.75" x14ac:dyDescent="0.35"/>
  <sheetData>
    <row r="1" spans="1:2" x14ac:dyDescent="0.35">
      <c r="A1">
        <v>1</v>
      </c>
    </row>
    <row r="2" spans="1:2" x14ac:dyDescent="0.35">
      <c r="A2" t="s">
        <v>21</v>
      </c>
    </row>
    <row r="3" spans="1:2" x14ac:dyDescent="0.35">
      <c r="A3">
        <v>1</v>
      </c>
    </row>
    <row r="4" spans="1:2" x14ac:dyDescent="0.35">
      <c r="A4">
        <v>0</v>
      </c>
    </row>
    <row r="5" spans="1:2" x14ac:dyDescent="0.35">
      <c r="A5">
        <v>13000</v>
      </c>
    </row>
    <row r="6" spans="1:2" x14ac:dyDescent="0.35">
      <c r="A6">
        <v>100</v>
      </c>
    </row>
    <row r="7" spans="1:2" x14ac:dyDescent="0.35">
      <c r="A7" s="15"/>
      <c r="B7" s="15"/>
    </row>
    <row r="8" spans="1:2" x14ac:dyDescent="0.35">
      <c r="A8" t="s">
        <v>23</v>
      </c>
    </row>
    <row r="9" spans="1:2" x14ac:dyDescent="0.35">
      <c r="A9" t="s">
        <v>22</v>
      </c>
    </row>
    <row r="13" spans="1:2" x14ac:dyDescent="0.35">
      <c r="B13" s="1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RBC1</vt:lpstr>
      <vt:lpstr>敏感性报告 1</vt:lpstr>
      <vt:lpstr>RBC2</vt:lpstr>
      <vt:lpstr>敏感性报告 2</vt:lpstr>
      <vt:lpstr>RBC3</vt:lpstr>
      <vt:lpstr>敏感性报告 3</vt:lpstr>
      <vt:lpstr>RBC4</vt:lpstr>
      <vt:lpstr>RBC5</vt:lpstr>
      <vt:lpstr>RBC6</vt:lpstr>
      <vt:lpstr>RBC6.2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De Reyck</dc:creator>
  <cp:lastModifiedBy>lolmonk</cp:lastModifiedBy>
  <cp:lastPrinted>2008-01-28T07:57:16Z</cp:lastPrinted>
  <dcterms:created xsi:type="dcterms:W3CDTF">1999-12-17T13:28:38Z</dcterms:created>
  <dcterms:modified xsi:type="dcterms:W3CDTF">2021-09-30T00:49:02Z</dcterms:modified>
</cp:coreProperties>
</file>