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C:\Users\showa\iCloudDrive\Desktop\1. School\1. George Washington University\1. Semester\Fall 2021\DNSC 6307 Optimization 1\Week 4\"/>
    </mc:Choice>
  </mc:AlternateContent>
  <xr:revisionPtr revIDLastSave="0" documentId="13_ncr:1_{7744B450-45D0-4699-83E9-873FD9FD4D3C}" xr6:coauthVersionLast="46" xr6:coauthVersionMax="47" xr10:uidLastSave="{00000000-0000-0000-0000-000000000000}"/>
  <bookViews>
    <workbookView xWindow="-27285" yWindow="3285" windowWidth="8295" windowHeight="10635" tabRatio="750" firstSheet="6" activeTab="8" xr2:uid="{00000000-000D-0000-FFFF-FFFF00000000}"/>
  </bookViews>
  <sheets>
    <sheet name="Sensitivity Report Base Model" sheetId="91" r:id="rId1"/>
    <sheet name="RBC Q1" sheetId="88" r:id="rId2"/>
    <sheet name="Sensitivity of RBC Q2" sheetId="93" r:id="rId3"/>
    <sheet name="RBC Q2 Additional Grade A" sheetId="89" r:id="rId4"/>
    <sheet name="Sensitivity Report Advertising" sheetId="94" r:id="rId5"/>
    <sheet name="Advertising" sheetId="92" r:id="rId6"/>
    <sheet name="Additional Grade B" sheetId="90" r:id="rId7"/>
    <sheet name="Closing Down Production LIne" sheetId="95" r:id="rId8"/>
    <sheet name="One Year later" sheetId="96" r:id="rId9"/>
    <sheet name="SolverTableSheet" sheetId="86" state="veryHidden" r:id="rId10"/>
  </sheets>
  <definedNames>
    <definedName name="sencount" hidden="1">7</definedName>
    <definedName name="solver_adj" localSheetId="5" hidden="1">Advertising!$B$4:$D$6</definedName>
    <definedName name="solver_adj" localSheetId="7" hidden="1">'Closing Down Production LIne'!$B$4:$D$5</definedName>
    <definedName name="solver_adj" localSheetId="8" hidden="1">'One Year later'!$B$4:$D$5</definedName>
    <definedName name="solver_adj" localSheetId="1" hidden="1">'RBC Q1'!$B$4:$D$5</definedName>
    <definedName name="solver_adj" localSheetId="3" hidden="1">'RBC Q2 Additional Grade A'!$B$4:$D$6</definedName>
    <definedName name="solver_cvg" localSheetId="5" hidden="1">0.0001</definedName>
    <definedName name="solver_cvg" localSheetId="7" hidden="1">0.0001</definedName>
    <definedName name="solver_cvg" localSheetId="8" hidden="1">0.0001</definedName>
    <definedName name="solver_cvg" localSheetId="1" hidden="1">0.0001</definedName>
    <definedName name="solver_cvg" localSheetId="3" hidden="1">0.0001</definedName>
    <definedName name="solver_drv" localSheetId="5" hidden="1">2</definedName>
    <definedName name="solver_drv" localSheetId="7" hidden="1">2</definedName>
    <definedName name="solver_drv" localSheetId="8" hidden="1">1</definedName>
    <definedName name="solver_drv" localSheetId="1" hidden="1">1</definedName>
    <definedName name="solver_drv" localSheetId="3" hidden="1">1</definedName>
    <definedName name="solver_eng" localSheetId="5" hidden="1">2</definedName>
    <definedName name="solver_eng" localSheetId="7" hidden="1">2</definedName>
    <definedName name="solver_eng" localSheetId="8" hidden="1">2</definedName>
    <definedName name="solver_eng" localSheetId="1" hidden="1">2</definedName>
    <definedName name="solver_eng" localSheetId="3" hidden="1">2</definedName>
    <definedName name="solver_est" localSheetId="5" hidden="1">1</definedName>
    <definedName name="solver_est" localSheetId="7" hidden="1">1</definedName>
    <definedName name="solver_est" localSheetId="8" hidden="1">1</definedName>
    <definedName name="solver_est" localSheetId="1" hidden="1">1</definedName>
    <definedName name="solver_est" localSheetId="3" hidden="1">1</definedName>
    <definedName name="solver_itr" localSheetId="5" hidden="1">2147483647</definedName>
    <definedName name="solver_itr" localSheetId="7" hidden="1">2147483647</definedName>
    <definedName name="solver_itr" localSheetId="8" hidden="1">2147483647</definedName>
    <definedName name="solver_itr" localSheetId="1" hidden="1">2147483647</definedName>
    <definedName name="solver_itr" localSheetId="3" hidden="1">2147483647</definedName>
    <definedName name="solver_lhs1" localSheetId="5" hidden="1">Advertising!$B$15:$D$15</definedName>
    <definedName name="solver_lhs1" localSheetId="7" hidden="1">'Closing Down Production LIne'!$B$13:$D$13</definedName>
    <definedName name="solver_lhs1" localSheetId="8" hidden="1">'One Year later'!$B$13:$D$13</definedName>
    <definedName name="solver_lhs1" localSheetId="1" hidden="1">'RBC Q1'!$B$13:$D$13</definedName>
    <definedName name="solver_lhs1" localSheetId="3" hidden="1">'RBC Q2 Additional Grade A'!$B$15:$D$15</definedName>
    <definedName name="solver_lhs2" localSheetId="5" hidden="1">Advertising!$B$7:$D$7</definedName>
    <definedName name="solver_lhs2" localSheetId="7" hidden="1">'Closing Down Production LIne'!$D$6</definedName>
    <definedName name="solver_lhs2" localSheetId="8" hidden="1">'One Year later'!$B$6:$D$6</definedName>
    <definedName name="solver_lhs2" localSheetId="1" hidden="1">'RBC Q1'!$B$6:$D$6</definedName>
    <definedName name="solver_lhs2" localSheetId="3" hidden="1">'RBC Q2 Additional Grade A'!$B$7:$D$7</definedName>
    <definedName name="solver_lhs3" localSheetId="5" hidden="1">Advertising!$E$4:$E$6</definedName>
    <definedName name="solver_lhs3" localSheetId="7" hidden="1">'Closing Down Production LIne'!$E$4:$E$5</definedName>
    <definedName name="solver_lhs3" localSheetId="8" hidden="1">'One Year later'!$E$4:$E$5</definedName>
    <definedName name="solver_lhs3" localSheetId="1" hidden="1">'RBC Q1'!$E$4:$E$5</definedName>
    <definedName name="solver_lhs3" localSheetId="3" hidden="1">'RBC Q2 Additional Grade A'!$E$4:$E$6</definedName>
    <definedName name="solver_lhs4" localSheetId="7" hidden="1">'Closing Down Production LIne'!$C$6</definedName>
    <definedName name="solver_lhs5" localSheetId="7" hidden="1">'Closing Down Production LIne'!$B$6:$D$6</definedName>
    <definedName name="solver_lhs6" localSheetId="7" hidden="1">'Closing Down Production LIne'!$E$4:$E$5</definedName>
    <definedName name="solver_lin" localSheetId="1" hidden="1">1</definedName>
    <definedName name="solver_mip" localSheetId="5" hidden="1">2147483647</definedName>
    <definedName name="solver_mip" localSheetId="7" hidden="1">2147483647</definedName>
    <definedName name="solver_mip" localSheetId="8" hidden="1">2147483647</definedName>
    <definedName name="solver_mip" localSheetId="1" hidden="1">2147483647</definedName>
    <definedName name="solver_mip" localSheetId="3" hidden="1">2147483647</definedName>
    <definedName name="solver_mni" localSheetId="5" hidden="1">30</definedName>
    <definedName name="solver_mni" localSheetId="7" hidden="1">30</definedName>
    <definedName name="solver_mni" localSheetId="8" hidden="1">30</definedName>
    <definedName name="solver_mni" localSheetId="1" hidden="1">30</definedName>
    <definedName name="solver_mni" localSheetId="3" hidden="1">30</definedName>
    <definedName name="solver_mrt" localSheetId="5" hidden="1">0.075</definedName>
    <definedName name="solver_mrt" localSheetId="7" hidden="1">0.075</definedName>
    <definedName name="solver_mrt" localSheetId="8" hidden="1">0.075</definedName>
    <definedName name="solver_mrt" localSheetId="1" hidden="1">0.075</definedName>
    <definedName name="solver_mrt" localSheetId="3" hidden="1">0.075</definedName>
    <definedName name="solver_msl" localSheetId="5" hidden="1">2</definedName>
    <definedName name="solver_msl" localSheetId="7" hidden="1">2</definedName>
    <definedName name="solver_msl" localSheetId="8" hidden="1">2</definedName>
    <definedName name="solver_msl" localSheetId="1" hidden="1">2</definedName>
    <definedName name="solver_msl" localSheetId="3" hidden="1">2</definedName>
    <definedName name="solver_neg" localSheetId="5" hidden="1">1</definedName>
    <definedName name="solver_neg" localSheetId="7" hidden="1">1</definedName>
    <definedName name="solver_neg" localSheetId="8" hidden="1">1</definedName>
    <definedName name="solver_neg" localSheetId="1" hidden="1">1</definedName>
    <definedName name="solver_neg" localSheetId="3" hidden="1">1</definedName>
    <definedName name="solver_nod" localSheetId="5" hidden="1">2147483647</definedName>
    <definedName name="solver_nod" localSheetId="7" hidden="1">2147483647</definedName>
    <definedName name="solver_nod" localSheetId="8" hidden="1">2147483647</definedName>
    <definedName name="solver_nod" localSheetId="1" hidden="1">2147483647</definedName>
    <definedName name="solver_nod" localSheetId="3" hidden="1">2147483647</definedName>
    <definedName name="solver_num" localSheetId="5" hidden="1">3</definedName>
    <definedName name="solver_num" localSheetId="7" hidden="1">5</definedName>
    <definedName name="solver_num" localSheetId="8" hidden="1">3</definedName>
    <definedName name="solver_num" localSheetId="1" hidden="1">3</definedName>
    <definedName name="solver_num" localSheetId="3" hidden="1">3</definedName>
    <definedName name="solver_nwt" localSheetId="5" hidden="1">1</definedName>
    <definedName name="solver_nwt" localSheetId="7" hidden="1">1</definedName>
    <definedName name="solver_nwt" localSheetId="8" hidden="1">1</definedName>
    <definedName name="solver_nwt" localSheetId="1" hidden="1">1</definedName>
    <definedName name="solver_nwt" localSheetId="3" hidden="1">1</definedName>
    <definedName name="solver_opt" localSheetId="5" hidden="1">Advertising!$F$22</definedName>
    <definedName name="solver_opt" localSheetId="7" hidden="1">'Closing Down Production LIne'!$F$18</definedName>
    <definedName name="solver_opt" localSheetId="8" hidden="1">'One Year later'!$E$18</definedName>
    <definedName name="solver_opt" localSheetId="1" hidden="1">'RBC Q1'!$E$18</definedName>
    <definedName name="solver_opt" localSheetId="3" hidden="1">'RBC Q2 Additional Grade A'!$F$22</definedName>
    <definedName name="solver_pre" localSheetId="5" hidden="1">0.000001</definedName>
    <definedName name="solver_pre" localSheetId="7" hidden="1">0.000001</definedName>
    <definedName name="solver_pre" localSheetId="8" hidden="1">0.000001</definedName>
    <definedName name="solver_pre" localSheetId="1" hidden="1">0.000001</definedName>
    <definedName name="solver_pre" localSheetId="3" hidden="1">0.000001</definedName>
    <definedName name="solver_rbv" localSheetId="5" hidden="1">2</definedName>
    <definedName name="solver_rbv" localSheetId="7" hidden="1">2</definedName>
    <definedName name="solver_rbv" localSheetId="8" hidden="1">1</definedName>
    <definedName name="solver_rbv" localSheetId="1" hidden="1">1</definedName>
    <definedName name="solver_rbv" localSheetId="3" hidden="1">1</definedName>
    <definedName name="solver_rel1" localSheetId="5" hidden="1">1</definedName>
    <definedName name="solver_rel1" localSheetId="7" hidden="1">1</definedName>
    <definedName name="solver_rel1" localSheetId="8" hidden="1">1</definedName>
    <definedName name="solver_rel1" localSheetId="1" hidden="1">1</definedName>
    <definedName name="solver_rel1" localSheetId="3" hidden="1">1</definedName>
    <definedName name="solver_rel2" localSheetId="5" hidden="1">1</definedName>
    <definedName name="solver_rel2" localSheetId="7" hidden="1">2</definedName>
    <definedName name="solver_rel2" localSheetId="8" hidden="1">1</definedName>
    <definedName name="solver_rel2" localSheetId="1" hidden="1">1</definedName>
    <definedName name="solver_rel2" localSheetId="3" hidden="1">1</definedName>
    <definedName name="solver_rel3" localSheetId="5" hidden="1">1</definedName>
    <definedName name="solver_rel3" localSheetId="7" hidden="1">1</definedName>
    <definedName name="solver_rel3" localSheetId="8" hidden="1">1</definedName>
    <definedName name="solver_rel3" localSheetId="1" hidden="1">1</definedName>
    <definedName name="solver_rel3" localSheetId="3" hidden="1">1</definedName>
    <definedName name="solver_rel4" localSheetId="7" hidden="1">2</definedName>
    <definedName name="solver_rel5" localSheetId="7" hidden="1">1</definedName>
    <definedName name="solver_rel6" localSheetId="7" hidden="1">1</definedName>
    <definedName name="solver_rhs1" localSheetId="5" hidden="1">Advertising!$B$14:$D$14</definedName>
    <definedName name="solver_rhs1" localSheetId="7" hidden="1">'Closing Down Production LIne'!$B$12:$D$12</definedName>
    <definedName name="solver_rhs1" localSheetId="8" hidden="1">'One Year later'!$B$12:$D$12</definedName>
    <definedName name="solver_rhs1" localSheetId="1" hidden="1">'RBC Q1'!$B$12:$D$12</definedName>
    <definedName name="solver_rhs1" localSheetId="3" hidden="1">'RBC Q2 Additional Grade A'!$B$14:$D$14</definedName>
    <definedName name="solver_rhs2" localSheetId="5" hidden="1">Advertising!$B$8:$D$8</definedName>
    <definedName name="solver_rhs2" localSheetId="7" hidden="1">0</definedName>
    <definedName name="solver_rhs2" localSheetId="8" hidden="1">'One Year later'!$B$7:$D$7</definedName>
    <definedName name="solver_rhs2" localSheetId="1" hidden="1">'RBC Q1'!$B$7:$D$7</definedName>
    <definedName name="solver_rhs2" localSheetId="3" hidden="1">'RBC Q2 Additional Grade A'!$B$8:$D$8</definedName>
    <definedName name="solver_rhs3" localSheetId="5" hidden="1">Advertising!$F$4:$F$6</definedName>
    <definedName name="solver_rhs3" localSheetId="7" hidden="1">'Closing Down Production LIne'!$F$4:$F$5</definedName>
    <definedName name="solver_rhs3" localSheetId="8" hidden="1">'One Year later'!$J$4:$J$5</definedName>
    <definedName name="solver_rhs3" localSheetId="1" hidden="1">'RBC Q1'!$F$4:$F$5</definedName>
    <definedName name="solver_rhs3" localSheetId="3" hidden="1">'RBC Q2 Additional Grade A'!$F$4:$F$6</definedName>
    <definedName name="solver_rhs4" localSheetId="7" hidden="1">0</definedName>
    <definedName name="solver_rhs5" localSheetId="7" hidden="1">'Closing Down Production LIne'!$B$7:$D$7</definedName>
    <definedName name="solver_rhs6" localSheetId="7" hidden="1">'Closing Down Production LIne'!$F$4:$F$5</definedName>
    <definedName name="solver_rlx" localSheetId="5" hidden="1">2</definedName>
    <definedName name="solver_rlx" localSheetId="7" hidden="1">2</definedName>
    <definedName name="solver_rlx" localSheetId="8" hidden="1">2</definedName>
    <definedName name="solver_rlx" localSheetId="1" hidden="1">2</definedName>
    <definedName name="solver_rlx" localSheetId="3" hidden="1">2</definedName>
    <definedName name="solver_rsd" localSheetId="5" hidden="1">0</definedName>
    <definedName name="solver_rsd" localSheetId="7" hidden="1">0</definedName>
    <definedName name="solver_rsd" localSheetId="8" hidden="1">0</definedName>
    <definedName name="solver_rsd" localSheetId="1" hidden="1">0</definedName>
    <definedName name="solver_rsd" localSheetId="3" hidden="1">0</definedName>
    <definedName name="solver_scl" localSheetId="5" hidden="1">2</definedName>
    <definedName name="solver_scl" localSheetId="7" hidden="1">2</definedName>
    <definedName name="solver_scl" localSheetId="8" hidden="1">1</definedName>
    <definedName name="solver_scl" localSheetId="1" hidden="1">1</definedName>
    <definedName name="solver_scl" localSheetId="3" hidden="1">1</definedName>
    <definedName name="solver_sho" localSheetId="5" hidden="1">2</definedName>
    <definedName name="solver_sho" localSheetId="7" hidden="1">2</definedName>
    <definedName name="solver_sho" localSheetId="8" hidden="1">2</definedName>
    <definedName name="solver_sho" localSheetId="1" hidden="1">2</definedName>
    <definedName name="solver_sho" localSheetId="3" hidden="1">2</definedName>
    <definedName name="solver_ssz" localSheetId="5" hidden="1">100</definedName>
    <definedName name="solver_ssz" localSheetId="7" hidden="1">100</definedName>
    <definedName name="solver_ssz" localSheetId="8" hidden="1">100</definedName>
    <definedName name="solver_ssz" localSheetId="1" hidden="1">100</definedName>
    <definedName name="solver_ssz" localSheetId="3" hidden="1">100</definedName>
    <definedName name="solver_tim" localSheetId="5" hidden="1">2147483647</definedName>
    <definedName name="solver_tim" localSheetId="7" hidden="1">2147483647</definedName>
    <definedName name="solver_tim" localSheetId="8" hidden="1">2147483647</definedName>
    <definedName name="solver_tim" localSheetId="1" hidden="1">2147483647</definedName>
    <definedName name="solver_tim" localSheetId="3" hidden="1">2147483647</definedName>
    <definedName name="solver_tol" localSheetId="5" hidden="1">0.01</definedName>
    <definedName name="solver_tol" localSheetId="7" hidden="1">0.01</definedName>
    <definedName name="solver_tol" localSheetId="8" hidden="1">0.01</definedName>
    <definedName name="solver_tol" localSheetId="1" hidden="1">0.01</definedName>
    <definedName name="solver_tol" localSheetId="3" hidden="1">0.01</definedName>
    <definedName name="solver_typ" localSheetId="5" hidden="1">1</definedName>
    <definedName name="solver_typ" localSheetId="7" hidden="1">1</definedName>
    <definedName name="solver_typ" localSheetId="8" hidden="1">1</definedName>
    <definedName name="solver_typ" localSheetId="1" hidden="1">1</definedName>
    <definedName name="solver_typ" localSheetId="3" hidden="1">1</definedName>
    <definedName name="solver_val" localSheetId="5" hidden="1">0</definedName>
    <definedName name="solver_val" localSheetId="7" hidden="1">0</definedName>
    <definedName name="solver_val" localSheetId="8" hidden="1">0</definedName>
    <definedName name="solver_val" localSheetId="1" hidden="1">0</definedName>
    <definedName name="solver_val" localSheetId="3" hidden="1">0</definedName>
    <definedName name="solver_ver" localSheetId="5" hidden="1">3</definedName>
    <definedName name="solver_ver" localSheetId="7" hidden="1">3</definedName>
    <definedName name="solver_ver" localSheetId="8" hidden="1">3</definedName>
    <definedName name="solver_ver" localSheetId="1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96" l="1"/>
  <c r="J4" i="96"/>
  <c r="I5" i="96"/>
  <c r="I4" i="96"/>
  <c r="H5" i="96"/>
  <c r="H4" i="96"/>
  <c r="D11" i="96"/>
  <c r="C11" i="96"/>
  <c r="B11" i="96"/>
  <c r="D10" i="96"/>
  <c r="D12" i="96" s="1"/>
  <c r="D14" i="96" s="1"/>
  <c r="C10" i="96"/>
  <c r="B10" i="96"/>
  <c r="D6" i="96"/>
  <c r="D13" i="96" s="1"/>
  <c r="C6" i="96"/>
  <c r="C13" i="96" s="1"/>
  <c r="B6" i="96"/>
  <c r="E18" i="96" s="1"/>
  <c r="F18" i="96" s="1"/>
  <c r="E5" i="96"/>
  <c r="E4" i="96"/>
  <c r="G23" i="95"/>
  <c r="G24" i="95"/>
  <c r="F25" i="95"/>
  <c r="F26" i="95"/>
  <c r="F27" i="95"/>
  <c r="F28" i="95"/>
  <c r="D11" i="95"/>
  <c r="C11" i="95"/>
  <c r="B11" i="95"/>
  <c r="D10" i="95"/>
  <c r="C10" i="95"/>
  <c r="B10" i="95"/>
  <c r="D6" i="95"/>
  <c r="D13" i="95" s="1"/>
  <c r="C6" i="95"/>
  <c r="C13" i="95" s="1"/>
  <c r="B6" i="95"/>
  <c r="B13" i="95" s="1"/>
  <c r="E5" i="95"/>
  <c r="E4" i="95"/>
  <c r="J25" i="91"/>
  <c r="F25" i="90"/>
  <c r="D21" i="90"/>
  <c r="C21" i="90"/>
  <c r="E21" i="90" s="1"/>
  <c r="B21" i="90"/>
  <c r="E20" i="90"/>
  <c r="C14" i="90"/>
  <c r="C16" i="90" s="1"/>
  <c r="B14" i="90"/>
  <c r="B16" i="90" s="1"/>
  <c r="D13" i="90"/>
  <c r="D14" i="90" s="1"/>
  <c r="D16" i="90" s="1"/>
  <c r="C13" i="90"/>
  <c r="B13" i="90"/>
  <c r="D12" i="90"/>
  <c r="C12" i="90"/>
  <c r="B12" i="90"/>
  <c r="D11" i="90"/>
  <c r="C11" i="90"/>
  <c r="B11" i="90"/>
  <c r="D7" i="90"/>
  <c r="D15" i="90" s="1"/>
  <c r="C7" i="90"/>
  <c r="C15" i="90" s="1"/>
  <c r="B7" i="90"/>
  <c r="B15" i="90" s="1"/>
  <c r="E6" i="90"/>
  <c r="E5" i="90"/>
  <c r="E4" i="90"/>
  <c r="F22" i="89"/>
  <c r="D7" i="92"/>
  <c r="D15" i="92" s="1"/>
  <c r="D21" i="92"/>
  <c r="C21" i="92"/>
  <c r="B21" i="92"/>
  <c r="E21" i="92" s="1"/>
  <c r="E20" i="92"/>
  <c r="D13" i="92"/>
  <c r="C13" i="92"/>
  <c r="B13" i="92"/>
  <c r="D12" i="92"/>
  <c r="C12" i="92"/>
  <c r="B12" i="92"/>
  <c r="D11" i="92"/>
  <c r="C11" i="92"/>
  <c r="B11" i="92"/>
  <c r="C7" i="92"/>
  <c r="C15" i="92" s="1"/>
  <c r="B7" i="92"/>
  <c r="B15" i="92" s="1"/>
  <c r="E6" i="92"/>
  <c r="E5" i="92"/>
  <c r="E4" i="92"/>
  <c r="G18" i="88"/>
  <c r="E21" i="89"/>
  <c r="E20" i="89"/>
  <c r="C21" i="89"/>
  <c r="D21" i="89"/>
  <c r="B21" i="89"/>
  <c r="C12" i="89"/>
  <c r="D12" i="89"/>
  <c r="B12" i="89"/>
  <c r="E5" i="89"/>
  <c r="B11" i="88"/>
  <c r="D13" i="89"/>
  <c r="C13" i="89"/>
  <c r="B13" i="89"/>
  <c r="D11" i="89"/>
  <c r="C11" i="89"/>
  <c r="B11" i="89"/>
  <c r="D7" i="89"/>
  <c r="D15" i="89" s="1"/>
  <c r="C7" i="89"/>
  <c r="C15" i="89" s="1"/>
  <c r="B7" i="89"/>
  <c r="B15" i="89" s="1"/>
  <c r="E6" i="89"/>
  <c r="E4" i="89"/>
  <c r="B10" i="88"/>
  <c r="E4" i="88"/>
  <c r="C10" i="88"/>
  <c r="C11" i="88"/>
  <c r="D11" i="88"/>
  <c r="D10" i="88"/>
  <c r="C6" i="88"/>
  <c r="C13" i="88" s="1"/>
  <c r="D6" i="88"/>
  <c r="D13" i="88" s="1"/>
  <c r="B6" i="88"/>
  <c r="B13" i="88" s="1"/>
  <c r="E5" i="88"/>
  <c r="B12" i="96" l="1"/>
  <c r="B14" i="96" s="1"/>
  <c r="B13" i="96"/>
  <c r="C12" i="96"/>
  <c r="C14" i="96" s="1"/>
  <c r="G18" i="96"/>
  <c r="C12" i="95"/>
  <c r="C14" i="95" s="1"/>
  <c r="D12" i="95"/>
  <c r="D14" i="95" s="1"/>
  <c r="E18" i="95"/>
  <c r="F19" i="95" s="1"/>
  <c r="B12" i="95"/>
  <c r="B14" i="95" s="1"/>
  <c r="F22" i="90"/>
  <c r="D14" i="92"/>
  <c r="D16" i="92" s="1"/>
  <c r="B14" i="92"/>
  <c r="B16" i="92" s="1"/>
  <c r="C14" i="92"/>
  <c r="C16" i="92" s="1"/>
  <c r="F22" i="92"/>
  <c r="C14" i="89"/>
  <c r="C16" i="89" s="1"/>
  <c r="D14" i="89"/>
  <c r="D16" i="89" s="1"/>
  <c r="B14" i="89"/>
  <c r="B16" i="89" s="1"/>
  <c r="B12" i="88"/>
  <c r="B14" i="88" s="1"/>
  <c r="E18" i="88"/>
  <c r="D12" i="88"/>
  <c r="D14" i="88" s="1"/>
  <c r="C12" i="88"/>
  <c r="C14" i="88" s="1"/>
  <c r="F18" i="95" l="1"/>
  <c r="F19" i="88"/>
  <c r="F18" i="88"/>
  <c r="G18" i="95" l="1"/>
  <c r="G29" i="95"/>
  <c r="G22" i="95"/>
  <c r="G26" i="95"/>
  <c r="G25" i="95"/>
  <c r="G27" i="95"/>
  <c r="G28" i="95"/>
</calcChain>
</file>

<file path=xl/sharedStrings.xml><?xml version="1.0" encoding="utf-8"?>
<sst xmlns="http://schemas.openxmlformats.org/spreadsheetml/2006/main" count="426" uniqueCount="110">
  <si>
    <t>RED BRAND CANNERS</t>
  </si>
  <si>
    <t>Grade A</t>
  </si>
  <si>
    <t>Grade B</t>
  </si>
  <si>
    <t>MIX DECISION</t>
  </si>
  <si>
    <t>Whole</t>
  </si>
  <si>
    <t>Juice</t>
  </si>
  <si>
    <t>Paste</t>
  </si>
  <si>
    <t>Total Required</t>
  </si>
  <si>
    <t>Available</t>
  </si>
  <si>
    <t>Demand</t>
  </si>
  <si>
    <t>Total Production</t>
  </si>
  <si>
    <t>QUALITY</t>
  </si>
  <si>
    <t>Quality</t>
  </si>
  <si>
    <t>Total Quality</t>
  </si>
  <si>
    <t>Required Average Quality</t>
  </si>
  <si>
    <t>Required Total Quality</t>
  </si>
  <si>
    <t>Average Quality</t>
  </si>
  <si>
    <t>PROFIT</t>
  </si>
  <si>
    <t>Contribution Margin</t>
  </si>
  <si>
    <t>Total Contribution</t>
  </si>
  <si>
    <t>Total Profit</t>
  </si>
  <si>
    <t>$G$3</t>
  </si>
  <si>
    <t>$I$2</t>
  </si>
  <si>
    <t>$F$54,$F$18,$F$35,$F$52</t>
  </si>
  <si>
    <t>0.18 = 18 cent</t>
    <phoneticPr fontId="11" type="noConversion"/>
  </si>
  <si>
    <t>equal to 80,000</t>
    <phoneticPr fontId="11" type="noConversion"/>
  </si>
  <si>
    <t>Contribution Margin of Grade A (additional)</t>
    <phoneticPr fontId="11" type="noConversion"/>
  </si>
  <si>
    <t>Grade A (Additional)</t>
    <phoneticPr fontId="11" type="noConversion"/>
  </si>
  <si>
    <t>It is quality of nine we use top</t>
    <phoneticPr fontId="11" type="noConversion"/>
  </si>
  <si>
    <t>Microsoft Excel 16.0 민감도 보고서</t>
  </si>
  <si>
    <t>워크시트 이름: [RBC_In_Class.xlsx]Base Model</t>
  </si>
  <si>
    <t>보고서 작성일: 2021-09-28 오전 2:56:33</t>
  </si>
  <si>
    <t>변수 셀</t>
  </si>
  <si>
    <t>셀</t>
  </si>
  <si>
    <t>이름</t>
  </si>
  <si>
    <t>계산</t>
  </si>
  <si>
    <t>값</t>
  </si>
  <si>
    <t>한계</t>
  </si>
  <si>
    <t>비용</t>
  </si>
  <si>
    <t>목표 셀</t>
  </si>
  <si>
    <t>계수</t>
  </si>
  <si>
    <t>허용 가능</t>
  </si>
  <si>
    <t>증가치</t>
  </si>
  <si>
    <t>감소치</t>
  </si>
  <si>
    <t>제한 조건</t>
  </si>
  <si>
    <t>잠재</t>
  </si>
  <si>
    <t>가격</t>
  </si>
  <si>
    <t>우변</t>
  </si>
  <si>
    <t>$B$4</t>
  </si>
  <si>
    <t>Grade A Whole</t>
  </si>
  <si>
    <t>$C$4</t>
  </si>
  <si>
    <t>Grade A Juice</t>
  </si>
  <si>
    <t>$D$4</t>
  </si>
  <si>
    <t>Grade A Paste</t>
  </si>
  <si>
    <t>$B$5</t>
  </si>
  <si>
    <t>Grade B Whole</t>
  </si>
  <si>
    <t>$C$5</t>
  </si>
  <si>
    <t>Grade B Juice</t>
  </si>
  <si>
    <t>$D$5</t>
  </si>
  <si>
    <t>Grade B Paste</t>
  </si>
  <si>
    <t>$B$13</t>
  </si>
  <si>
    <t>Required Total Quality Whole</t>
  </si>
  <si>
    <t>$C$13</t>
  </si>
  <si>
    <t>Required Total Quality Juice</t>
  </si>
  <si>
    <t>$D$13</t>
  </si>
  <si>
    <t>Required Total Quality Paste</t>
  </si>
  <si>
    <t>$B$6</t>
  </si>
  <si>
    <t>Total Production Whole</t>
  </si>
  <si>
    <t>$C$6</t>
  </si>
  <si>
    <t>Total Production Juice</t>
  </si>
  <si>
    <t>$D$6</t>
  </si>
  <si>
    <t>Total Production Paste</t>
  </si>
  <si>
    <t>$E$4</t>
  </si>
  <si>
    <t>Grade A Total Required</t>
  </si>
  <si>
    <t>$E$5</t>
  </si>
  <si>
    <t>Grade B Total Required</t>
  </si>
  <si>
    <t>this cell here is actually telling us what is the price if you had an additional A tomato</t>
    <phoneticPr fontId="11" type="noConversion"/>
  </si>
  <si>
    <t>six hundred pounds</t>
    <phoneticPr fontId="11" type="noConversion"/>
  </si>
  <si>
    <t>dollars</t>
    <phoneticPr fontId="11" type="noConversion"/>
  </si>
  <si>
    <t>RED BRAND CANNERS</t>
    <phoneticPr fontId="11" type="noConversion"/>
  </si>
  <si>
    <t>85000case * 25 case/pound</t>
    <phoneticPr fontId="11" type="noConversion"/>
  </si>
  <si>
    <t>워크시트 이름: [RBC_In_Class.xlsx]RBC Q2 Additional Grade A</t>
  </si>
  <si>
    <t>보고서 작성일: 2021-09-28 오전 4:59:36</t>
  </si>
  <si>
    <t>Grade A (Additional) Whole</t>
  </si>
  <si>
    <t>Grade A (Additional) Juice</t>
  </si>
  <si>
    <t>Grade A (Additional) Paste</t>
  </si>
  <si>
    <t>$B$15</t>
  </si>
  <si>
    <t>$C$15</t>
  </si>
  <si>
    <t>$D$15</t>
  </si>
  <si>
    <t>$B$7</t>
  </si>
  <si>
    <t>$C$7</t>
  </si>
  <si>
    <t>$D$7</t>
  </si>
  <si>
    <t>Grade A (Additional) Total Required</t>
  </si>
  <si>
    <t>$E$6</t>
  </si>
  <si>
    <t>워크시트 이름: [RBC_In_Class.xlsx]Advertising</t>
  </si>
  <si>
    <t>보고서 작성일: 2021-09-28 오전 5:12:02</t>
  </si>
  <si>
    <t>??=(E30-180)* total pound</t>
    <phoneticPr fontId="11" type="noConversion"/>
  </si>
  <si>
    <t>Open / Close</t>
    <phoneticPr fontId="11" type="noConversion"/>
  </si>
  <si>
    <t>W</t>
    <phoneticPr fontId="11" type="noConversion"/>
  </si>
  <si>
    <t>J</t>
    <phoneticPr fontId="11" type="noConversion"/>
  </si>
  <si>
    <t>P</t>
    <phoneticPr fontId="11" type="noConversion"/>
  </si>
  <si>
    <t>Open</t>
  </si>
  <si>
    <t>Close</t>
    <phoneticPr fontId="11" type="noConversion"/>
  </si>
  <si>
    <t>Total Profit</t>
    <phoneticPr fontId="11" type="noConversion"/>
  </si>
  <si>
    <t>Closed = 50,000</t>
    <phoneticPr fontId="11" type="noConversion"/>
  </si>
  <si>
    <t>Sunny</t>
    <phoneticPr fontId="11" type="noConversion"/>
  </si>
  <si>
    <t>13 million</t>
    <phoneticPr fontId="11" type="noConversion"/>
  </si>
  <si>
    <t>Normal</t>
    <phoneticPr fontId="11" type="noConversion"/>
  </si>
  <si>
    <t>Poor</t>
    <phoneticPr fontId="11" type="noConversion"/>
  </si>
  <si>
    <t>0.20= 20 cent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</si>
</sst>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_(&quot;$&quot;* #,##0.00_);_(&quot;$&quot;* \(#,##0.00\);_(&quot;$&quot;* &quot;-&quot;??_);_(@_)"/>
    <numFmt numFmtId="177" formatCode="0.0"/>
    <numFmt numFmtId="178" formatCode="&quot;$&quot;#,##0"/>
    <numFmt numFmtId="179" formatCode="&quot;$&quot;#,##0.00"/>
    <numFmt numFmtId="180" formatCode="#,##0.00_ 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5"/>
      <color indexed="9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color indexed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2" fillId="0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177" fontId="7" fillId="0" borderId="0" xfId="0" applyNumberFormat="1" applyFont="1" applyAlignment="1">
      <alignment horizontal="right"/>
    </xf>
    <xf numFmtId="178" fontId="7" fillId="0" borderId="0" xfId="1" applyNumberFormat="1" applyFont="1" applyAlignment="1">
      <alignment horizontal="right"/>
    </xf>
    <xf numFmtId="178" fontId="7" fillId="0" borderId="0" xfId="0" applyNumberFormat="1" applyFont="1" applyAlignment="1">
      <alignment horizontal="right"/>
    </xf>
    <xf numFmtId="178" fontId="9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49" fontId="0" fillId="0" borderId="0" xfId="0" applyNumberFormat="1"/>
    <xf numFmtId="3" fontId="6" fillId="3" borderId="0" xfId="0" applyNumberFormat="1" applyFont="1" applyFill="1" applyAlignment="1">
      <alignment horizontal="right"/>
    </xf>
    <xf numFmtId="179" fontId="7" fillId="0" borderId="0" xfId="1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80" fontId="0" fillId="0" borderId="0" xfId="0" applyNumberFormat="1"/>
    <xf numFmtId="0" fontId="0" fillId="0" borderId="3" xfId="0" applyFill="1" applyBorder="1" applyAlignment="1"/>
    <xf numFmtId="0" fontId="0" fillId="0" borderId="4" xfId="0" applyFill="1" applyBorder="1" applyAlignment="1"/>
    <xf numFmtId="0" fontId="12" fillId="0" borderId="1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0" fillId="4" borderId="3" xfId="0" applyFill="1" applyBorder="1" applyAlignment="1"/>
    <xf numFmtId="178" fontId="0" fillId="0" borderId="0" xfId="0" applyNumberFormat="1"/>
    <xf numFmtId="3" fontId="8" fillId="4" borderId="0" xfId="0" applyNumberFormat="1" applyFont="1" applyFill="1" applyAlignment="1">
      <alignment horizontal="right"/>
    </xf>
    <xf numFmtId="0" fontId="0" fillId="4" borderId="4" xfId="0" applyFill="1" applyBorder="1" applyAlignment="1"/>
    <xf numFmtId="0" fontId="1" fillId="4" borderId="0" xfId="0" applyFont="1" applyFill="1"/>
    <xf numFmtId="0" fontId="0" fillId="5" borderId="0" xfId="0" applyFill="1"/>
    <xf numFmtId="3" fontId="0" fillId="0" borderId="0" xfId="0" applyNumberFormat="1"/>
    <xf numFmtId="41" fontId="0" fillId="0" borderId="0" xfId="2" applyFont="1" applyAlignment="1"/>
  </cellXfs>
  <cellStyles count="3">
    <cellStyle name="쉼표 [0]" xfId="2" builtinId="6"/>
    <cellStyle name="통화" xfId="1" builtinId="4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343C-17BA-40BB-A616-219EC6A541CB}">
  <dimension ref="A1:K30"/>
  <sheetViews>
    <sheetView showGridLines="0" workbookViewId="0">
      <selection activeCell="H25" sqref="H25"/>
    </sheetView>
  </sheetViews>
  <sheetFormatPr defaultRowHeight="12.75" x14ac:dyDescent="0.2"/>
  <cols>
    <col min="1" max="1" width="2.28515625" customWidth="1"/>
    <col min="2" max="2" width="7" bestFit="1" customWidth="1"/>
    <col min="3" max="3" width="27.85546875" bestFit="1" customWidth="1"/>
    <col min="4" max="4" width="6.7109375" bestFit="1" customWidth="1"/>
    <col min="5" max="5" width="8.7109375" bestFit="1" customWidth="1"/>
    <col min="6" max="6" width="9.7109375" bestFit="1" customWidth="1"/>
    <col min="7" max="8" width="13" bestFit="1" customWidth="1"/>
  </cols>
  <sheetData>
    <row r="1" spans="1:8" x14ac:dyDescent="0.2">
      <c r="A1" s="1" t="s">
        <v>29</v>
      </c>
    </row>
    <row r="2" spans="1:8" x14ac:dyDescent="0.2">
      <c r="A2" s="1" t="s">
        <v>30</v>
      </c>
    </row>
    <row r="3" spans="1:8" x14ac:dyDescent="0.2">
      <c r="A3" s="1" t="s">
        <v>31</v>
      </c>
    </row>
    <row r="6" spans="1:8" ht="13.5" thickBot="1" x14ac:dyDescent="0.25">
      <c r="A6" t="s">
        <v>32</v>
      </c>
    </row>
    <row r="7" spans="1:8" x14ac:dyDescent="0.2">
      <c r="B7" s="22"/>
      <c r="C7" s="22"/>
      <c r="D7" s="22" t="s">
        <v>35</v>
      </c>
      <c r="E7" s="22" t="s">
        <v>37</v>
      </c>
      <c r="F7" s="22" t="s">
        <v>39</v>
      </c>
      <c r="G7" s="22" t="s">
        <v>41</v>
      </c>
      <c r="H7" s="22" t="s">
        <v>41</v>
      </c>
    </row>
    <row r="8" spans="1:8" ht="13.5" thickBot="1" x14ac:dyDescent="0.25">
      <c r="B8" s="23" t="s">
        <v>33</v>
      </c>
      <c r="C8" s="23" t="s">
        <v>34</v>
      </c>
      <c r="D8" s="23" t="s">
        <v>36</v>
      </c>
      <c r="E8" s="23" t="s">
        <v>38</v>
      </c>
      <c r="F8" s="23" t="s">
        <v>40</v>
      </c>
      <c r="G8" s="23" t="s">
        <v>42</v>
      </c>
      <c r="H8" s="23" t="s">
        <v>43</v>
      </c>
    </row>
    <row r="9" spans="1:8" x14ac:dyDescent="0.2">
      <c r="B9" s="20" t="s">
        <v>48</v>
      </c>
      <c r="C9" s="20" t="s">
        <v>49</v>
      </c>
      <c r="D9" s="20">
        <v>525</v>
      </c>
      <c r="E9" s="20">
        <v>0</v>
      </c>
      <c r="F9" s="20">
        <v>246.67</v>
      </c>
      <c r="G9" s="20">
        <v>463.10666666666674</v>
      </c>
      <c r="H9" s="20">
        <v>64.893333333333274</v>
      </c>
    </row>
    <row r="10" spans="1:8" x14ac:dyDescent="0.2">
      <c r="B10" s="20" t="s">
        <v>50</v>
      </c>
      <c r="C10" s="20" t="s">
        <v>51</v>
      </c>
      <c r="D10" s="20">
        <v>75</v>
      </c>
      <c r="E10" s="20">
        <v>0</v>
      </c>
      <c r="F10" s="20">
        <v>197.99999999999997</v>
      </c>
      <c r="G10" s="20">
        <v>64.893333333333274</v>
      </c>
      <c r="H10" s="20">
        <v>463.10666666666674</v>
      </c>
    </row>
    <row r="11" spans="1:8" x14ac:dyDescent="0.2">
      <c r="B11" s="20" t="s">
        <v>52</v>
      </c>
      <c r="C11" s="20" t="s">
        <v>53</v>
      </c>
      <c r="D11" s="20">
        <v>0</v>
      </c>
      <c r="E11" s="20">
        <v>-97.339999999999975</v>
      </c>
      <c r="F11" s="20">
        <v>222</v>
      </c>
      <c r="G11" s="20">
        <v>97.339999999999975</v>
      </c>
      <c r="H11" s="20">
        <v>1E+30</v>
      </c>
    </row>
    <row r="12" spans="1:8" x14ac:dyDescent="0.2">
      <c r="B12" s="20" t="s">
        <v>54</v>
      </c>
      <c r="C12" s="20" t="s">
        <v>55</v>
      </c>
      <c r="D12" s="20">
        <v>175</v>
      </c>
      <c r="E12" s="20">
        <v>0</v>
      </c>
      <c r="F12" s="20">
        <v>246.66999999999996</v>
      </c>
      <c r="G12" s="20">
        <v>1389.3200000000002</v>
      </c>
      <c r="H12" s="20">
        <v>64.893333333333274</v>
      </c>
    </row>
    <row r="13" spans="1:8" x14ac:dyDescent="0.2">
      <c r="B13" s="20" t="s">
        <v>56</v>
      </c>
      <c r="C13" s="20" t="s">
        <v>57</v>
      </c>
      <c r="D13" s="20">
        <v>225</v>
      </c>
      <c r="E13" s="20">
        <v>0</v>
      </c>
      <c r="F13" s="20">
        <v>198</v>
      </c>
      <c r="G13" s="20">
        <v>42.964444444444425</v>
      </c>
      <c r="H13" s="20">
        <v>154.3688888888889</v>
      </c>
    </row>
    <row r="14" spans="1:8" ht="13.5" thickBot="1" x14ac:dyDescent="0.25">
      <c r="B14" s="21" t="s">
        <v>58</v>
      </c>
      <c r="C14" s="21" t="s">
        <v>59</v>
      </c>
      <c r="D14" s="21">
        <v>2000</v>
      </c>
      <c r="E14" s="21">
        <v>0</v>
      </c>
      <c r="F14" s="21">
        <v>222</v>
      </c>
      <c r="G14" s="21">
        <v>1E+30</v>
      </c>
      <c r="H14" s="21">
        <v>48.33499999999998</v>
      </c>
    </row>
    <row r="16" spans="1:8" ht="13.5" thickBot="1" x14ac:dyDescent="0.25">
      <c r="A16" t="s">
        <v>44</v>
      </c>
    </row>
    <row r="17" spans="2:11" x14ac:dyDescent="0.2">
      <c r="B17" s="22"/>
      <c r="C17" s="22"/>
      <c r="D17" s="22" t="s">
        <v>35</v>
      </c>
      <c r="E17" s="22" t="s">
        <v>45</v>
      </c>
      <c r="F17" s="22" t="s">
        <v>44</v>
      </c>
      <c r="G17" s="22" t="s">
        <v>41</v>
      </c>
      <c r="H17" s="22" t="s">
        <v>41</v>
      </c>
    </row>
    <row r="18" spans="2:11" ht="13.5" thickBot="1" x14ac:dyDescent="0.25">
      <c r="B18" s="23" t="s">
        <v>33</v>
      </c>
      <c r="C18" s="23" t="s">
        <v>34</v>
      </c>
      <c r="D18" s="23" t="s">
        <v>36</v>
      </c>
      <c r="E18" s="23" t="s">
        <v>46</v>
      </c>
      <c r="F18" s="23" t="s">
        <v>47</v>
      </c>
      <c r="G18" s="23" t="s">
        <v>42</v>
      </c>
      <c r="H18" s="23" t="s">
        <v>43</v>
      </c>
    </row>
    <row r="19" spans="2:11" x14ac:dyDescent="0.2">
      <c r="B19" s="20" t="s">
        <v>60</v>
      </c>
      <c r="C19" s="20" t="s">
        <v>61</v>
      </c>
      <c r="D19" s="20">
        <v>5600</v>
      </c>
      <c r="E19" s="20">
        <v>24.33499999999998</v>
      </c>
      <c r="F19" s="20">
        <v>0</v>
      </c>
      <c r="G19" s="20">
        <v>600</v>
      </c>
      <c r="H19" s="20">
        <v>466.66666666666669</v>
      </c>
    </row>
    <row r="20" spans="2:11" x14ac:dyDescent="0.2">
      <c r="B20" s="20" t="s">
        <v>62</v>
      </c>
      <c r="C20" s="20" t="s">
        <v>63</v>
      </c>
      <c r="D20" s="20">
        <v>1800</v>
      </c>
      <c r="E20" s="20">
        <v>24.33499999999998</v>
      </c>
      <c r="F20" s="20">
        <v>0</v>
      </c>
      <c r="G20" s="20">
        <v>200</v>
      </c>
      <c r="H20" s="20">
        <v>1400</v>
      </c>
    </row>
    <row r="21" spans="2:11" x14ac:dyDescent="0.2">
      <c r="B21" s="20" t="s">
        <v>64</v>
      </c>
      <c r="C21" s="20" t="s">
        <v>65</v>
      </c>
      <c r="D21" s="20">
        <v>10000</v>
      </c>
      <c r="E21" s="20">
        <v>0</v>
      </c>
      <c r="F21" s="20">
        <v>0</v>
      </c>
      <c r="G21" s="20">
        <v>1E+30</v>
      </c>
      <c r="H21" s="20">
        <v>0</v>
      </c>
    </row>
    <row r="22" spans="2:11" x14ac:dyDescent="0.2">
      <c r="B22" s="20" t="s">
        <v>66</v>
      </c>
      <c r="C22" s="20" t="s">
        <v>67</v>
      </c>
      <c r="D22" s="20">
        <v>700</v>
      </c>
      <c r="E22" s="20">
        <v>0</v>
      </c>
      <c r="F22" s="20">
        <v>14400</v>
      </c>
      <c r="G22" s="20">
        <v>1E+30</v>
      </c>
      <c r="H22" s="20">
        <v>13700</v>
      </c>
    </row>
    <row r="23" spans="2:11" x14ac:dyDescent="0.2">
      <c r="B23" s="20" t="s">
        <v>68</v>
      </c>
      <c r="C23" s="20" t="s">
        <v>69</v>
      </c>
      <c r="D23" s="20">
        <v>300</v>
      </c>
      <c r="E23" s="20">
        <v>0</v>
      </c>
      <c r="F23" s="20">
        <v>1000</v>
      </c>
      <c r="G23" s="20">
        <v>1E+30</v>
      </c>
      <c r="H23" s="20">
        <v>700</v>
      </c>
    </row>
    <row r="24" spans="2:11" x14ac:dyDescent="0.2">
      <c r="B24" s="20" t="s">
        <v>70</v>
      </c>
      <c r="C24" s="20" t="s">
        <v>71</v>
      </c>
      <c r="D24" s="20">
        <v>2000</v>
      </c>
      <c r="E24" s="20">
        <v>48.33499999999998</v>
      </c>
      <c r="F24" s="20">
        <v>2000</v>
      </c>
      <c r="G24" s="20">
        <v>200</v>
      </c>
      <c r="H24" s="20">
        <v>466.66666666666669</v>
      </c>
    </row>
    <row r="25" spans="2:11" x14ac:dyDescent="0.2">
      <c r="B25" s="20" t="s">
        <v>72</v>
      </c>
      <c r="C25" s="20" t="s">
        <v>73</v>
      </c>
      <c r="D25" s="20">
        <v>600</v>
      </c>
      <c r="E25" s="24">
        <v>271.005</v>
      </c>
      <c r="F25" s="20">
        <v>600</v>
      </c>
      <c r="G25" s="20">
        <v>600</v>
      </c>
      <c r="H25" s="20">
        <v>466.66666666666669</v>
      </c>
      <c r="J25">
        <f>(E25-255)*80</f>
        <v>1280.3999999999996</v>
      </c>
      <c r="K25" s="17" t="s">
        <v>78</v>
      </c>
    </row>
    <row r="26" spans="2:11" ht="13.5" thickBot="1" x14ac:dyDescent="0.25">
      <c r="B26" s="21" t="s">
        <v>74</v>
      </c>
      <c r="C26" s="21" t="s">
        <v>75</v>
      </c>
      <c r="D26" s="21">
        <v>2400</v>
      </c>
      <c r="E26" s="21">
        <v>173.66500000000002</v>
      </c>
      <c r="F26" s="21">
        <v>2400</v>
      </c>
      <c r="G26" s="21">
        <v>466.66666666666669</v>
      </c>
      <c r="H26" s="21">
        <v>200</v>
      </c>
    </row>
    <row r="28" spans="2:11" x14ac:dyDescent="0.2">
      <c r="E28" s="17" t="s">
        <v>76</v>
      </c>
    </row>
    <row r="30" spans="2:11" x14ac:dyDescent="0.2">
      <c r="G30" s="17" t="s">
        <v>77</v>
      </c>
    </row>
  </sheetData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ColWidth="8.85546875" defaultRowHeight="12.75" x14ac:dyDescent="0.2"/>
  <sheetData>
    <row r="1" spans="1:2" x14ac:dyDescent="0.2">
      <c r="A1">
        <v>1</v>
      </c>
    </row>
    <row r="2" spans="1:2" x14ac:dyDescent="0.2">
      <c r="A2" t="s">
        <v>21</v>
      </c>
    </row>
    <row r="3" spans="1:2" x14ac:dyDescent="0.2">
      <c r="A3">
        <v>1</v>
      </c>
    </row>
    <row r="4" spans="1:2" x14ac:dyDescent="0.2">
      <c r="A4">
        <v>0</v>
      </c>
    </row>
    <row r="5" spans="1:2" x14ac:dyDescent="0.2">
      <c r="A5">
        <v>13000</v>
      </c>
    </row>
    <row r="6" spans="1:2" x14ac:dyDescent="0.2">
      <c r="A6">
        <v>100</v>
      </c>
    </row>
    <row r="7" spans="1:2" x14ac:dyDescent="0.2">
      <c r="A7" s="14"/>
      <c r="B7" s="14"/>
    </row>
    <row r="8" spans="1:2" x14ac:dyDescent="0.2">
      <c r="A8" t="s">
        <v>23</v>
      </c>
    </row>
    <row r="9" spans="1:2" x14ac:dyDescent="0.2">
      <c r="A9" t="s">
        <v>22</v>
      </c>
    </row>
    <row r="13" spans="1:2" x14ac:dyDescent="0.2">
      <c r="B13" s="1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zoomScale="140" zoomScaleNormal="140" workbookViewId="0">
      <selection sqref="A1:XFD1048576"/>
    </sheetView>
  </sheetViews>
  <sheetFormatPr defaultColWidth="8.85546875" defaultRowHeight="12.75" x14ac:dyDescent="0.2"/>
  <cols>
    <col min="1" max="1" width="25.28515625" customWidth="1"/>
    <col min="2" max="2" width="8.140625" bestFit="1" customWidth="1"/>
    <col min="3" max="3" width="7" customWidth="1"/>
    <col min="4" max="4" width="7.140625" bestFit="1" customWidth="1"/>
    <col min="5" max="5" width="17.42578125" bestFit="1" customWidth="1"/>
    <col min="6" max="6" width="11" bestFit="1" customWidth="1"/>
    <col min="7" max="7" width="9.85546875" bestFit="1" customWidth="1"/>
  </cols>
  <sheetData>
    <row r="1" spans="1:6" ht="19.5" x14ac:dyDescent="0.3">
      <c r="A1" s="5" t="s">
        <v>0</v>
      </c>
      <c r="B1" s="5"/>
      <c r="C1" s="5"/>
      <c r="D1" s="4"/>
      <c r="E1" s="1"/>
      <c r="F1" s="1"/>
    </row>
    <row r="2" spans="1:6" x14ac:dyDescent="0.2">
      <c r="A2" s="1"/>
      <c r="B2" s="1"/>
      <c r="C2" s="1"/>
      <c r="D2" s="1"/>
      <c r="E2" s="1"/>
      <c r="F2" s="1"/>
    </row>
    <row r="3" spans="1:6" x14ac:dyDescent="0.2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</row>
    <row r="4" spans="1:6" x14ac:dyDescent="0.2">
      <c r="A4" s="1" t="s">
        <v>1</v>
      </c>
      <c r="B4" s="15">
        <v>525</v>
      </c>
      <c r="C4" s="15">
        <v>75</v>
      </c>
      <c r="D4" s="15">
        <v>0</v>
      </c>
      <c r="E4" s="7">
        <f>SUM(B4:D4)</f>
        <v>600</v>
      </c>
      <c r="F4" s="8">
        <v>600</v>
      </c>
    </row>
    <row r="5" spans="1:6" x14ac:dyDescent="0.2">
      <c r="A5" s="1" t="s">
        <v>2</v>
      </c>
      <c r="B5" s="15">
        <v>175</v>
      </c>
      <c r="C5" s="15">
        <v>225</v>
      </c>
      <c r="D5" s="15">
        <v>2000</v>
      </c>
      <c r="E5" s="7">
        <f>SUM(B5:D5)</f>
        <v>2400</v>
      </c>
      <c r="F5" s="8">
        <v>2400</v>
      </c>
    </row>
    <row r="6" spans="1:6" x14ac:dyDescent="0.2">
      <c r="A6" s="1" t="s">
        <v>10</v>
      </c>
      <c r="B6" s="7">
        <f>SUM(B4:B5)</f>
        <v>700</v>
      </c>
      <c r="C6" s="7">
        <f t="shared" ref="C6:D6" si="0">SUM(C4:C5)</f>
        <v>300</v>
      </c>
      <c r="D6" s="7">
        <f t="shared" si="0"/>
        <v>2000</v>
      </c>
      <c r="E6" s="3"/>
      <c r="F6" s="3"/>
    </row>
    <row r="7" spans="1:6" x14ac:dyDescent="0.2">
      <c r="A7" s="1" t="s">
        <v>9</v>
      </c>
      <c r="B7" s="8">
        <v>14400</v>
      </c>
      <c r="C7" s="8">
        <v>1000</v>
      </c>
      <c r="D7" s="8">
        <v>2000</v>
      </c>
      <c r="E7" s="3"/>
      <c r="F7" s="3"/>
    </row>
    <row r="8" spans="1:6" x14ac:dyDescent="0.2">
      <c r="A8" s="1"/>
      <c r="B8" s="2"/>
      <c r="C8" s="2"/>
      <c r="D8" s="2"/>
      <c r="E8" s="2"/>
      <c r="F8" s="2"/>
    </row>
    <row r="9" spans="1:6" x14ac:dyDescent="0.2">
      <c r="A9" s="6" t="s">
        <v>11</v>
      </c>
      <c r="B9" s="2" t="s">
        <v>4</v>
      </c>
      <c r="C9" s="2" t="s">
        <v>5</v>
      </c>
      <c r="D9" s="2" t="s">
        <v>6</v>
      </c>
      <c r="E9" s="2" t="s">
        <v>12</v>
      </c>
      <c r="F9" s="2"/>
    </row>
    <row r="10" spans="1:6" x14ac:dyDescent="0.2">
      <c r="A10" s="1" t="s">
        <v>1</v>
      </c>
      <c r="B10" s="7">
        <f>B4*$E$10</f>
        <v>4725</v>
      </c>
      <c r="C10" s="7">
        <f>C4*$E$10</f>
        <v>675</v>
      </c>
      <c r="D10" s="7">
        <f t="shared" ref="C10:D10" si="1">D4*$E$10</f>
        <v>0</v>
      </c>
      <c r="E10" s="13">
        <v>9</v>
      </c>
      <c r="F10" s="2"/>
    </row>
    <row r="11" spans="1:6" x14ac:dyDescent="0.2">
      <c r="A11" s="1" t="s">
        <v>2</v>
      </c>
      <c r="B11" s="7">
        <f>B5*$E$11</f>
        <v>875</v>
      </c>
      <c r="C11" s="7">
        <f t="shared" ref="C11:D11" si="2">C5*$E$11</f>
        <v>1125</v>
      </c>
      <c r="D11" s="7">
        <f t="shared" si="2"/>
        <v>10000</v>
      </c>
      <c r="E11" s="13">
        <v>5</v>
      </c>
      <c r="F11" s="2"/>
    </row>
    <row r="12" spans="1:6" x14ac:dyDescent="0.2">
      <c r="A12" s="1" t="s">
        <v>13</v>
      </c>
      <c r="B12" s="7">
        <f>SUM(B10:B11)</f>
        <v>5600</v>
      </c>
      <c r="C12" s="7">
        <f t="shared" ref="C12:D12" si="3">SUM(C10:C11)</f>
        <v>1800</v>
      </c>
      <c r="D12" s="7">
        <f t="shared" si="3"/>
        <v>10000</v>
      </c>
      <c r="E12" s="2"/>
      <c r="F12" s="2"/>
    </row>
    <row r="13" spans="1:6" x14ac:dyDescent="0.2">
      <c r="A13" s="1" t="s">
        <v>15</v>
      </c>
      <c r="B13" s="8">
        <f>B6*B15</f>
        <v>5600</v>
      </c>
      <c r="C13" s="8">
        <f t="shared" ref="C13:D13" si="4">C6*C15</f>
        <v>1800</v>
      </c>
      <c r="D13" s="8">
        <f t="shared" si="4"/>
        <v>10000</v>
      </c>
      <c r="E13" s="2"/>
      <c r="F13" s="2"/>
    </row>
    <row r="14" spans="1:6" x14ac:dyDescent="0.2">
      <c r="A14" s="1" t="s">
        <v>16</v>
      </c>
      <c r="B14" s="9">
        <f>B12/B6</f>
        <v>8</v>
      </c>
      <c r="C14" s="9">
        <f t="shared" ref="C14:D14" si="5">C12/C6</f>
        <v>6</v>
      </c>
      <c r="D14" s="9">
        <f t="shared" si="5"/>
        <v>5</v>
      </c>
      <c r="E14" s="2"/>
      <c r="F14" s="2"/>
    </row>
    <row r="15" spans="1:6" x14ac:dyDescent="0.2">
      <c r="A15" s="1" t="s">
        <v>14</v>
      </c>
      <c r="B15" s="9">
        <v>8</v>
      </c>
      <c r="C15" s="9">
        <v>6</v>
      </c>
      <c r="D15" s="9">
        <v>5</v>
      </c>
      <c r="E15" s="2"/>
      <c r="F15" s="2"/>
    </row>
    <row r="16" spans="1:6" x14ac:dyDescent="0.2">
      <c r="A16" s="1"/>
      <c r="B16" s="2"/>
      <c r="C16" s="2"/>
      <c r="D16" s="2"/>
      <c r="E16" s="2"/>
      <c r="F16" s="2"/>
    </row>
    <row r="17" spans="1:7" x14ac:dyDescent="0.2">
      <c r="A17" s="6" t="s">
        <v>17</v>
      </c>
      <c r="B17" s="2" t="s">
        <v>4</v>
      </c>
      <c r="C17" s="2" t="s">
        <v>5</v>
      </c>
      <c r="D17" s="2" t="s">
        <v>6</v>
      </c>
      <c r="E17" s="2" t="s">
        <v>19</v>
      </c>
      <c r="F17" s="2" t="s">
        <v>20</v>
      </c>
    </row>
    <row r="18" spans="1:7" x14ac:dyDescent="0.2">
      <c r="A18" s="1" t="s">
        <v>18</v>
      </c>
      <c r="B18" s="16">
        <v>246.67</v>
      </c>
      <c r="C18" s="10">
        <v>198</v>
      </c>
      <c r="D18" s="10">
        <v>222</v>
      </c>
      <c r="E18" s="12">
        <f>SUMPRODUCT(B6:D6,B18:D18)</f>
        <v>676069</v>
      </c>
      <c r="F18" s="11">
        <f>E18-0.18*3000000</f>
        <v>136069</v>
      </c>
      <c r="G18" s="25">
        <f>F18+'Sensitivity Report Base Model'!J25</f>
        <v>137349.4</v>
      </c>
    </row>
    <row r="19" spans="1:7" x14ac:dyDescent="0.2">
      <c r="F19">
        <f>E18-0.18*3000000</f>
        <v>136069</v>
      </c>
    </row>
    <row r="20" spans="1:7" x14ac:dyDescent="0.2">
      <c r="F20" s="17" t="s">
        <v>24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76FD-38DF-415D-B6DD-71129E5885E1}">
  <dimension ref="A1:H30"/>
  <sheetViews>
    <sheetView showGridLines="0" workbookViewId="0">
      <selection activeCell="G27" sqref="G27"/>
    </sheetView>
  </sheetViews>
  <sheetFormatPr defaultRowHeight="12.75" x14ac:dyDescent="0.2"/>
  <cols>
    <col min="1" max="1" width="2.28515625" customWidth="1"/>
    <col min="2" max="2" width="7" bestFit="1" customWidth="1"/>
    <col min="3" max="3" width="33.42578125" bestFit="1" customWidth="1"/>
    <col min="4" max="4" width="6.7109375" bestFit="1" customWidth="1"/>
    <col min="5" max="5" width="13" bestFit="1" customWidth="1"/>
    <col min="6" max="6" width="9.7109375" bestFit="1" customWidth="1"/>
    <col min="7" max="8" width="13" bestFit="1" customWidth="1"/>
  </cols>
  <sheetData>
    <row r="1" spans="1:8" x14ac:dyDescent="0.2">
      <c r="A1" s="1" t="s">
        <v>29</v>
      </c>
    </row>
    <row r="2" spans="1:8" x14ac:dyDescent="0.2">
      <c r="A2" s="1" t="s">
        <v>81</v>
      </c>
    </row>
    <row r="3" spans="1:8" x14ac:dyDescent="0.2">
      <c r="A3" s="1" t="s">
        <v>82</v>
      </c>
    </row>
    <row r="6" spans="1:8" ht="13.5" thickBot="1" x14ac:dyDescent="0.25">
      <c r="A6" t="s">
        <v>32</v>
      </c>
    </row>
    <row r="7" spans="1:8" x14ac:dyDescent="0.2">
      <c r="B7" s="22"/>
      <c r="C7" s="22"/>
      <c r="D7" s="22" t="s">
        <v>35</v>
      </c>
      <c r="E7" s="22" t="s">
        <v>37</v>
      </c>
      <c r="F7" s="22" t="s">
        <v>39</v>
      </c>
      <c r="G7" s="22" t="s">
        <v>41</v>
      </c>
      <c r="H7" s="22" t="s">
        <v>41</v>
      </c>
    </row>
    <row r="8" spans="1:8" ht="13.5" thickBot="1" x14ac:dyDescent="0.25">
      <c r="B8" s="23" t="s">
        <v>33</v>
      </c>
      <c r="C8" s="23" t="s">
        <v>34</v>
      </c>
      <c r="D8" s="23" t="s">
        <v>36</v>
      </c>
      <c r="E8" s="23" t="s">
        <v>38</v>
      </c>
      <c r="F8" s="23" t="s">
        <v>40</v>
      </c>
      <c r="G8" s="23" t="s">
        <v>42</v>
      </c>
      <c r="H8" s="23" t="s">
        <v>43</v>
      </c>
    </row>
    <row r="9" spans="1:8" x14ac:dyDescent="0.2">
      <c r="B9" s="20" t="s">
        <v>48</v>
      </c>
      <c r="C9" s="20" t="s">
        <v>49</v>
      </c>
      <c r="D9" s="20">
        <v>600</v>
      </c>
      <c r="E9" s="20">
        <v>0</v>
      </c>
      <c r="F9" s="20">
        <v>246.67000000004191</v>
      </c>
      <c r="G9" s="20">
        <v>1E+30</v>
      </c>
      <c r="H9" s="20">
        <v>1.1637979469014681E-10</v>
      </c>
    </row>
    <row r="10" spans="1:8" x14ac:dyDescent="0.2">
      <c r="B10" s="20" t="s">
        <v>50</v>
      </c>
      <c r="C10" s="20" t="s">
        <v>51</v>
      </c>
      <c r="D10" s="20">
        <v>0</v>
      </c>
      <c r="E10" s="20">
        <v>-1.1637979469014681E-10</v>
      </c>
      <c r="F10" s="20">
        <v>198</v>
      </c>
      <c r="G10" s="20">
        <v>1.1637979469014681E-10</v>
      </c>
      <c r="H10" s="20">
        <v>1E+30</v>
      </c>
    </row>
    <row r="11" spans="1:8" x14ac:dyDescent="0.2">
      <c r="B11" s="20" t="s">
        <v>52</v>
      </c>
      <c r="C11" s="20" t="s">
        <v>53</v>
      </c>
      <c r="D11" s="20">
        <v>0</v>
      </c>
      <c r="E11" s="20">
        <v>-97.340000000025597</v>
      </c>
      <c r="F11" s="20">
        <v>222</v>
      </c>
      <c r="G11" s="20">
        <v>97.340000000025597</v>
      </c>
      <c r="H11" s="20">
        <v>1E+30</v>
      </c>
    </row>
    <row r="12" spans="1:8" x14ac:dyDescent="0.2">
      <c r="B12" s="20" t="s">
        <v>54</v>
      </c>
      <c r="C12" s="20" t="s">
        <v>83</v>
      </c>
      <c r="D12" s="20">
        <v>15.000000000000011</v>
      </c>
      <c r="E12" s="20">
        <v>0</v>
      </c>
      <c r="F12" s="20">
        <v>-8.3300000000745058</v>
      </c>
      <c r="G12" s="20">
        <v>1.1637979469014681E-10</v>
      </c>
      <c r="H12" s="20">
        <v>14.226666666606128</v>
      </c>
    </row>
    <row r="13" spans="1:8" x14ac:dyDescent="0.2">
      <c r="B13" s="20" t="s">
        <v>56</v>
      </c>
      <c r="C13" s="20" t="s">
        <v>84</v>
      </c>
      <c r="D13" s="20">
        <v>64.999999999999986</v>
      </c>
      <c r="E13" s="20">
        <v>0</v>
      </c>
      <c r="F13" s="20">
        <v>-57</v>
      </c>
      <c r="G13" s="20">
        <v>64.893333333272793</v>
      </c>
      <c r="H13" s="20">
        <v>1.1637979469014681E-10</v>
      </c>
    </row>
    <row r="14" spans="1:8" x14ac:dyDescent="0.2">
      <c r="B14" s="20" t="s">
        <v>58</v>
      </c>
      <c r="C14" s="20" t="s">
        <v>85</v>
      </c>
      <c r="D14" s="20">
        <v>0</v>
      </c>
      <c r="E14" s="20">
        <v>-97.339999999909196</v>
      </c>
      <c r="F14" s="20">
        <v>-33</v>
      </c>
      <c r="G14" s="20">
        <v>97.339999999909196</v>
      </c>
      <c r="H14" s="20">
        <v>1E+30</v>
      </c>
    </row>
    <row r="15" spans="1:8" x14ac:dyDescent="0.2">
      <c r="B15" s="20" t="s">
        <v>66</v>
      </c>
      <c r="C15" s="20" t="s">
        <v>55</v>
      </c>
      <c r="D15" s="20">
        <v>205</v>
      </c>
      <c r="E15" s="20">
        <v>0</v>
      </c>
      <c r="F15" s="20">
        <v>246.67000000004191</v>
      </c>
      <c r="G15" s="20">
        <v>1389.3200000001816</v>
      </c>
      <c r="H15" s="20">
        <v>42.679999999818385</v>
      </c>
    </row>
    <row r="16" spans="1:8" x14ac:dyDescent="0.2">
      <c r="B16" s="20" t="s">
        <v>68</v>
      </c>
      <c r="C16" s="20" t="s">
        <v>57</v>
      </c>
      <c r="D16" s="20">
        <v>194.99999999999997</v>
      </c>
      <c r="E16" s="20">
        <v>0</v>
      </c>
      <c r="F16" s="20">
        <v>198</v>
      </c>
      <c r="G16" s="20">
        <v>42.679999999818385</v>
      </c>
      <c r="H16" s="20">
        <v>154.36888888890905</v>
      </c>
    </row>
    <row r="17" spans="1:8" ht="13.5" thickBot="1" x14ac:dyDescent="0.25">
      <c r="B17" s="21" t="s">
        <v>70</v>
      </c>
      <c r="C17" s="21" t="s">
        <v>59</v>
      </c>
      <c r="D17" s="21">
        <v>2000</v>
      </c>
      <c r="E17" s="21">
        <v>0</v>
      </c>
      <c r="F17" s="21">
        <v>222</v>
      </c>
      <c r="G17" s="21">
        <v>1E+30</v>
      </c>
      <c r="H17" s="21">
        <v>48.334999999977299</v>
      </c>
    </row>
    <row r="19" spans="1:8" ht="13.5" thickBot="1" x14ac:dyDescent="0.25">
      <c r="A19" t="s">
        <v>44</v>
      </c>
    </row>
    <row r="20" spans="1:8" x14ac:dyDescent="0.2">
      <c r="B20" s="22"/>
      <c r="C20" s="22"/>
      <c r="D20" s="22" t="s">
        <v>35</v>
      </c>
      <c r="E20" s="22" t="s">
        <v>45</v>
      </c>
      <c r="F20" s="22" t="s">
        <v>44</v>
      </c>
      <c r="G20" s="22" t="s">
        <v>41</v>
      </c>
      <c r="H20" s="22" t="s">
        <v>41</v>
      </c>
    </row>
    <row r="21" spans="1:8" ht="13.5" thickBot="1" x14ac:dyDescent="0.25">
      <c r="B21" s="23" t="s">
        <v>33</v>
      </c>
      <c r="C21" s="23" t="s">
        <v>34</v>
      </c>
      <c r="D21" s="23" t="s">
        <v>36</v>
      </c>
      <c r="E21" s="23" t="s">
        <v>46</v>
      </c>
      <c r="F21" s="23" t="s">
        <v>47</v>
      </c>
      <c r="G21" s="23" t="s">
        <v>42</v>
      </c>
      <c r="H21" s="23" t="s">
        <v>43</v>
      </c>
    </row>
    <row r="22" spans="1:8" x14ac:dyDescent="0.2">
      <c r="B22" s="20" t="s">
        <v>86</v>
      </c>
      <c r="C22" s="20" t="s">
        <v>61</v>
      </c>
      <c r="D22" s="20">
        <v>6560</v>
      </c>
      <c r="E22" s="20">
        <v>24.335000000006399</v>
      </c>
      <c r="F22" s="20">
        <v>0</v>
      </c>
      <c r="G22" s="20">
        <v>519.99999999999989</v>
      </c>
      <c r="H22" s="20">
        <v>120.00000000000009</v>
      </c>
    </row>
    <row r="23" spans="1:8" x14ac:dyDescent="0.2">
      <c r="B23" s="20" t="s">
        <v>87</v>
      </c>
      <c r="C23" s="20" t="s">
        <v>63</v>
      </c>
      <c r="D23" s="20">
        <v>1559.9999999999995</v>
      </c>
      <c r="E23" s="20">
        <v>24.334999999977299</v>
      </c>
      <c r="F23" s="20">
        <v>0</v>
      </c>
      <c r="G23" s="20">
        <v>173.33333333333329</v>
      </c>
      <c r="H23" s="20">
        <v>40.000000000000028</v>
      </c>
    </row>
    <row r="24" spans="1:8" x14ac:dyDescent="0.2">
      <c r="B24" s="20" t="s">
        <v>88</v>
      </c>
      <c r="C24" s="20" t="s">
        <v>65</v>
      </c>
      <c r="D24" s="20">
        <v>10000</v>
      </c>
      <c r="E24" s="20">
        <v>0</v>
      </c>
      <c r="F24" s="20">
        <v>0</v>
      </c>
      <c r="G24" s="20">
        <v>1E+30</v>
      </c>
      <c r="H24" s="20">
        <v>0</v>
      </c>
    </row>
    <row r="25" spans="1:8" x14ac:dyDescent="0.2">
      <c r="B25" s="20" t="s">
        <v>89</v>
      </c>
      <c r="C25" s="20" t="s">
        <v>67</v>
      </c>
      <c r="D25" s="20">
        <v>820</v>
      </c>
      <c r="E25" s="20">
        <v>0</v>
      </c>
      <c r="F25" s="20">
        <v>14400</v>
      </c>
      <c r="G25" s="20">
        <v>1E+30</v>
      </c>
      <c r="H25" s="20">
        <v>13580</v>
      </c>
    </row>
    <row r="26" spans="1:8" x14ac:dyDescent="0.2">
      <c r="B26" s="20" t="s">
        <v>90</v>
      </c>
      <c r="C26" s="20" t="s">
        <v>69</v>
      </c>
      <c r="D26" s="20">
        <v>259.99999999999994</v>
      </c>
      <c r="E26" s="20">
        <v>0</v>
      </c>
      <c r="F26" s="20">
        <v>1000</v>
      </c>
      <c r="G26" s="20">
        <v>1E+30</v>
      </c>
      <c r="H26" s="20">
        <v>740</v>
      </c>
    </row>
    <row r="27" spans="1:8" x14ac:dyDescent="0.2">
      <c r="B27" s="20" t="s">
        <v>91</v>
      </c>
      <c r="C27" s="20" t="s">
        <v>71</v>
      </c>
      <c r="D27" s="20">
        <v>2000</v>
      </c>
      <c r="E27" s="24">
        <v>48.334999999977299</v>
      </c>
      <c r="F27" s="20">
        <v>2000</v>
      </c>
      <c r="G27" s="20">
        <v>173.33333333333329</v>
      </c>
      <c r="H27" s="20">
        <v>40.000000000000028</v>
      </c>
    </row>
    <row r="28" spans="1:8" x14ac:dyDescent="0.2">
      <c r="B28" s="20" t="s">
        <v>72</v>
      </c>
      <c r="C28" s="20" t="s">
        <v>73</v>
      </c>
      <c r="D28" s="20">
        <v>600</v>
      </c>
      <c r="E28" s="20">
        <v>271.00500000004826</v>
      </c>
      <c r="F28" s="20">
        <v>600</v>
      </c>
      <c r="G28" s="20">
        <v>519.99999999999989</v>
      </c>
      <c r="H28" s="20">
        <v>120.00000000000009</v>
      </c>
    </row>
    <row r="29" spans="1:8" x14ac:dyDescent="0.2">
      <c r="B29" s="20" t="s">
        <v>74</v>
      </c>
      <c r="C29" s="20" t="s">
        <v>92</v>
      </c>
      <c r="D29" s="20">
        <v>80</v>
      </c>
      <c r="E29" s="20">
        <v>16.004999999931893</v>
      </c>
      <c r="F29" s="20">
        <v>80</v>
      </c>
      <c r="G29" s="20">
        <v>519.99999999999989</v>
      </c>
      <c r="H29" s="20">
        <v>13.333333333333343</v>
      </c>
    </row>
    <row r="30" spans="1:8" ht="13.5" thickBot="1" x14ac:dyDescent="0.25">
      <c r="B30" s="21" t="s">
        <v>93</v>
      </c>
      <c r="C30" s="21" t="s">
        <v>75</v>
      </c>
      <c r="D30" s="21">
        <v>2400</v>
      </c>
      <c r="E30" s="21">
        <v>173.6650000000227</v>
      </c>
      <c r="F30" s="21">
        <v>2400</v>
      </c>
      <c r="G30" s="21">
        <v>40.000000000000028</v>
      </c>
      <c r="H30" s="21">
        <v>173.33333333333329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1862-5419-4800-9B66-A29FFF14F754}">
  <dimension ref="A1:G22"/>
  <sheetViews>
    <sheetView workbookViewId="0">
      <selection activeCell="B36" sqref="B36"/>
    </sheetView>
  </sheetViews>
  <sheetFormatPr defaultColWidth="35.42578125" defaultRowHeight="12.75" x14ac:dyDescent="0.2"/>
  <cols>
    <col min="1" max="1" width="44.7109375" bestFit="1" customWidth="1"/>
    <col min="2" max="2" width="19.42578125" bestFit="1" customWidth="1"/>
    <col min="3" max="3" width="6.5703125" bestFit="1" customWidth="1"/>
    <col min="4" max="4" width="7.28515625" bestFit="1" customWidth="1"/>
    <col min="5" max="5" width="19" bestFit="1" customWidth="1"/>
    <col min="6" max="6" width="11.85546875" bestFit="1" customWidth="1"/>
  </cols>
  <sheetData>
    <row r="1" spans="1:7" ht="19.5" x14ac:dyDescent="0.3">
      <c r="A1" s="5" t="s">
        <v>79</v>
      </c>
      <c r="B1" s="5"/>
      <c r="C1" s="5"/>
      <c r="D1" s="4"/>
      <c r="E1" s="1"/>
      <c r="F1" s="1"/>
    </row>
    <row r="2" spans="1:7" x14ac:dyDescent="0.2">
      <c r="A2" s="1"/>
      <c r="B2" s="1"/>
      <c r="C2" s="1"/>
      <c r="D2" s="1"/>
      <c r="E2" s="1"/>
      <c r="F2" s="1"/>
    </row>
    <row r="3" spans="1:7" x14ac:dyDescent="0.2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</row>
    <row r="4" spans="1:7" x14ac:dyDescent="0.2">
      <c r="A4" s="1" t="s">
        <v>1</v>
      </c>
      <c r="B4" s="15">
        <v>600</v>
      </c>
      <c r="C4" s="15">
        <v>0</v>
      </c>
      <c r="D4" s="15">
        <v>0</v>
      </c>
      <c r="E4" s="7">
        <f>SUM(B4:D4)</f>
        <v>600</v>
      </c>
      <c r="F4" s="8">
        <v>600</v>
      </c>
    </row>
    <row r="5" spans="1:7" x14ac:dyDescent="0.2">
      <c r="A5" s="1" t="s">
        <v>27</v>
      </c>
      <c r="B5" s="15">
        <v>15.000000000000011</v>
      </c>
      <c r="C5" s="15">
        <v>64.999999999999986</v>
      </c>
      <c r="D5" s="15">
        <v>0</v>
      </c>
      <c r="E5" s="7">
        <f>SUM(B5:D5)</f>
        <v>80</v>
      </c>
      <c r="F5" s="8">
        <v>80</v>
      </c>
      <c r="G5" s="17" t="s">
        <v>25</v>
      </c>
    </row>
    <row r="6" spans="1:7" x14ac:dyDescent="0.2">
      <c r="A6" s="1" t="s">
        <v>2</v>
      </c>
      <c r="B6" s="15">
        <v>205</v>
      </c>
      <c r="C6" s="15">
        <v>194.99999999999997</v>
      </c>
      <c r="D6" s="15">
        <v>2000</v>
      </c>
      <c r="E6" s="7">
        <f>SUM(B6:D6)</f>
        <v>2400</v>
      </c>
      <c r="F6" s="8">
        <v>2400</v>
      </c>
    </row>
    <row r="7" spans="1:7" x14ac:dyDescent="0.2">
      <c r="A7" s="1" t="s">
        <v>10</v>
      </c>
      <c r="B7" s="7">
        <f>SUM(B4:B6)</f>
        <v>820</v>
      </c>
      <c r="C7" s="7">
        <f t="shared" ref="C7:D7" si="0">SUM(C4:C6)</f>
        <v>259.99999999999994</v>
      </c>
      <c r="D7" s="7">
        <f t="shared" si="0"/>
        <v>2000</v>
      </c>
      <c r="E7" s="3"/>
      <c r="F7" s="3"/>
    </row>
    <row r="8" spans="1:7" x14ac:dyDescent="0.2">
      <c r="A8" s="1" t="s">
        <v>9</v>
      </c>
      <c r="B8" s="8">
        <v>14400</v>
      </c>
      <c r="C8" s="8">
        <v>1000</v>
      </c>
      <c r="D8" s="8">
        <v>2000</v>
      </c>
      <c r="E8" s="3"/>
      <c r="F8" s="3"/>
    </row>
    <row r="9" spans="1:7" x14ac:dyDescent="0.2">
      <c r="A9" s="1"/>
      <c r="B9" s="2"/>
      <c r="C9" s="2"/>
      <c r="D9" s="2"/>
      <c r="E9" s="2"/>
      <c r="F9" s="2"/>
    </row>
    <row r="10" spans="1:7" x14ac:dyDescent="0.2">
      <c r="A10" s="6" t="s">
        <v>11</v>
      </c>
      <c r="B10" s="2" t="s">
        <v>4</v>
      </c>
      <c r="C10" s="2" t="s">
        <v>5</v>
      </c>
      <c r="D10" s="2" t="s">
        <v>6</v>
      </c>
      <c r="E10" s="2" t="s">
        <v>12</v>
      </c>
      <c r="F10" s="2"/>
    </row>
    <row r="11" spans="1:7" x14ac:dyDescent="0.2">
      <c r="A11" s="1" t="s">
        <v>1</v>
      </c>
      <c r="B11" s="7">
        <f>B4*$E$11</f>
        <v>5400</v>
      </c>
      <c r="C11" s="7">
        <f>C4*$E$11</f>
        <v>0</v>
      </c>
      <c r="D11" s="7">
        <f t="shared" ref="D11:E11" si="1">D4*$E$11</f>
        <v>0</v>
      </c>
      <c r="E11" s="13">
        <v>9</v>
      </c>
      <c r="F11" s="2"/>
    </row>
    <row r="12" spans="1:7" x14ac:dyDescent="0.2">
      <c r="A12" s="1" t="s">
        <v>27</v>
      </c>
      <c r="B12" s="7">
        <f>B5*$E$11</f>
        <v>135.00000000000009</v>
      </c>
      <c r="C12" s="7">
        <f t="shared" ref="C12:D12" si="2">C5*$E$11</f>
        <v>584.99999999999989</v>
      </c>
      <c r="D12" s="7">
        <f t="shared" si="2"/>
        <v>0</v>
      </c>
      <c r="E12" s="18" t="s">
        <v>28</v>
      </c>
      <c r="F12" s="2"/>
    </row>
    <row r="13" spans="1:7" x14ac:dyDescent="0.2">
      <c r="A13" s="1" t="s">
        <v>2</v>
      </c>
      <c r="B13" s="7">
        <f>B6*$E$13</f>
        <v>1025</v>
      </c>
      <c r="C13" s="7">
        <f t="shared" ref="C13:D13" si="3">C6*$E$13</f>
        <v>974.99999999999989</v>
      </c>
      <c r="D13" s="7">
        <f t="shared" si="3"/>
        <v>10000</v>
      </c>
      <c r="E13" s="13">
        <v>5</v>
      </c>
      <c r="F13" s="2"/>
    </row>
    <row r="14" spans="1:7" x14ac:dyDescent="0.2">
      <c r="A14" s="1" t="s">
        <v>13</v>
      </c>
      <c r="B14" s="7">
        <f>SUM(B11:B13)</f>
        <v>6560</v>
      </c>
      <c r="C14" s="7">
        <f t="shared" ref="C14:D14" si="4">SUM(C11:C13)</f>
        <v>1559.9999999999998</v>
      </c>
      <c r="D14" s="7">
        <f t="shared" si="4"/>
        <v>10000</v>
      </c>
      <c r="E14" s="2"/>
      <c r="F14" s="2"/>
    </row>
    <row r="15" spans="1:7" x14ac:dyDescent="0.2">
      <c r="A15" s="1" t="s">
        <v>15</v>
      </c>
      <c r="B15" s="8">
        <f>B7*B17</f>
        <v>6560</v>
      </c>
      <c r="C15" s="8">
        <f t="shared" ref="C15:D15" si="5">C7*C17</f>
        <v>1559.9999999999995</v>
      </c>
      <c r="D15" s="8">
        <f>D7*D17</f>
        <v>10000</v>
      </c>
      <c r="E15" s="2"/>
      <c r="F15" s="2"/>
    </row>
    <row r="16" spans="1:7" x14ac:dyDescent="0.2">
      <c r="A16" s="1" t="s">
        <v>16</v>
      </c>
      <c r="B16" s="9">
        <f>B14/B7</f>
        <v>8</v>
      </c>
      <c r="C16" s="9">
        <f t="shared" ref="C16:D16" si="6">C14/C7</f>
        <v>6</v>
      </c>
      <c r="D16" s="9">
        <f t="shared" si="6"/>
        <v>5</v>
      </c>
      <c r="E16" s="2"/>
      <c r="F16" s="2"/>
    </row>
    <row r="17" spans="1:6" x14ac:dyDescent="0.2">
      <c r="A17" s="1" t="s">
        <v>14</v>
      </c>
      <c r="B17" s="9">
        <v>8</v>
      </c>
      <c r="C17" s="9">
        <v>6</v>
      </c>
      <c r="D17" s="9">
        <v>5</v>
      </c>
      <c r="E17" s="2"/>
      <c r="F17" s="2"/>
    </row>
    <row r="18" spans="1:6" x14ac:dyDescent="0.2">
      <c r="A18" s="1"/>
      <c r="B18" s="2"/>
      <c r="C18" s="2"/>
      <c r="D18" s="2"/>
      <c r="E18" s="2"/>
      <c r="F18" s="2"/>
    </row>
    <row r="19" spans="1:6" x14ac:dyDescent="0.2">
      <c r="A19" s="6" t="s">
        <v>17</v>
      </c>
      <c r="B19" s="2" t="s">
        <v>4</v>
      </c>
      <c r="C19" s="2" t="s">
        <v>5</v>
      </c>
      <c r="D19" s="2" t="s">
        <v>6</v>
      </c>
      <c r="E19" s="2" t="s">
        <v>19</v>
      </c>
      <c r="F19" s="2" t="s">
        <v>20</v>
      </c>
    </row>
    <row r="20" spans="1:6" x14ac:dyDescent="0.2">
      <c r="A20" s="1" t="s">
        <v>18</v>
      </c>
      <c r="B20" s="16">
        <v>246.67</v>
      </c>
      <c r="C20" s="10">
        <v>198</v>
      </c>
      <c r="D20" s="10">
        <v>222</v>
      </c>
      <c r="E20" s="12">
        <f>SUMPRODUCT(B4:D4,B20:D20)+SUMPRODUCT(B6:D6,B20:D20)</f>
        <v>681179.35</v>
      </c>
    </row>
    <row r="21" spans="1:6" x14ac:dyDescent="0.2">
      <c r="A21" s="1" t="s">
        <v>26</v>
      </c>
      <c r="B21" s="19">
        <f>B20-255</f>
        <v>-8.3300000000000125</v>
      </c>
      <c r="C21" s="19">
        <f t="shared" ref="C21:D21" si="7">C20-255</f>
        <v>-57</v>
      </c>
      <c r="D21" s="19">
        <f t="shared" si="7"/>
        <v>-33</v>
      </c>
      <c r="E21">
        <f>SUMPRODUCT(B5:D5,B21:D21)</f>
        <v>-3829.9499999999994</v>
      </c>
    </row>
    <row r="22" spans="1:6" x14ac:dyDescent="0.2">
      <c r="F22" s="11">
        <f>E20+E21-0.18*3000000</f>
        <v>137349.40000000002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C1EF-DC85-4379-AA23-ADBEF36EB436}">
  <dimension ref="A1:J30"/>
  <sheetViews>
    <sheetView showGridLines="0" workbookViewId="0">
      <selection activeCell="J30" sqref="J30"/>
    </sheetView>
  </sheetViews>
  <sheetFormatPr defaultRowHeight="12.75" x14ac:dyDescent="0.2"/>
  <cols>
    <col min="1" max="1" width="2.28515625" customWidth="1"/>
    <col min="2" max="2" width="7" bestFit="1" customWidth="1"/>
    <col min="3" max="3" width="33.42578125" bestFit="1" customWidth="1"/>
    <col min="4" max="4" width="8.7109375" bestFit="1" customWidth="1"/>
    <col min="5" max="5" width="13" bestFit="1" customWidth="1"/>
    <col min="6" max="6" width="9.7109375" bestFit="1" customWidth="1"/>
    <col min="7" max="8" width="13" bestFit="1" customWidth="1"/>
  </cols>
  <sheetData>
    <row r="1" spans="1:8" x14ac:dyDescent="0.2">
      <c r="A1" s="1" t="s">
        <v>29</v>
      </c>
    </row>
    <row r="2" spans="1:8" x14ac:dyDescent="0.2">
      <c r="A2" s="1" t="s">
        <v>94</v>
      </c>
    </row>
    <row r="3" spans="1:8" x14ac:dyDescent="0.2">
      <c r="A3" s="1" t="s">
        <v>95</v>
      </c>
    </row>
    <row r="6" spans="1:8" ht="13.5" thickBot="1" x14ac:dyDescent="0.25">
      <c r="A6" t="s">
        <v>32</v>
      </c>
    </row>
    <row r="7" spans="1:8" x14ac:dyDescent="0.2">
      <c r="B7" s="22"/>
      <c r="C7" s="22"/>
      <c r="D7" s="22" t="s">
        <v>35</v>
      </c>
      <c r="E7" s="22" t="s">
        <v>37</v>
      </c>
      <c r="F7" s="22" t="s">
        <v>39</v>
      </c>
      <c r="G7" s="22" t="s">
        <v>41</v>
      </c>
      <c r="H7" s="22" t="s">
        <v>41</v>
      </c>
    </row>
    <row r="8" spans="1:8" ht="13.5" thickBot="1" x14ac:dyDescent="0.25">
      <c r="B8" s="23" t="s">
        <v>33</v>
      </c>
      <c r="C8" s="23" t="s">
        <v>34</v>
      </c>
      <c r="D8" s="23" t="s">
        <v>36</v>
      </c>
      <c r="E8" s="23" t="s">
        <v>38</v>
      </c>
      <c r="F8" s="23" t="s">
        <v>40</v>
      </c>
      <c r="G8" s="23" t="s">
        <v>42</v>
      </c>
      <c r="H8" s="23" t="s">
        <v>43</v>
      </c>
    </row>
    <row r="9" spans="1:8" x14ac:dyDescent="0.2">
      <c r="B9" s="20" t="s">
        <v>48</v>
      </c>
      <c r="C9" s="20" t="s">
        <v>49</v>
      </c>
      <c r="D9" s="20">
        <v>600</v>
      </c>
      <c r="E9" s="20">
        <v>0</v>
      </c>
      <c r="F9" s="20">
        <v>246.67000000004191</v>
      </c>
      <c r="G9" s="20">
        <v>1E+30</v>
      </c>
      <c r="H9" s="20">
        <v>1.1637979469014681E-10</v>
      </c>
    </row>
    <row r="10" spans="1:8" x14ac:dyDescent="0.2">
      <c r="B10" s="20" t="s">
        <v>50</v>
      </c>
      <c r="C10" s="20" t="s">
        <v>51</v>
      </c>
      <c r="D10" s="20">
        <v>0</v>
      </c>
      <c r="E10" s="20">
        <v>-1.1637979469014681E-10</v>
      </c>
      <c r="F10" s="20">
        <v>198</v>
      </c>
      <c r="G10" s="20">
        <v>1.1637979469014681E-10</v>
      </c>
      <c r="H10" s="20">
        <v>1E+30</v>
      </c>
    </row>
    <row r="11" spans="1:8" x14ac:dyDescent="0.2">
      <c r="B11" s="20" t="s">
        <v>52</v>
      </c>
      <c r="C11" s="20" t="s">
        <v>53</v>
      </c>
      <c r="D11" s="20">
        <v>0</v>
      </c>
      <c r="E11" s="20">
        <v>-97.340000000025597</v>
      </c>
      <c r="F11" s="20">
        <v>222</v>
      </c>
      <c r="G11" s="20">
        <v>97.340000000025597</v>
      </c>
      <c r="H11" s="20">
        <v>1E+30</v>
      </c>
    </row>
    <row r="12" spans="1:8" x14ac:dyDescent="0.2">
      <c r="B12" s="20" t="s">
        <v>54</v>
      </c>
      <c r="C12" s="20" t="s">
        <v>83</v>
      </c>
      <c r="D12" s="20">
        <v>61.875</v>
      </c>
      <c r="E12" s="20">
        <v>0</v>
      </c>
      <c r="F12" s="20">
        <v>-8.3300000000745058</v>
      </c>
      <c r="G12" s="20">
        <v>1.1637979469014681E-10</v>
      </c>
      <c r="H12" s="20">
        <v>14.226666666606128</v>
      </c>
    </row>
    <row r="13" spans="1:8" x14ac:dyDescent="0.2">
      <c r="B13" s="20" t="s">
        <v>56</v>
      </c>
      <c r="C13" s="20" t="s">
        <v>84</v>
      </c>
      <c r="D13" s="20">
        <v>18.125</v>
      </c>
      <c r="E13" s="20">
        <v>0</v>
      </c>
      <c r="F13" s="20">
        <v>-57</v>
      </c>
      <c r="G13" s="20">
        <v>64.893333333272793</v>
      </c>
      <c r="H13" s="20">
        <v>1.1637979469014681E-10</v>
      </c>
    </row>
    <row r="14" spans="1:8" x14ac:dyDescent="0.2">
      <c r="B14" s="20" t="s">
        <v>58</v>
      </c>
      <c r="C14" s="20" t="s">
        <v>85</v>
      </c>
      <c r="D14" s="20">
        <v>0</v>
      </c>
      <c r="E14" s="20">
        <v>-97.339999999909196</v>
      </c>
      <c r="F14" s="20">
        <v>-33</v>
      </c>
      <c r="G14" s="20">
        <v>97.339999999909196</v>
      </c>
      <c r="H14" s="20">
        <v>1E+30</v>
      </c>
    </row>
    <row r="15" spans="1:8" x14ac:dyDescent="0.2">
      <c r="B15" s="20" t="s">
        <v>66</v>
      </c>
      <c r="C15" s="20" t="s">
        <v>55</v>
      </c>
      <c r="D15" s="20">
        <v>220.625</v>
      </c>
      <c r="E15" s="20">
        <v>0</v>
      </c>
      <c r="F15" s="20">
        <v>246.67000000004191</v>
      </c>
      <c r="G15" s="20">
        <v>1389.3200000001816</v>
      </c>
      <c r="H15" s="20">
        <v>42.679999999818385</v>
      </c>
    </row>
    <row r="16" spans="1:8" x14ac:dyDescent="0.2">
      <c r="B16" s="20" t="s">
        <v>68</v>
      </c>
      <c r="C16" s="20" t="s">
        <v>57</v>
      </c>
      <c r="D16" s="20">
        <v>54.375</v>
      </c>
      <c r="E16" s="20">
        <v>0</v>
      </c>
      <c r="F16" s="20">
        <v>198</v>
      </c>
      <c r="G16" s="20">
        <v>42.679999999818385</v>
      </c>
      <c r="H16" s="20">
        <v>154.36888888890905</v>
      </c>
    </row>
    <row r="17" spans="1:10" ht="13.5" thickBot="1" x14ac:dyDescent="0.25">
      <c r="B17" s="21" t="s">
        <v>70</v>
      </c>
      <c r="C17" s="21" t="s">
        <v>59</v>
      </c>
      <c r="D17" s="21">
        <v>2125</v>
      </c>
      <c r="E17" s="21">
        <v>0</v>
      </c>
      <c r="F17" s="21">
        <v>222</v>
      </c>
      <c r="G17" s="21">
        <v>1E+30</v>
      </c>
      <c r="H17" s="21">
        <v>48.334999999977299</v>
      </c>
    </row>
    <row r="19" spans="1:10" ht="13.5" thickBot="1" x14ac:dyDescent="0.25">
      <c r="A19" t="s">
        <v>44</v>
      </c>
    </row>
    <row r="20" spans="1:10" x14ac:dyDescent="0.2">
      <c r="B20" s="22"/>
      <c r="C20" s="22"/>
      <c r="D20" s="22" t="s">
        <v>35</v>
      </c>
      <c r="E20" s="22" t="s">
        <v>45</v>
      </c>
      <c r="F20" s="22" t="s">
        <v>44</v>
      </c>
      <c r="G20" s="22" t="s">
        <v>41</v>
      </c>
      <c r="H20" s="22" t="s">
        <v>41</v>
      </c>
    </row>
    <row r="21" spans="1:10" ht="13.5" thickBot="1" x14ac:dyDescent="0.25">
      <c r="B21" s="23" t="s">
        <v>33</v>
      </c>
      <c r="C21" s="23" t="s">
        <v>34</v>
      </c>
      <c r="D21" s="23" t="s">
        <v>36</v>
      </c>
      <c r="E21" s="23" t="s">
        <v>46</v>
      </c>
      <c r="F21" s="23" t="s">
        <v>47</v>
      </c>
      <c r="G21" s="23" t="s">
        <v>42</v>
      </c>
      <c r="H21" s="23" t="s">
        <v>43</v>
      </c>
    </row>
    <row r="22" spans="1:10" x14ac:dyDescent="0.2">
      <c r="B22" s="20" t="s">
        <v>86</v>
      </c>
      <c r="C22" s="20" t="s">
        <v>61</v>
      </c>
      <c r="D22" s="20">
        <v>7060</v>
      </c>
      <c r="E22" s="20">
        <v>24.335000000006399</v>
      </c>
      <c r="F22" s="20">
        <v>0</v>
      </c>
      <c r="G22" s="20">
        <v>145</v>
      </c>
      <c r="H22" s="20">
        <v>495</v>
      </c>
    </row>
    <row r="23" spans="1:10" x14ac:dyDescent="0.2">
      <c r="B23" s="20" t="s">
        <v>87</v>
      </c>
      <c r="C23" s="20" t="s">
        <v>63</v>
      </c>
      <c r="D23" s="20">
        <v>435</v>
      </c>
      <c r="E23" s="20">
        <v>24.334999999977299</v>
      </c>
      <c r="F23" s="20">
        <v>0</v>
      </c>
      <c r="G23" s="20">
        <v>48.333333333333336</v>
      </c>
      <c r="H23" s="20">
        <v>165</v>
      </c>
    </row>
    <row r="24" spans="1:10" x14ac:dyDescent="0.2">
      <c r="B24" s="20" t="s">
        <v>88</v>
      </c>
      <c r="C24" s="20" t="s">
        <v>65</v>
      </c>
      <c r="D24" s="20">
        <v>10625</v>
      </c>
      <c r="E24" s="20">
        <v>0</v>
      </c>
      <c r="F24" s="20">
        <v>0</v>
      </c>
      <c r="G24" s="20">
        <v>1E+30</v>
      </c>
      <c r="H24" s="20">
        <v>0</v>
      </c>
    </row>
    <row r="25" spans="1:10" x14ac:dyDescent="0.2">
      <c r="B25" s="20" t="s">
        <v>89</v>
      </c>
      <c r="C25" s="20" t="s">
        <v>67</v>
      </c>
      <c r="D25" s="20">
        <v>882.5</v>
      </c>
      <c r="E25" s="20">
        <v>0</v>
      </c>
      <c r="F25" s="20">
        <v>14400</v>
      </c>
      <c r="G25" s="20">
        <v>1E+30</v>
      </c>
      <c r="H25" s="20">
        <v>13517.5</v>
      </c>
    </row>
    <row r="26" spans="1:10" x14ac:dyDescent="0.2">
      <c r="B26" s="20" t="s">
        <v>90</v>
      </c>
      <c r="C26" s="20" t="s">
        <v>69</v>
      </c>
      <c r="D26" s="20">
        <v>72.5</v>
      </c>
      <c r="E26" s="20">
        <v>0</v>
      </c>
      <c r="F26" s="20">
        <v>1000</v>
      </c>
      <c r="G26" s="20">
        <v>1E+30</v>
      </c>
      <c r="H26" s="20">
        <v>927.5</v>
      </c>
    </row>
    <row r="27" spans="1:10" x14ac:dyDescent="0.2">
      <c r="B27" s="20" t="s">
        <v>91</v>
      </c>
      <c r="C27" s="20" t="s">
        <v>71</v>
      </c>
      <c r="D27" s="20">
        <v>2125</v>
      </c>
      <c r="E27" s="20">
        <v>48.334999999977299</v>
      </c>
      <c r="F27" s="20">
        <v>2125</v>
      </c>
      <c r="G27" s="20">
        <v>48.333333333333336</v>
      </c>
      <c r="H27" s="20">
        <v>165</v>
      </c>
    </row>
    <row r="28" spans="1:10" x14ac:dyDescent="0.2">
      <c r="B28" s="20" t="s">
        <v>72</v>
      </c>
      <c r="C28" s="20" t="s">
        <v>73</v>
      </c>
      <c r="D28" s="20">
        <v>600</v>
      </c>
      <c r="E28" s="20">
        <v>271.00500000004826</v>
      </c>
      <c r="F28" s="20">
        <v>600</v>
      </c>
      <c r="G28" s="20">
        <v>145</v>
      </c>
      <c r="H28" s="20">
        <v>495</v>
      </c>
    </row>
    <row r="29" spans="1:10" x14ac:dyDescent="0.2">
      <c r="B29" s="20" t="s">
        <v>74</v>
      </c>
      <c r="C29" s="20" t="s">
        <v>92</v>
      </c>
      <c r="D29" s="20">
        <v>80</v>
      </c>
      <c r="E29" s="20">
        <v>16.004999999931893</v>
      </c>
      <c r="F29" s="20">
        <v>80</v>
      </c>
      <c r="G29" s="20">
        <v>145</v>
      </c>
      <c r="H29" s="20">
        <v>55</v>
      </c>
    </row>
    <row r="30" spans="1:10" ht="13.5" thickBot="1" x14ac:dyDescent="0.25">
      <c r="B30" s="21" t="s">
        <v>93</v>
      </c>
      <c r="C30" s="21" t="s">
        <v>75</v>
      </c>
      <c r="D30" s="21">
        <v>2400</v>
      </c>
      <c r="E30" s="27">
        <v>173.6650000000227</v>
      </c>
      <c r="F30" s="21">
        <v>2400</v>
      </c>
      <c r="G30" s="21">
        <v>165</v>
      </c>
      <c r="H30" s="21">
        <v>48.333333333333336</v>
      </c>
      <c r="J30" s="17" t="s">
        <v>96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0E7A-590C-469F-A6B1-93D1BC2C85C7}">
  <dimension ref="A1:G22"/>
  <sheetViews>
    <sheetView workbookViewId="0">
      <selection activeCell="E35" sqref="E35:E36"/>
    </sheetView>
  </sheetViews>
  <sheetFormatPr defaultColWidth="35.42578125" defaultRowHeight="12.75" x14ac:dyDescent="0.2"/>
  <cols>
    <col min="1" max="1" width="44.7109375" bestFit="1" customWidth="1"/>
    <col min="2" max="2" width="8.28515625" bestFit="1" customWidth="1"/>
    <col min="3" max="4" width="7.42578125" bestFit="1" customWidth="1"/>
    <col min="5" max="5" width="28.28515625" bestFit="1" customWidth="1"/>
    <col min="6" max="6" width="11.85546875" bestFit="1" customWidth="1"/>
    <col min="7" max="7" width="15" bestFit="1" customWidth="1"/>
  </cols>
  <sheetData>
    <row r="1" spans="1:7" ht="19.5" x14ac:dyDescent="0.3">
      <c r="A1" s="5" t="s">
        <v>0</v>
      </c>
      <c r="B1" s="5"/>
      <c r="C1" s="5"/>
      <c r="D1" s="4"/>
      <c r="E1" s="1"/>
      <c r="F1" s="1"/>
    </row>
    <row r="2" spans="1:7" x14ac:dyDescent="0.2">
      <c r="A2" s="1"/>
      <c r="B2" s="1"/>
      <c r="C2" s="1"/>
      <c r="D2" s="1"/>
      <c r="E2" s="1"/>
      <c r="F2" s="1"/>
    </row>
    <row r="3" spans="1:7" x14ac:dyDescent="0.2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</row>
    <row r="4" spans="1:7" x14ac:dyDescent="0.2">
      <c r="A4" s="1" t="s">
        <v>1</v>
      </c>
      <c r="B4" s="15">
        <v>600</v>
      </c>
      <c r="C4" s="15">
        <v>0</v>
      </c>
      <c r="D4" s="15">
        <v>0</v>
      </c>
      <c r="E4" s="7">
        <f>SUM(B4:D4)</f>
        <v>600</v>
      </c>
      <c r="F4" s="8">
        <v>600</v>
      </c>
    </row>
    <row r="5" spans="1:7" x14ac:dyDescent="0.2">
      <c r="A5" s="1" t="s">
        <v>27</v>
      </c>
      <c r="B5" s="15">
        <v>61.875</v>
      </c>
      <c r="C5" s="15">
        <v>18.125</v>
      </c>
      <c r="D5" s="15">
        <v>0</v>
      </c>
      <c r="E5" s="7">
        <f>SUM(B5:D5)</f>
        <v>80</v>
      </c>
      <c r="F5" s="8">
        <v>80</v>
      </c>
      <c r="G5" s="17" t="s">
        <v>25</v>
      </c>
    </row>
    <row r="6" spans="1:7" x14ac:dyDescent="0.2">
      <c r="A6" s="1" t="s">
        <v>2</v>
      </c>
      <c r="B6" s="15">
        <v>220.625</v>
      </c>
      <c r="C6" s="15">
        <v>54.375</v>
      </c>
      <c r="D6" s="15">
        <v>2125</v>
      </c>
      <c r="E6" s="7">
        <f>SUM(B6:D6)</f>
        <v>2400</v>
      </c>
      <c r="F6" s="8">
        <v>2400</v>
      </c>
    </row>
    <row r="7" spans="1:7" x14ac:dyDescent="0.2">
      <c r="A7" s="1" t="s">
        <v>10</v>
      </c>
      <c r="B7" s="7">
        <f>SUM(B4:B6)</f>
        <v>882.5</v>
      </c>
      <c r="C7" s="7">
        <f t="shared" ref="C7:D7" si="0">SUM(C4:C6)</f>
        <v>72.5</v>
      </c>
      <c r="D7" s="7">
        <f>SUM(D4:D6)</f>
        <v>2125</v>
      </c>
      <c r="E7" s="3"/>
      <c r="F7" s="3"/>
    </row>
    <row r="8" spans="1:7" x14ac:dyDescent="0.2">
      <c r="A8" s="1" t="s">
        <v>9</v>
      </c>
      <c r="B8" s="8">
        <v>14400</v>
      </c>
      <c r="C8" s="8">
        <v>1000</v>
      </c>
      <c r="D8" s="26">
        <v>2125</v>
      </c>
      <c r="E8" s="3" t="s">
        <v>80</v>
      </c>
      <c r="F8" s="3"/>
    </row>
    <row r="9" spans="1:7" x14ac:dyDescent="0.2">
      <c r="A9" s="1"/>
      <c r="B9" s="2"/>
      <c r="C9" s="2"/>
      <c r="D9" s="2"/>
      <c r="E9" s="2"/>
      <c r="F9" s="2"/>
    </row>
    <row r="10" spans="1:7" x14ac:dyDescent="0.2">
      <c r="A10" s="6" t="s">
        <v>11</v>
      </c>
      <c r="B10" s="2" t="s">
        <v>4</v>
      </c>
      <c r="C10" s="2" t="s">
        <v>5</v>
      </c>
      <c r="D10" s="2" t="s">
        <v>6</v>
      </c>
      <c r="E10" s="2" t="s">
        <v>12</v>
      </c>
      <c r="F10" s="2"/>
    </row>
    <row r="11" spans="1:7" x14ac:dyDescent="0.2">
      <c r="A11" s="1" t="s">
        <v>1</v>
      </c>
      <c r="B11" s="7">
        <f>B4*$E$11</f>
        <v>5400</v>
      </c>
      <c r="C11" s="7">
        <f>C4*$E$11</f>
        <v>0</v>
      </c>
      <c r="D11" s="7">
        <f t="shared" ref="D11:E11" si="1">D4*$E$11</f>
        <v>0</v>
      </c>
      <c r="E11" s="13">
        <v>9</v>
      </c>
      <c r="F11" s="2"/>
    </row>
    <row r="12" spans="1:7" x14ac:dyDescent="0.2">
      <c r="A12" s="1" t="s">
        <v>27</v>
      </c>
      <c r="B12" s="7">
        <f>B5*$E$11</f>
        <v>556.875</v>
      </c>
      <c r="C12" s="7">
        <f t="shared" ref="C12:D12" si="2">C5*$E$11</f>
        <v>163.125</v>
      </c>
      <c r="D12" s="7">
        <f t="shared" si="2"/>
        <v>0</v>
      </c>
      <c r="E12" s="18" t="s">
        <v>28</v>
      </c>
      <c r="F12" s="2"/>
    </row>
    <row r="13" spans="1:7" x14ac:dyDescent="0.2">
      <c r="A13" s="1" t="s">
        <v>2</v>
      </c>
      <c r="B13" s="7">
        <f>B6*$E$13</f>
        <v>1103.125</v>
      </c>
      <c r="C13" s="7">
        <f t="shared" ref="C13:D13" si="3">C6*$E$13</f>
        <v>271.875</v>
      </c>
      <c r="D13" s="7">
        <f t="shared" si="3"/>
        <v>10625</v>
      </c>
      <c r="E13" s="13">
        <v>5</v>
      </c>
      <c r="F13" s="2"/>
    </row>
    <row r="14" spans="1:7" x14ac:dyDescent="0.2">
      <c r="A14" s="1" t="s">
        <v>13</v>
      </c>
      <c r="B14" s="7">
        <f>SUM(B11:B13)</f>
        <v>7060</v>
      </c>
      <c r="C14" s="7">
        <f t="shared" ref="C14:D14" si="4">SUM(C11:C13)</f>
        <v>435</v>
      </c>
      <c r="D14" s="7">
        <f t="shared" si="4"/>
        <v>10625</v>
      </c>
      <c r="E14" s="2"/>
      <c r="F14" s="2"/>
    </row>
    <row r="15" spans="1:7" x14ac:dyDescent="0.2">
      <c r="A15" s="1" t="s">
        <v>15</v>
      </c>
      <c r="B15" s="8">
        <f>B7*B17</f>
        <v>7060</v>
      </c>
      <c r="C15" s="8">
        <f t="shared" ref="C15:D15" si="5">C7*C17</f>
        <v>435</v>
      </c>
      <c r="D15" s="8">
        <f t="shared" si="5"/>
        <v>10625</v>
      </c>
      <c r="E15" s="2"/>
      <c r="F15" s="2"/>
    </row>
    <row r="16" spans="1:7" x14ac:dyDescent="0.2">
      <c r="A16" s="1" t="s">
        <v>16</v>
      </c>
      <c r="B16" s="9">
        <f>B14/B7</f>
        <v>8</v>
      </c>
      <c r="C16" s="9">
        <f t="shared" ref="C16:D16" si="6">C14/C7</f>
        <v>6</v>
      </c>
      <c r="D16" s="9">
        <f t="shared" si="6"/>
        <v>5</v>
      </c>
      <c r="E16" s="2"/>
      <c r="F16" s="2"/>
    </row>
    <row r="17" spans="1:6" x14ac:dyDescent="0.2">
      <c r="A17" s="1" t="s">
        <v>14</v>
      </c>
      <c r="B17" s="9">
        <v>8</v>
      </c>
      <c r="C17" s="9">
        <v>6</v>
      </c>
      <c r="D17" s="9">
        <v>5</v>
      </c>
      <c r="E17" s="2"/>
      <c r="F17" s="2"/>
    </row>
    <row r="18" spans="1:6" x14ac:dyDescent="0.2">
      <c r="A18" s="1"/>
      <c r="B18" s="2"/>
      <c r="C18" s="2"/>
      <c r="D18" s="2"/>
      <c r="E18" s="2"/>
      <c r="F18" s="2"/>
    </row>
    <row r="19" spans="1:6" x14ac:dyDescent="0.2">
      <c r="A19" s="6" t="s">
        <v>17</v>
      </c>
      <c r="B19" s="2" t="s">
        <v>4</v>
      </c>
      <c r="C19" s="2" t="s">
        <v>5</v>
      </c>
      <c r="D19" s="2" t="s">
        <v>6</v>
      </c>
      <c r="E19" s="2" t="s">
        <v>19</v>
      </c>
      <c r="F19" s="2" t="s">
        <v>20</v>
      </c>
    </row>
    <row r="20" spans="1:6" x14ac:dyDescent="0.2">
      <c r="A20" s="1" t="s">
        <v>18</v>
      </c>
      <c r="B20" s="16">
        <v>246.67</v>
      </c>
      <c r="C20" s="10">
        <v>198</v>
      </c>
      <c r="D20" s="10">
        <v>222</v>
      </c>
      <c r="E20" s="12">
        <f>SUMPRODUCT(B4:D4,B20:D20)+SUMPRODUCT(B6:D6,B20:D20)</f>
        <v>684939.81874999998</v>
      </c>
    </row>
    <row r="21" spans="1:6" x14ac:dyDescent="0.2">
      <c r="A21" s="1" t="s">
        <v>26</v>
      </c>
      <c r="B21" s="19">
        <f>B20-255</f>
        <v>-8.3300000000000125</v>
      </c>
      <c r="C21" s="19">
        <f t="shared" ref="C21:D21" si="7">C20-255</f>
        <v>-57</v>
      </c>
      <c r="D21" s="19">
        <f t="shared" si="7"/>
        <v>-33</v>
      </c>
      <c r="E21">
        <f>SUMPRODUCT(B5:D5,B21:D21)</f>
        <v>-1548.5437500000007</v>
      </c>
    </row>
    <row r="22" spans="1:6" x14ac:dyDescent="0.2">
      <c r="F22" s="11">
        <f>E20+E21-0.18*3000000</f>
        <v>143391.27500000002</v>
      </c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71DB-BE06-4285-A73F-38BDECF2DC77}">
  <dimension ref="A1:G25"/>
  <sheetViews>
    <sheetView workbookViewId="0">
      <selection activeCell="F6" sqref="F6"/>
    </sheetView>
  </sheetViews>
  <sheetFormatPr defaultColWidth="35.42578125" defaultRowHeight="12.75" x14ac:dyDescent="0.2"/>
  <cols>
    <col min="1" max="1" width="44.7109375" bestFit="1" customWidth="1"/>
    <col min="2" max="2" width="8.28515625" bestFit="1" customWidth="1"/>
    <col min="3" max="4" width="7.42578125" bestFit="1" customWidth="1"/>
    <col min="5" max="5" width="28.28515625" bestFit="1" customWidth="1"/>
    <col min="6" max="6" width="11.85546875" bestFit="1" customWidth="1"/>
    <col min="7" max="7" width="15" bestFit="1" customWidth="1"/>
  </cols>
  <sheetData>
    <row r="1" spans="1:7" ht="19.5" x14ac:dyDescent="0.3">
      <c r="A1" s="5" t="s">
        <v>0</v>
      </c>
      <c r="B1" s="5"/>
      <c r="C1" s="5"/>
      <c r="D1" s="4"/>
      <c r="E1" s="1"/>
      <c r="F1" s="1"/>
    </row>
    <row r="2" spans="1:7" x14ac:dyDescent="0.2">
      <c r="A2" s="1"/>
      <c r="B2" s="1"/>
      <c r="C2" s="1"/>
      <c r="D2" s="1"/>
      <c r="E2" s="1"/>
      <c r="F2" s="1"/>
    </row>
    <row r="3" spans="1:7" x14ac:dyDescent="0.2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</row>
    <row r="4" spans="1:7" x14ac:dyDescent="0.2">
      <c r="A4" s="1" t="s">
        <v>1</v>
      </c>
      <c r="B4" s="15">
        <v>600</v>
      </c>
      <c r="C4" s="15">
        <v>0</v>
      </c>
      <c r="D4" s="15">
        <v>0</v>
      </c>
      <c r="E4" s="7">
        <f>SUM(B4:D4)</f>
        <v>600</v>
      </c>
      <c r="F4" s="8">
        <v>600</v>
      </c>
    </row>
    <row r="5" spans="1:7" x14ac:dyDescent="0.2">
      <c r="A5" s="1" t="s">
        <v>27</v>
      </c>
      <c r="B5" s="15">
        <v>61.875</v>
      </c>
      <c r="C5" s="15">
        <v>18.125</v>
      </c>
      <c r="D5" s="15">
        <v>0</v>
      </c>
      <c r="E5" s="7">
        <f>SUM(B5:D5)</f>
        <v>80</v>
      </c>
      <c r="F5" s="8">
        <v>80</v>
      </c>
      <c r="G5" s="17" t="s">
        <v>25</v>
      </c>
    </row>
    <row r="6" spans="1:7" x14ac:dyDescent="0.2">
      <c r="A6" s="1" t="s">
        <v>2</v>
      </c>
      <c r="B6" s="15">
        <v>220.625</v>
      </c>
      <c r="C6" s="15">
        <v>54.375</v>
      </c>
      <c r="D6" s="15">
        <v>2125</v>
      </c>
      <c r="E6" s="7">
        <f>SUM(B6:D6)</f>
        <v>2400</v>
      </c>
      <c r="F6" s="8">
        <v>2400</v>
      </c>
    </row>
    <row r="7" spans="1:7" x14ac:dyDescent="0.2">
      <c r="A7" s="1" t="s">
        <v>10</v>
      </c>
      <c r="B7" s="7">
        <f>SUM(B4:B6)</f>
        <v>882.5</v>
      </c>
      <c r="C7" s="7">
        <f t="shared" ref="C7:D7" si="0">SUM(C4:C6)</f>
        <v>72.5</v>
      </c>
      <c r="D7" s="7">
        <f>SUM(D4:D6)</f>
        <v>2125</v>
      </c>
      <c r="E7" s="3"/>
      <c r="F7" s="3"/>
    </row>
    <row r="8" spans="1:7" x14ac:dyDescent="0.2">
      <c r="A8" s="1" t="s">
        <v>9</v>
      </c>
      <c r="B8" s="8">
        <v>14400</v>
      </c>
      <c r="C8" s="8">
        <v>1000</v>
      </c>
      <c r="D8" s="26">
        <v>2125</v>
      </c>
      <c r="E8" s="3" t="s">
        <v>80</v>
      </c>
      <c r="F8" s="3"/>
    </row>
    <row r="9" spans="1:7" x14ac:dyDescent="0.2">
      <c r="A9" s="1"/>
      <c r="B9" s="2"/>
      <c r="C9" s="2"/>
      <c r="D9" s="2"/>
      <c r="E9" s="2"/>
      <c r="F9" s="2"/>
    </row>
    <row r="10" spans="1:7" x14ac:dyDescent="0.2">
      <c r="A10" s="6" t="s">
        <v>11</v>
      </c>
      <c r="B10" s="2" t="s">
        <v>4</v>
      </c>
      <c r="C10" s="2" t="s">
        <v>5</v>
      </c>
      <c r="D10" s="2" t="s">
        <v>6</v>
      </c>
      <c r="E10" s="2" t="s">
        <v>12</v>
      </c>
      <c r="F10" s="2"/>
    </row>
    <row r="11" spans="1:7" x14ac:dyDescent="0.2">
      <c r="A11" s="1" t="s">
        <v>1</v>
      </c>
      <c r="B11" s="7">
        <f>B4*$E$11</f>
        <v>5400</v>
      </c>
      <c r="C11" s="7">
        <f>C4*$E$11</f>
        <v>0</v>
      </c>
      <c r="D11" s="7">
        <f t="shared" ref="D11:E11" si="1">D4*$E$11</f>
        <v>0</v>
      </c>
      <c r="E11" s="13">
        <v>9</v>
      </c>
      <c r="F11" s="2"/>
    </row>
    <row r="12" spans="1:7" x14ac:dyDescent="0.2">
      <c r="A12" s="1" t="s">
        <v>27</v>
      </c>
      <c r="B12" s="7">
        <f>B5*$E$11</f>
        <v>556.875</v>
      </c>
      <c r="C12" s="7">
        <f t="shared" ref="C12:D12" si="2">C5*$E$11</f>
        <v>163.125</v>
      </c>
      <c r="D12" s="7">
        <f t="shared" si="2"/>
        <v>0</v>
      </c>
      <c r="E12" s="18" t="s">
        <v>28</v>
      </c>
      <c r="F12" s="2"/>
    </row>
    <row r="13" spans="1:7" x14ac:dyDescent="0.2">
      <c r="A13" s="1" t="s">
        <v>2</v>
      </c>
      <c r="B13" s="7">
        <f>B6*$E$13</f>
        <v>1103.125</v>
      </c>
      <c r="C13" s="7">
        <f t="shared" ref="C13:D13" si="3">C6*$E$13</f>
        <v>271.875</v>
      </c>
      <c r="D13" s="7">
        <f t="shared" si="3"/>
        <v>10625</v>
      </c>
      <c r="E13" s="13">
        <v>5</v>
      </c>
      <c r="F13" s="2"/>
    </row>
    <row r="14" spans="1:7" x14ac:dyDescent="0.2">
      <c r="A14" s="1" t="s">
        <v>13</v>
      </c>
      <c r="B14" s="7">
        <f>SUM(B11:B13)</f>
        <v>7060</v>
      </c>
      <c r="C14" s="7">
        <f t="shared" ref="C14:D14" si="4">SUM(C11:C13)</f>
        <v>435</v>
      </c>
      <c r="D14" s="7">
        <f t="shared" si="4"/>
        <v>10625</v>
      </c>
      <c r="E14" s="2"/>
      <c r="F14" s="2"/>
    </row>
    <row r="15" spans="1:7" x14ac:dyDescent="0.2">
      <c r="A15" s="1" t="s">
        <v>15</v>
      </c>
      <c r="B15" s="8">
        <f>B7*B17</f>
        <v>7060</v>
      </c>
      <c r="C15" s="8">
        <f t="shared" ref="C15:D15" si="5">C7*C17</f>
        <v>435</v>
      </c>
      <c r="D15" s="8">
        <f t="shared" si="5"/>
        <v>10625</v>
      </c>
      <c r="E15" s="2"/>
      <c r="F15" s="2"/>
    </row>
    <row r="16" spans="1:7" x14ac:dyDescent="0.2">
      <c r="A16" s="1" t="s">
        <v>16</v>
      </c>
      <c r="B16" s="9">
        <f>B14/B7</f>
        <v>8</v>
      </c>
      <c r="C16" s="9">
        <f t="shared" ref="C16:D16" si="6">C14/C7</f>
        <v>6</v>
      </c>
      <c r="D16" s="9">
        <f t="shared" si="6"/>
        <v>5</v>
      </c>
      <c r="E16" s="2"/>
      <c r="F16" s="2"/>
    </row>
    <row r="17" spans="1:6" x14ac:dyDescent="0.2">
      <c r="A17" s="1" t="s">
        <v>14</v>
      </c>
      <c r="B17" s="9">
        <v>8</v>
      </c>
      <c r="C17" s="9">
        <v>6</v>
      </c>
      <c r="D17" s="9">
        <v>5</v>
      </c>
      <c r="E17" s="2"/>
      <c r="F17" s="2"/>
    </row>
    <row r="18" spans="1:6" x14ac:dyDescent="0.2">
      <c r="A18" s="1"/>
      <c r="B18" s="2"/>
      <c r="C18" s="2"/>
      <c r="D18" s="2"/>
      <c r="E18" s="2"/>
      <c r="F18" s="2"/>
    </row>
    <row r="19" spans="1:6" x14ac:dyDescent="0.2">
      <c r="A19" s="6" t="s">
        <v>17</v>
      </c>
      <c r="B19" s="2" t="s">
        <v>4</v>
      </c>
      <c r="C19" s="2" t="s">
        <v>5</v>
      </c>
      <c r="D19" s="2" t="s">
        <v>6</v>
      </c>
      <c r="E19" s="2" t="s">
        <v>19</v>
      </c>
      <c r="F19" s="2" t="s">
        <v>20</v>
      </c>
    </row>
    <row r="20" spans="1:6" x14ac:dyDescent="0.2">
      <c r="A20" s="1" t="s">
        <v>18</v>
      </c>
      <c r="B20" s="16">
        <v>246.67</v>
      </c>
      <c r="C20" s="10">
        <v>198</v>
      </c>
      <c r="D20" s="10">
        <v>222</v>
      </c>
      <c r="E20" s="12">
        <f>SUMPRODUCT(B4:D4,B20:D20)+SUMPRODUCT(B6:D6,B20:D20)</f>
        <v>684939.81874999998</v>
      </c>
    </row>
    <row r="21" spans="1:6" x14ac:dyDescent="0.2">
      <c r="A21" s="1" t="s">
        <v>26</v>
      </c>
      <c r="B21" s="19">
        <f>B20-255</f>
        <v>-8.3300000000000125</v>
      </c>
      <c r="C21" s="19">
        <f t="shared" ref="C21:D21" si="7">C20-255</f>
        <v>-57</v>
      </c>
      <c r="D21" s="19">
        <f t="shared" si="7"/>
        <v>-33</v>
      </c>
      <c r="E21">
        <f>SUMPRODUCT(B5:D5,B21:D21)</f>
        <v>-1548.5437500000007</v>
      </c>
    </row>
    <row r="22" spans="1:6" x14ac:dyDescent="0.2">
      <c r="F22" s="11">
        <f>E20+E21-0.18*3000000</f>
        <v>143391.27500000002</v>
      </c>
    </row>
    <row r="25" spans="1:6" x14ac:dyDescent="0.2">
      <c r="F25" s="25">
        <f>F22+875</f>
        <v>144266.27500000002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CCB93-2A07-4CED-AB3D-5A8010FEF880}">
  <dimension ref="A1:H29"/>
  <sheetViews>
    <sheetView workbookViewId="0">
      <selection activeCell="B24" sqref="B24"/>
    </sheetView>
  </sheetViews>
  <sheetFormatPr defaultColWidth="8.85546875" defaultRowHeight="12.75" x14ac:dyDescent="0.2"/>
  <cols>
    <col min="1" max="1" width="35.85546875" bestFit="1" customWidth="1"/>
    <col min="2" max="2" width="8.28515625" bestFit="1" customWidth="1"/>
    <col min="3" max="3" width="6.5703125" bestFit="1" customWidth="1"/>
    <col min="4" max="4" width="7.28515625" bestFit="1" customWidth="1"/>
    <col min="5" max="5" width="19" bestFit="1" customWidth="1"/>
    <col min="6" max="6" width="14.140625" bestFit="1" customWidth="1"/>
    <col min="7" max="7" width="9.28515625" bestFit="1" customWidth="1"/>
  </cols>
  <sheetData>
    <row r="1" spans="1:6" ht="19.5" x14ac:dyDescent="0.3">
      <c r="A1" s="5" t="s">
        <v>0</v>
      </c>
      <c r="B1" s="5"/>
      <c r="C1" s="5"/>
      <c r="D1" s="4"/>
      <c r="E1" s="1"/>
      <c r="F1" s="1"/>
    </row>
    <row r="2" spans="1:6" x14ac:dyDescent="0.2">
      <c r="A2" s="1"/>
      <c r="B2" s="1"/>
      <c r="C2" s="1"/>
      <c r="D2" s="1"/>
      <c r="E2" s="1"/>
      <c r="F2" s="1"/>
    </row>
    <row r="3" spans="1:6" x14ac:dyDescent="0.2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</row>
    <row r="4" spans="1:6" x14ac:dyDescent="0.2">
      <c r="A4" s="1" t="s">
        <v>1</v>
      </c>
      <c r="B4" s="15">
        <v>600</v>
      </c>
      <c r="C4" s="15">
        <v>0</v>
      </c>
      <c r="D4" s="15">
        <v>0</v>
      </c>
      <c r="E4" s="7">
        <f>SUM(B4:D4)</f>
        <v>600</v>
      </c>
      <c r="F4" s="8">
        <v>600</v>
      </c>
    </row>
    <row r="5" spans="1:6" x14ac:dyDescent="0.2">
      <c r="A5" s="1" t="s">
        <v>2</v>
      </c>
      <c r="B5" s="15">
        <v>200</v>
      </c>
      <c r="C5" s="15">
        <v>0</v>
      </c>
      <c r="D5" s="15">
        <v>0</v>
      </c>
      <c r="E5" s="7">
        <f>SUM(B5:D5)</f>
        <v>200</v>
      </c>
      <c r="F5" s="8">
        <v>2400</v>
      </c>
    </row>
    <row r="6" spans="1:6" x14ac:dyDescent="0.2">
      <c r="A6" s="1" t="s">
        <v>10</v>
      </c>
      <c r="B6" s="7">
        <f>SUM(B4:B5)</f>
        <v>800</v>
      </c>
      <c r="C6" s="7">
        <f t="shared" ref="C6:D6" si="0">SUM(C4:C5)</f>
        <v>0</v>
      </c>
      <c r="D6" s="7">
        <f t="shared" si="0"/>
        <v>0</v>
      </c>
      <c r="E6" s="3"/>
      <c r="F6" s="3"/>
    </row>
    <row r="7" spans="1:6" x14ac:dyDescent="0.2">
      <c r="A7" s="1" t="s">
        <v>9</v>
      </c>
      <c r="B7" s="8">
        <v>14400</v>
      </c>
      <c r="C7" s="8">
        <v>1000</v>
      </c>
      <c r="D7" s="8">
        <v>2000</v>
      </c>
      <c r="E7" s="3"/>
      <c r="F7" s="3"/>
    </row>
    <row r="8" spans="1:6" x14ac:dyDescent="0.2">
      <c r="A8" s="1"/>
      <c r="B8" s="2"/>
      <c r="C8" s="2"/>
      <c r="D8" s="2"/>
      <c r="E8" s="2"/>
      <c r="F8" s="2"/>
    </row>
    <row r="9" spans="1:6" x14ac:dyDescent="0.2">
      <c r="A9" s="6" t="s">
        <v>11</v>
      </c>
      <c r="B9" s="2" t="s">
        <v>4</v>
      </c>
      <c r="C9" s="2" t="s">
        <v>5</v>
      </c>
      <c r="D9" s="2" t="s">
        <v>6</v>
      </c>
      <c r="E9" s="2" t="s">
        <v>12</v>
      </c>
      <c r="F9" s="2"/>
    </row>
    <row r="10" spans="1:6" x14ac:dyDescent="0.2">
      <c r="A10" s="1" t="s">
        <v>1</v>
      </c>
      <c r="B10" s="7">
        <f>B4*$E$10</f>
        <v>5400</v>
      </c>
      <c r="C10" s="7">
        <f>C4*$E$10</f>
        <v>0</v>
      </c>
      <c r="D10" s="7">
        <f t="shared" ref="D10:E10" si="1">D4*$E$10</f>
        <v>0</v>
      </c>
      <c r="E10" s="13">
        <v>9</v>
      </c>
      <c r="F10" s="2"/>
    </row>
    <row r="11" spans="1:6" x14ac:dyDescent="0.2">
      <c r="A11" s="1" t="s">
        <v>2</v>
      </c>
      <c r="B11" s="7">
        <f>B5*$E$11</f>
        <v>1000</v>
      </c>
      <c r="C11" s="7">
        <f t="shared" ref="C11:D11" si="2">C5*$E$11</f>
        <v>0</v>
      </c>
      <c r="D11" s="7">
        <f t="shared" si="2"/>
        <v>0</v>
      </c>
      <c r="E11" s="13">
        <v>5</v>
      </c>
      <c r="F11" s="2"/>
    </row>
    <row r="12" spans="1:6" x14ac:dyDescent="0.2">
      <c r="A12" s="1" t="s">
        <v>13</v>
      </c>
      <c r="B12" s="7">
        <f>SUM(B10:B11)</f>
        <v>6400</v>
      </c>
      <c r="C12" s="7">
        <f t="shared" ref="C12:D12" si="3">SUM(C10:C11)</f>
        <v>0</v>
      </c>
      <c r="D12" s="7">
        <f t="shared" si="3"/>
        <v>0</v>
      </c>
      <c r="E12" s="2"/>
      <c r="F12" s="2"/>
    </row>
    <row r="13" spans="1:6" x14ac:dyDescent="0.2">
      <c r="A13" s="1" t="s">
        <v>15</v>
      </c>
      <c r="B13" s="8">
        <f>B6*B15</f>
        <v>6400</v>
      </c>
      <c r="C13" s="8">
        <f t="shared" ref="C13:D13" si="4">C6*C15</f>
        <v>0</v>
      </c>
      <c r="D13" s="8">
        <f t="shared" si="4"/>
        <v>0</v>
      </c>
      <c r="E13" s="2"/>
      <c r="F13" s="2"/>
    </row>
    <row r="14" spans="1:6" x14ac:dyDescent="0.2">
      <c r="A14" s="1" t="s">
        <v>16</v>
      </c>
      <c r="B14" s="9">
        <f>B12/B6</f>
        <v>8</v>
      </c>
      <c r="C14" s="9" t="e">
        <f t="shared" ref="C14:D14" si="5">C12/C6</f>
        <v>#DIV/0!</v>
      </c>
      <c r="D14" s="9" t="e">
        <f t="shared" si="5"/>
        <v>#DIV/0!</v>
      </c>
      <c r="E14" s="2"/>
      <c r="F14" s="2"/>
    </row>
    <row r="15" spans="1:6" x14ac:dyDescent="0.2">
      <c r="A15" s="1" t="s">
        <v>14</v>
      </c>
      <c r="B15" s="9">
        <v>8</v>
      </c>
      <c r="C15" s="9">
        <v>6</v>
      </c>
      <c r="D15" s="9">
        <v>5</v>
      </c>
      <c r="E15" s="2"/>
      <c r="F15" s="2"/>
    </row>
    <row r="16" spans="1:6" x14ac:dyDescent="0.2">
      <c r="A16" s="1"/>
      <c r="B16" s="2"/>
      <c r="C16" s="2"/>
      <c r="D16" s="2"/>
      <c r="E16" s="2"/>
      <c r="F16" s="2"/>
    </row>
    <row r="17" spans="1:8" x14ac:dyDescent="0.2">
      <c r="A17" s="6" t="s">
        <v>17</v>
      </c>
      <c r="B17" s="2" t="s">
        <v>4</v>
      </c>
      <c r="C17" s="2" t="s">
        <v>5</v>
      </c>
      <c r="D17" s="2" t="s">
        <v>6</v>
      </c>
      <c r="E17" s="2" t="s">
        <v>19</v>
      </c>
      <c r="F17" s="2" t="s">
        <v>20</v>
      </c>
    </row>
    <row r="18" spans="1:8" x14ac:dyDescent="0.2">
      <c r="A18" s="1" t="s">
        <v>18</v>
      </c>
      <c r="B18" s="16">
        <v>246.67</v>
      </c>
      <c r="C18" s="10">
        <v>198</v>
      </c>
      <c r="D18" s="10">
        <v>222</v>
      </c>
      <c r="E18" s="12">
        <f>SUMPRODUCT(B6:D6,B18:D18)</f>
        <v>197336</v>
      </c>
      <c r="F18" s="11">
        <f>E18-0.18*3000000</f>
        <v>-342664</v>
      </c>
      <c r="G18" s="25">
        <f>F18+'Sensitivity Report Base Model'!J25</f>
        <v>-341383.6</v>
      </c>
    </row>
    <row r="19" spans="1:8" x14ac:dyDescent="0.2">
      <c r="F19">
        <f>E18-0.18*3000000</f>
        <v>-342664</v>
      </c>
    </row>
    <row r="20" spans="1:8" x14ac:dyDescent="0.2">
      <c r="F20" s="17" t="s">
        <v>24</v>
      </c>
    </row>
    <row r="21" spans="1:8" x14ac:dyDescent="0.2">
      <c r="A21" s="17" t="s">
        <v>97</v>
      </c>
      <c r="B21" s="17" t="s">
        <v>98</v>
      </c>
      <c r="C21" s="17" t="s">
        <v>99</v>
      </c>
      <c r="D21" s="17" t="s">
        <v>100</v>
      </c>
      <c r="E21" s="17" t="s">
        <v>103</v>
      </c>
      <c r="F21" s="17" t="s">
        <v>104</v>
      </c>
    </row>
    <row r="22" spans="1:8" x14ac:dyDescent="0.2">
      <c r="A22">
        <v>1</v>
      </c>
      <c r="B22" s="29" t="s">
        <v>101</v>
      </c>
      <c r="C22" s="29" t="s">
        <v>101</v>
      </c>
      <c r="D22" s="28" t="s">
        <v>102</v>
      </c>
      <c r="E22" s="30">
        <v>-226887</v>
      </c>
      <c r="F22">
        <v>50000</v>
      </c>
      <c r="G22" s="30">
        <f>E22+F22</f>
        <v>-176887</v>
      </c>
    </row>
    <row r="23" spans="1:8" x14ac:dyDescent="0.2">
      <c r="A23">
        <v>2</v>
      </c>
      <c r="B23" s="29" t="s">
        <v>101</v>
      </c>
      <c r="C23" s="28" t="s">
        <v>102</v>
      </c>
      <c r="D23" s="29" t="s">
        <v>101</v>
      </c>
      <c r="E23" s="30">
        <v>101336</v>
      </c>
      <c r="F23">
        <v>50000</v>
      </c>
      <c r="G23" s="30">
        <f>E23+F23</f>
        <v>151336</v>
      </c>
    </row>
    <row r="24" spans="1:8" x14ac:dyDescent="0.2">
      <c r="A24">
        <v>3</v>
      </c>
      <c r="B24" s="28" t="s">
        <v>102</v>
      </c>
      <c r="C24" s="29" t="s">
        <v>101</v>
      </c>
      <c r="D24" s="29" t="s">
        <v>101</v>
      </c>
      <c r="E24" s="30">
        <v>102000</v>
      </c>
      <c r="F24">
        <v>50000</v>
      </c>
      <c r="G24" s="30">
        <f>E24+F24</f>
        <v>152000</v>
      </c>
    </row>
    <row r="25" spans="1:8" x14ac:dyDescent="0.2">
      <c r="A25">
        <v>4</v>
      </c>
      <c r="B25" s="28" t="s">
        <v>102</v>
      </c>
      <c r="C25" s="28" t="s">
        <v>102</v>
      </c>
      <c r="D25" s="29" t="s">
        <v>101</v>
      </c>
      <c r="E25" s="30">
        <v>-96000</v>
      </c>
      <c r="F25">
        <f t="shared" ref="F25:F26" si="6">2*50000</f>
        <v>100000</v>
      </c>
      <c r="G25" s="30">
        <f t="shared" ref="G23:G29" si="7">E25+F25</f>
        <v>4000</v>
      </c>
    </row>
    <row r="26" spans="1:8" x14ac:dyDescent="0.2">
      <c r="A26">
        <v>5</v>
      </c>
      <c r="B26" s="29" t="s">
        <v>101</v>
      </c>
      <c r="C26" s="28" t="s">
        <v>102</v>
      </c>
      <c r="D26" s="28" t="s">
        <v>102</v>
      </c>
      <c r="E26" s="30">
        <v>-342664</v>
      </c>
      <c r="F26">
        <f t="shared" si="6"/>
        <v>100000</v>
      </c>
      <c r="G26" s="30">
        <f t="shared" si="7"/>
        <v>-242664</v>
      </c>
    </row>
    <row r="27" spans="1:8" x14ac:dyDescent="0.2">
      <c r="A27">
        <v>6</v>
      </c>
      <c r="B27" s="28" t="s">
        <v>102</v>
      </c>
      <c r="C27" s="29" t="s">
        <v>101</v>
      </c>
      <c r="D27" s="28" t="s">
        <v>102</v>
      </c>
      <c r="E27" s="30">
        <v>-342000</v>
      </c>
      <c r="F27">
        <f>2*50000</f>
        <v>100000</v>
      </c>
      <c r="G27" s="30">
        <f t="shared" si="7"/>
        <v>-242000</v>
      </c>
    </row>
    <row r="28" spans="1:8" x14ac:dyDescent="0.2">
      <c r="A28">
        <v>7</v>
      </c>
      <c r="B28" s="28" t="s">
        <v>102</v>
      </c>
      <c r="C28" s="28" t="s">
        <v>102</v>
      </c>
      <c r="D28" s="28" t="s">
        <v>102</v>
      </c>
      <c r="E28" s="30">
        <v>-540000</v>
      </c>
      <c r="F28" s="17">
        <f>50000*3</f>
        <v>150000</v>
      </c>
      <c r="G28" s="30">
        <f t="shared" si="7"/>
        <v>-390000</v>
      </c>
      <c r="H28" s="17"/>
    </row>
    <row r="29" spans="1:8" x14ac:dyDescent="0.2">
      <c r="A29">
        <v>8</v>
      </c>
      <c r="B29" s="29" t="s">
        <v>101</v>
      </c>
      <c r="C29" s="29" t="s">
        <v>101</v>
      </c>
      <c r="D29" s="29" t="s">
        <v>101</v>
      </c>
      <c r="E29" s="30">
        <v>136069</v>
      </c>
      <c r="F29">
        <v>0</v>
      </c>
      <c r="G29" s="30">
        <f t="shared" si="7"/>
        <v>136069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7871B-1FBB-4F68-BEFD-AF60E3A4C801}">
  <dimension ref="A1:M21"/>
  <sheetViews>
    <sheetView tabSelected="1" zoomScale="70" zoomScaleNormal="70" workbookViewId="0">
      <selection activeCell="C29" sqref="C29"/>
    </sheetView>
  </sheetViews>
  <sheetFormatPr defaultColWidth="8.85546875" defaultRowHeight="12.75" x14ac:dyDescent="0.2"/>
  <cols>
    <col min="1" max="1" width="35.85546875" bestFit="1" customWidth="1"/>
    <col min="2" max="2" width="8.28515625" bestFit="1" customWidth="1"/>
    <col min="3" max="3" width="6.5703125" bestFit="1" customWidth="1"/>
    <col min="4" max="4" width="7.28515625" bestFit="1" customWidth="1"/>
    <col min="5" max="5" width="19" bestFit="1" customWidth="1"/>
    <col min="6" max="6" width="14.140625" bestFit="1" customWidth="1"/>
    <col min="7" max="7" width="9.28515625" bestFit="1" customWidth="1"/>
    <col min="9" max="9" width="11" bestFit="1" customWidth="1"/>
    <col min="13" max="13" width="12.140625" bestFit="1" customWidth="1"/>
  </cols>
  <sheetData>
    <row r="1" spans="1:13" ht="19.5" x14ac:dyDescent="0.3">
      <c r="A1" s="5" t="s">
        <v>0</v>
      </c>
      <c r="B1" s="5"/>
      <c r="C1" s="5"/>
      <c r="D1" s="4"/>
      <c r="E1" s="1"/>
      <c r="F1" s="1"/>
      <c r="H1" s="17" t="s">
        <v>106</v>
      </c>
      <c r="I1" s="30">
        <v>13000000</v>
      </c>
      <c r="J1" s="30">
        <v>13000</v>
      </c>
    </row>
    <row r="2" spans="1:13" x14ac:dyDescent="0.2">
      <c r="A2" s="1"/>
      <c r="B2" s="1"/>
      <c r="C2" s="1"/>
      <c r="D2" s="1"/>
      <c r="E2" s="1"/>
      <c r="F2" s="1"/>
    </row>
    <row r="3" spans="1:13" x14ac:dyDescent="0.2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H3" s="2" t="s">
        <v>105</v>
      </c>
      <c r="I3" s="2" t="s">
        <v>107</v>
      </c>
      <c r="J3" s="2" t="s">
        <v>108</v>
      </c>
    </row>
    <row r="4" spans="1:13" x14ac:dyDescent="0.2">
      <c r="A4" s="1" t="s">
        <v>1</v>
      </c>
      <c r="B4" s="15">
        <v>2350</v>
      </c>
      <c r="C4" s="15">
        <v>250</v>
      </c>
      <c r="D4" s="15">
        <v>0</v>
      </c>
      <c r="E4" s="7">
        <f>SUM(B4:D4)</f>
        <v>2600</v>
      </c>
      <c r="F4" s="8">
        <v>600</v>
      </c>
      <c r="H4">
        <f>J1*0.6</f>
        <v>7800</v>
      </c>
      <c r="I4">
        <f>J1*0.5</f>
        <v>6500</v>
      </c>
      <c r="J4">
        <f>J1*0.2</f>
        <v>2600</v>
      </c>
    </row>
    <row r="5" spans="1:13" x14ac:dyDescent="0.2">
      <c r="A5" s="1" t="s">
        <v>2</v>
      </c>
      <c r="B5" s="15">
        <v>783.33333333333326</v>
      </c>
      <c r="C5" s="15">
        <v>750</v>
      </c>
      <c r="D5" s="15">
        <v>2000</v>
      </c>
      <c r="E5" s="7">
        <f>SUM(B5:D5)</f>
        <v>3533.333333333333</v>
      </c>
      <c r="F5" s="8">
        <v>2400</v>
      </c>
      <c r="H5" s="30">
        <f>J1-H4</f>
        <v>5200</v>
      </c>
      <c r="I5" s="30">
        <f>J1-I4</f>
        <v>6500</v>
      </c>
      <c r="J5" s="30">
        <f>J1-J4</f>
        <v>10400</v>
      </c>
    </row>
    <row r="6" spans="1:13" x14ac:dyDescent="0.2">
      <c r="A6" s="1" t="s">
        <v>10</v>
      </c>
      <c r="B6" s="7">
        <f>SUM(B4:B5)</f>
        <v>3133.333333333333</v>
      </c>
      <c r="C6" s="7">
        <f t="shared" ref="C6:D6" si="0">SUM(C4:C5)</f>
        <v>1000</v>
      </c>
      <c r="D6" s="7">
        <f t="shared" si="0"/>
        <v>2000</v>
      </c>
      <c r="E6" s="3"/>
      <c r="F6" s="3"/>
    </row>
    <row r="7" spans="1:13" x14ac:dyDescent="0.2">
      <c r="A7" s="1" t="s">
        <v>9</v>
      </c>
      <c r="B7" s="8">
        <v>14400</v>
      </c>
      <c r="C7" s="8">
        <v>1000</v>
      </c>
      <c r="D7" s="8">
        <v>2000</v>
      </c>
      <c r="E7" s="3"/>
      <c r="F7" s="3"/>
    </row>
    <row r="8" spans="1:13" x14ac:dyDescent="0.2">
      <c r="A8" s="1"/>
      <c r="B8" s="2"/>
      <c r="C8" s="2"/>
      <c r="D8" s="2"/>
      <c r="E8" s="2"/>
      <c r="F8" s="2"/>
    </row>
    <row r="9" spans="1:13" x14ac:dyDescent="0.2">
      <c r="A9" s="6" t="s">
        <v>11</v>
      </c>
      <c r="B9" s="2" t="s">
        <v>4</v>
      </c>
      <c r="C9" s="2" t="s">
        <v>5</v>
      </c>
      <c r="D9" s="2" t="s">
        <v>6</v>
      </c>
      <c r="E9" s="2" t="s">
        <v>12</v>
      </c>
      <c r="F9" s="2"/>
      <c r="M9" s="31"/>
    </row>
    <row r="10" spans="1:13" x14ac:dyDescent="0.2">
      <c r="A10" s="1" t="s">
        <v>1</v>
      </c>
      <c r="B10" s="7">
        <f>B4*$E$10</f>
        <v>21150</v>
      </c>
      <c r="C10" s="7">
        <f>C4*$E$10</f>
        <v>2250</v>
      </c>
      <c r="D10" s="7">
        <f t="shared" ref="D10:E10" si="1">D4*$E$10</f>
        <v>0</v>
      </c>
      <c r="E10" s="13">
        <v>9</v>
      </c>
      <c r="F10" s="2"/>
    </row>
    <row r="11" spans="1:13" x14ac:dyDescent="0.2">
      <c r="A11" s="1" t="s">
        <v>2</v>
      </c>
      <c r="B11" s="7">
        <f>B5*$E$11</f>
        <v>3916.6666666666661</v>
      </c>
      <c r="C11" s="7">
        <f t="shared" ref="C11:D11" si="2">C5*$E$11</f>
        <v>3750</v>
      </c>
      <c r="D11" s="7">
        <f t="shared" si="2"/>
        <v>10000</v>
      </c>
      <c r="E11" s="13">
        <v>5</v>
      </c>
      <c r="F11" s="2"/>
    </row>
    <row r="12" spans="1:13" x14ac:dyDescent="0.2">
      <c r="A12" s="1" t="s">
        <v>13</v>
      </c>
      <c r="B12" s="7">
        <f>SUM(B10:B11)</f>
        <v>25066.666666666664</v>
      </c>
      <c r="C12" s="7">
        <f t="shared" ref="C12:D12" si="3">SUM(C10:C11)</f>
        <v>6000</v>
      </c>
      <c r="D12" s="7">
        <f t="shared" si="3"/>
        <v>10000</v>
      </c>
      <c r="E12" s="2"/>
      <c r="F12" s="2"/>
    </row>
    <row r="13" spans="1:13" x14ac:dyDescent="0.2">
      <c r="A13" s="1" t="s">
        <v>15</v>
      </c>
      <c r="B13" s="8">
        <f>B6*B15</f>
        <v>25066.666666666664</v>
      </c>
      <c r="C13" s="8">
        <f t="shared" ref="C13:D13" si="4">C6*C15</f>
        <v>6000</v>
      </c>
      <c r="D13" s="8">
        <f t="shared" si="4"/>
        <v>10000</v>
      </c>
      <c r="E13" s="2"/>
      <c r="F13" s="2"/>
    </row>
    <row r="14" spans="1:13" x14ac:dyDescent="0.2">
      <c r="A14" s="1" t="s">
        <v>16</v>
      </c>
      <c r="B14" s="9">
        <f>B12/B6</f>
        <v>8</v>
      </c>
      <c r="C14" s="9">
        <f t="shared" ref="C14:D14" si="5">C12/C6</f>
        <v>6</v>
      </c>
      <c r="D14" s="9">
        <f t="shared" si="5"/>
        <v>5</v>
      </c>
      <c r="E14" s="2"/>
      <c r="F14" s="2"/>
    </row>
    <row r="15" spans="1:13" x14ac:dyDescent="0.2">
      <c r="A15" s="1" t="s">
        <v>14</v>
      </c>
      <c r="B15" s="9">
        <v>8</v>
      </c>
      <c r="C15" s="9">
        <v>6</v>
      </c>
      <c r="D15" s="9">
        <v>5</v>
      </c>
      <c r="E15" s="2"/>
      <c r="F15" s="2"/>
    </row>
    <row r="16" spans="1:13" x14ac:dyDescent="0.2">
      <c r="A16" s="1"/>
      <c r="B16" s="2"/>
      <c r="C16" s="2"/>
      <c r="D16" s="2"/>
      <c r="E16" s="2"/>
      <c r="F16" s="2"/>
      <c r="H16" s="2" t="s">
        <v>105</v>
      </c>
      <c r="I16" s="2" t="s">
        <v>107</v>
      </c>
      <c r="J16" s="2" t="s">
        <v>108</v>
      </c>
    </row>
    <row r="17" spans="1:7" x14ac:dyDescent="0.2">
      <c r="A17" s="6" t="s">
        <v>17</v>
      </c>
      <c r="B17" s="2" t="s">
        <v>4</v>
      </c>
      <c r="C17" s="2" t="s">
        <v>5</v>
      </c>
      <c r="D17" s="2" t="s">
        <v>6</v>
      </c>
      <c r="E17" s="2" t="s">
        <v>19</v>
      </c>
      <c r="F17" s="2" t="s">
        <v>20</v>
      </c>
    </row>
    <row r="18" spans="1:7" x14ac:dyDescent="0.2">
      <c r="A18" s="1" t="s">
        <v>18</v>
      </c>
      <c r="B18" s="16">
        <v>246.67</v>
      </c>
      <c r="C18" s="10">
        <v>198</v>
      </c>
      <c r="D18" s="10">
        <v>222</v>
      </c>
      <c r="E18" s="12">
        <f>SUMPRODUCT(B6:D6,B18:D18)</f>
        <v>1414899.3333333333</v>
      </c>
      <c r="F18" s="11">
        <f>E18-0.2*13000000</f>
        <v>-1185100.6666666667</v>
      </c>
      <c r="G18" s="25">
        <f>F18+'Sensitivity Report Base Model'!J25</f>
        <v>-1183820.2666666668</v>
      </c>
    </row>
    <row r="20" spans="1:7" x14ac:dyDescent="0.2">
      <c r="F20" s="17" t="s">
        <v>24</v>
      </c>
    </row>
    <row r="21" spans="1:7" x14ac:dyDescent="0.2">
      <c r="F21" s="17" t="s">
        <v>109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Sensitivity Report Base Model</vt:lpstr>
      <vt:lpstr>RBC Q1</vt:lpstr>
      <vt:lpstr>Sensitivity of RBC Q2</vt:lpstr>
      <vt:lpstr>RBC Q2 Additional Grade A</vt:lpstr>
      <vt:lpstr>Sensitivity Report Advertising</vt:lpstr>
      <vt:lpstr>Advertising</vt:lpstr>
      <vt:lpstr>Additional Grade B</vt:lpstr>
      <vt:lpstr>Closing Down Production LIne</vt:lpstr>
      <vt:lpstr>One Year later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De Reyck</dc:creator>
  <cp:lastModifiedBy>Sunpil Howang</cp:lastModifiedBy>
  <cp:lastPrinted>2008-01-28T07:57:16Z</cp:lastPrinted>
  <dcterms:created xsi:type="dcterms:W3CDTF">1999-12-17T13:28:38Z</dcterms:created>
  <dcterms:modified xsi:type="dcterms:W3CDTF">2021-09-28T10:33:56Z</dcterms:modified>
</cp:coreProperties>
</file>