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defaultThemeVersion="124226"/>
  <xr:revisionPtr revIDLastSave="0" documentId="13_ncr:1_{CA67A82C-C8FA-A643-8D88-BB70EDA647A2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3-Objectives Model" sheetId="1" r:id="rId1"/>
    <sheet name="Efficient Frontier - Model" sheetId="4" r:id="rId2"/>
    <sheet name="Efficient Frontier_STS" sheetId="5" state="veryHidden" r:id="rId3"/>
    <sheet name="Efficient Frontier - Plot" sheetId="16" r:id="rId4"/>
    <sheet name="Preemptive Optimization" sheetId="10" r:id="rId5"/>
    <sheet name="Goal Programming" sheetId="11" r:id="rId6"/>
    <sheet name="Preemptive Goal Programming" sheetId="12" r:id="rId7"/>
    <sheet name="Weighted-sum" sheetId="17" r:id="rId8"/>
    <sheet name="Efficient Frontier - Model_STS" sheetId="15" state="veryHidden" r:id="rId9"/>
  </sheets>
  <definedNames>
    <definedName name="ChartData" localSheetId="3">'Efficient Frontier - Plot'!#REF!</definedName>
    <definedName name="InputValues" localSheetId="3">'Efficient Frontier - Plot'!$A$5:$A$26</definedName>
    <definedName name="OutputAddresses" localSheetId="3">'Efficient Frontier - Plot'!$B$4</definedName>
    <definedName name="OutputValues" localSheetId="3">'Efficient Frontier - Plot'!$B$5:$B$26</definedName>
    <definedName name="solver_adj" localSheetId="0" hidden="1">'3-Objectives Model'!$F$14:$F$21</definedName>
    <definedName name="solver_adj" localSheetId="1" hidden="1">'Efficient Frontier - Model'!$F$14:$F$21</definedName>
    <definedName name="solver_adj" localSheetId="5" hidden="1">'Goal Programming'!$F$14:$F$21,'Goal Programming'!$C$34,'Goal Programming'!$D$35,'Goal Programming'!$D$36</definedName>
    <definedName name="solver_adj" localSheetId="6" hidden="1">'Preemptive Goal Programming'!$F$14:$F$21,'Preemptive Goal Programming'!$C$34,'Preemptive Goal Programming'!$D$35,'Preemptive Goal Programming'!$D$36</definedName>
    <definedName name="solver_adj" localSheetId="4" hidden="1">'Preemptive Optimization'!$F$14:$F$21</definedName>
    <definedName name="solver_adj" localSheetId="7" hidden="1">'Weighted-sum'!$F$14:$F$21</definedName>
    <definedName name="solver_cvg" localSheetId="0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4" hidden="1">1</definedName>
    <definedName name="solver_drv" localSheetId="7" hidden="1">1</definedName>
    <definedName name="solver_eng" localSheetId="0" hidden="1">1</definedName>
    <definedName name="solver_eng" localSheetId="1" hidden="1">1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ng" localSheetId="7" hidden="1">2</definedName>
    <definedName name="solver_est" localSheetId="0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est" localSheetId="7" hidden="1">1</definedName>
    <definedName name="solver_itr" localSheetId="0" hidden="1">100</definedName>
    <definedName name="solver_itr" localSheetId="1" hidden="1">100</definedName>
    <definedName name="solver_itr" localSheetId="5" hidden="1">100</definedName>
    <definedName name="solver_itr" localSheetId="6" hidden="1">100</definedName>
    <definedName name="solver_itr" localSheetId="4" hidden="1">100</definedName>
    <definedName name="solver_itr" localSheetId="7" hidden="1">100</definedName>
    <definedName name="solver_lhs1" localSheetId="0" hidden="1">'3-Objectives Model'!$B$28</definedName>
    <definedName name="solver_lhs1" localSheetId="1" hidden="1">'Efficient Frontier - Model'!$B$25</definedName>
    <definedName name="solver_lhs1" localSheetId="5" hidden="1">'Goal Programming'!$B$25</definedName>
    <definedName name="solver_lhs1" localSheetId="6" hidden="1">'Preemptive Goal Programming'!$B$25</definedName>
    <definedName name="solver_lhs1" localSheetId="4" hidden="1">'Preemptive Optimization'!$B$25</definedName>
    <definedName name="solver_lhs1" localSheetId="7" hidden="1">'Weighted-sum'!$B$25</definedName>
    <definedName name="solver_lhs10" localSheetId="6" hidden="1">'Preemptive Goal Programming'!$F$21</definedName>
    <definedName name="solver_lhs2" localSheetId="0" hidden="1">'3-Objectives Model'!$B$31</definedName>
    <definedName name="solver_lhs2" localSheetId="1" hidden="1">'Efficient Frontier - Model'!$B$28</definedName>
    <definedName name="solver_lhs2" localSheetId="5" hidden="1">'Goal Programming'!$B$28</definedName>
    <definedName name="solver_lhs2" localSheetId="6" hidden="1">'Preemptive Goal Programming'!$B$28</definedName>
    <definedName name="solver_lhs2" localSheetId="4" hidden="1">'Preemptive Optimization'!$B$28</definedName>
    <definedName name="solver_lhs2" localSheetId="7" hidden="1">'Weighted-sum'!$B$28</definedName>
    <definedName name="solver_lhs3" localSheetId="0" hidden="1">'3-Objectives Model'!$B$25</definedName>
    <definedName name="solver_lhs3" localSheetId="1" hidden="1">'Efficient Frontier - Model'!$B$31</definedName>
    <definedName name="solver_lhs3" localSheetId="5" hidden="1">'Goal Programming'!$B$31</definedName>
    <definedName name="solver_lhs3" localSheetId="6" hidden="1">'Preemptive Goal Programming'!$B$31</definedName>
    <definedName name="solver_lhs3" localSheetId="4" hidden="1">'Preemptive Optimization'!$B$31</definedName>
    <definedName name="solver_lhs3" localSheetId="7" hidden="1">'Weighted-sum'!$B$31</definedName>
    <definedName name="solver_lhs4" localSheetId="0" hidden="1">'3-Objectives Model'!$F$14:$F$21</definedName>
    <definedName name="solver_lhs4" localSheetId="1" hidden="1">'Efficient Frontier - Model'!$B$38</definedName>
    <definedName name="solver_lhs4" localSheetId="5" hidden="1">'Goal Programming'!$E$34</definedName>
    <definedName name="solver_lhs4" localSheetId="6" hidden="1">'Preemptive Goal Programming'!$B$40</definedName>
    <definedName name="solver_lhs4" localSheetId="4" hidden="1">'Preemptive Optimization'!$B$61</definedName>
    <definedName name="solver_lhs4" localSheetId="7" hidden="1">'Weighted-sum'!$F$14:$F$21</definedName>
    <definedName name="solver_lhs5" localSheetId="0" hidden="1">'3-Objectives Model'!$F$21</definedName>
    <definedName name="solver_lhs5" localSheetId="1" hidden="1">'Efficient Frontier - Model'!$F$14:$F$21</definedName>
    <definedName name="solver_lhs5" localSheetId="5" hidden="1">'Goal Programming'!$E$35</definedName>
    <definedName name="solver_lhs5" localSheetId="6" hidden="1">'Preemptive Goal Programming'!$B$41</definedName>
    <definedName name="solver_lhs5" localSheetId="4" hidden="1">'Preemptive Optimization'!$B$86</definedName>
    <definedName name="solver_lhs5" localSheetId="7" hidden="1">'Weighted-sum'!$F$21</definedName>
    <definedName name="solver_lhs6" localSheetId="1" hidden="1">'Efficient Frontier - Model'!$F$21</definedName>
    <definedName name="solver_lhs6" localSheetId="5" hidden="1">'Goal Programming'!$E$36</definedName>
    <definedName name="solver_lhs6" localSheetId="6" hidden="1">'Preemptive Goal Programming'!$E$34</definedName>
    <definedName name="solver_lhs6" localSheetId="4" hidden="1">'Preemptive Optimization'!$F$14:$F$21</definedName>
    <definedName name="solver_lhs6" localSheetId="7" hidden="1">'Weighted-sum'!$F$21</definedName>
    <definedName name="solver_lhs7" localSheetId="5" hidden="1">'Goal Programming'!$F$14:$F$21</definedName>
    <definedName name="solver_lhs7" localSheetId="6" hidden="1">'Preemptive Goal Programming'!$E$35</definedName>
    <definedName name="solver_lhs7" localSheetId="4" hidden="1">'Preemptive Optimization'!$F$21</definedName>
    <definedName name="solver_lhs7" localSheetId="7" hidden="1">'Weighted-sum'!$F$21</definedName>
    <definedName name="solver_lhs8" localSheetId="5" hidden="1">'Goal Programming'!$F$21</definedName>
    <definedName name="solver_lhs8" localSheetId="6" hidden="1">'Preemptive Goal Programming'!$E$36</definedName>
    <definedName name="solver_lhs8" localSheetId="7" hidden="1">'Weighted-sum'!$F$21</definedName>
    <definedName name="solver_lhs9" localSheetId="6" hidden="1">'Preemptive Goal Programming'!$F$14:$F$21</definedName>
    <definedName name="solver_lin" localSheetId="0" hidden="1">2</definedName>
    <definedName name="solver_lin" localSheetId="1" hidden="1">2</definedName>
    <definedName name="solver_lin" localSheetId="5" hidden="1">2</definedName>
    <definedName name="solver_lin" localSheetId="6" hidden="1">2</definedName>
    <definedName name="solver_lin" localSheetId="4" hidden="1">2</definedName>
    <definedName name="solver_lin" localSheetId="7" hidden="1">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eg" localSheetId="7" hidden="1">1</definedName>
    <definedName name="solver_nod" localSheetId="7" hidden="1">2147483647</definedName>
    <definedName name="solver_num" localSheetId="0" hidden="1">5</definedName>
    <definedName name="solver_num" localSheetId="1" hidden="1">6</definedName>
    <definedName name="solver_num" localSheetId="5" hidden="1">8</definedName>
    <definedName name="solver_num" localSheetId="6" hidden="1">10</definedName>
    <definedName name="solver_num" localSheetId="4" hidden="1">7</definedName>
    <definedName name="solver_num" localSheetId="7" hidden="1">5</definedName>
    <definedName name="solver_nwt" localSheetId="0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nwt" localSheetId="7" hidden="1">1</definedName>
    <definedName name="solver_opt" localSheetId="0" hidden="1">'3-Objectives Model'!$B$34</definedName>
    <definedName name="solver_opt" localSheetId="1" hidden="1">'Efficient Frontier - Model'!$B$34</definedName>
    <definedName name="solver_opt" localSheetId="5" hidden="1">'Goal Programming'!$B$39</definedName>
    <definedName name="solver_opt" localSheetId="6" hidden="1">'Preemptive Goal Programming'!$B$42</definedName>
    <definedName name="solver_opt" localSheetId="4" hidden="1">'Preemptive Optimization'!$B$35</definedName>
    <definedName name="solver_opt" localSheetId="7" hidden="1">'Weighted-sum'!$B$39</definedName>
    <definedName name="solver_pre" localSheetId="0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pre" localSheetId="7" hidden="1">0.000001</definedName>
    <definedName name="solver_rbv" localSheetId="7" hidden="1">1</definedName>
    <definedName name="solver_rel1" localSheetId="0" hidden="1">3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4" hidden="1">2</definedName>
    <definedName name="solver_rel1" localSheetId="7" hidden="1">2</definedName>
    <definedName name="solver_rel10" localSheetId="6" hidden="1">3</definedName>
    <definedName name="solver_rel2" localSheetId="0" hidden="1">3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4" hidden="1">3</definedName>
    <definedName name="solver_rel2" localSheetId="7" hidden="1">3</definedName>
    <definedName name="solver_rel3" localSheetId="0" hidden="1">2</definedName>
    <definedName name="solver_rel3" localSheetId="1" hidden="1">3</definedName>
    <definedName name="solver_rel3" localSheetId="5" hidden="1">3</definedName>
    <definedName name="solver_rel3" localSheetId="6" hidden="1">3</definedName>
    <definedName name="solver_rel3" localSheetId="4" hidden="1">3</definedName>
    <definedName name="solver_rel3" localSheetId="7" hidden="1">3</definedName>
    <definedName name="solver_rel4" localSheetId="0" hidden="1">3</definedName>
    <definedName name="solver_rel4" localSheetId="1" hidden="1">1</definedName>
    <definedName name="solver_rel4" localSheetId="5" hidden="1">3</definedName>
    <definedName name="solver_rel4" localSheetId="6" hidden="1">1</definedName>
    <definedName name="solver_rel4" localSheetId="4" hidden="1">1</definedName>
    <definedName name="solver_rel4" localSheetId="7" hidden="1">3</definedName>
    <definedName name="solver_rel5" localSheetId="0" hidden="1">3</definedName>
    <definedName name="solver_rel5" localSheetId="1" hidden="1">3</definedName>
    <definedName name="solver_rel5" localSheetId="5" hidden="1">1</definedName>
    <definedName name="solver_rel5" localSheetId="6" hidden="1">1</definedName>
    <definedName name="solver_rel5" localSheetId="4" hidden="1">3</definedName>
    <definedName name="solver_rel5" localSheetId="7" hidden="1">3</definedName>
    <definedName name="solver_rel6" localSheetId="1" hidden="1">3</definedName>
    <definedName name="solver_rel6" localSheetId="5" hidden="1">1</definedName>
    <definedName name="solver_rel6" localSheetId="6" hidden="1">3</definedName>
    <definedName name="solver_rel6" localSheetId="4" hidden="1">3</definedName>
    <definedName name="solver_rel6" localSheetId="7" hidden="1">3</definedName>
    <definedName name="solver_rel7" localSheetId="5" hidden="1">3</definedName>
    <definedName name="solver_rel7" localSheetId="6" hidden="1">1</definedName>
    <definedName name="solver_rel7" localSheetId="4" hidden="1">3</definedName>
    <definedName name="solver_rel7" localSheetId="7" hidden="1">3</definedName>
    <definedName name="solver_rel8" localSheetId="5" hidden="1">3</definedName>
    <definedName name="solver_rel8" localSheetId="6" hidden="1">1</definedName>
    <definedName name="solver_rel8" localSheetId="7" hidden="1">3</definedName>
    <definedName name="solver_rel9" localSheetId="6" hidden="1">3</definedName>
    <definedName name="solver_rhs1" localSheetId="0" hidden="1">'3-Objectives Model'!$D$28</definedName>
    <definedName name="solver_rhs1" localSheetId="1" hidden="1">'Efficient Frontier - Model'!$D$25</definedName>
    <definedName name="solver_rhs1" localSheetId="5" hidden="1">'Goal Programming'!$D$25</definedName>
    <definedName name="solver_rhs1" localSheetId="6" hidden="1">'Preemptive Goal Programming'!$D$25</definedName>
    <definedName name="solver_rhs1" localSheetId="4" hidden="1">'Preemptive Optimization'!$D$25</definedName>
    <definedName name="solver_rhs1" localSheetId="7" hidden="1">'Weighted-sum'!$D$25</definedName>
    <definedName name="solver_rhs10" localSheetId="6" hidden="1">'Preemptive Goal Programming'!$I$21</definedName>
    <definedName name="solver_rhs2" localSheetId="0" hidden="1">'3-Objectives Model'!$D$31</definedName>
    <definedName name="solver_rhs2" localSheetId="1" hidden="1">'Efficient Frontier - Model'!$D$28</definedName>
    <definedName name="solver_rhs2" localSheetId="5" hidden="1">'Goal Programming'!$D$28</definedName>
    <definedName name="solver_rhs2" localSheetId="6" hidden="1">'Preemptive Goal Programming'!$D$28</definedName>
    <definedName name="solver_rhs2" localSheetId="4" hidden="1">'Preemptive Optimization'!$D$28</definedName>
    <definedName name="solver_rhs2" localSheetId="7" hidden="1">'Weighted-sum'!$D$28</definedName>
    <definedName name="solver_rhs3" localSheetId="0" hidden="1">'3-Objectives Model'!$D$25</definedName>
    <definedName name="solver_rhs3" localSheetId="1" hidden="1">'Efficient Frontier - Model'!$D$31</definedName>
    <definedName name="solver_rhs3" localSheetId="5" hidden="1">'Goal Programming'!$D$31</definedName>
    <definedName name="solver_rhs3" localSheetId="6" hidden="1">'Preemptive Goal Programming'!$D$31</definedName>
    <definedName name="solver_rhs3" localSheetId="4" hidden="1">'Preemptive Optimization'!$D$31</definedName>
    <definedName name="solver_rhs3" localSheetId="7" hidden="1">'Weighted-sum'!$D$31</definedName>
    <definedName name="solver_rhs4" localSheetId="0" hidden="1">'3-Objectives Model'!$H$14:$H$21</definedName>
    <definedName name="solver_rhs4" localSheetId="1" hidden="1">'Efficient Frontier - Model'!$D$38</definedName>
    <definedName name="solver_rhs4" localSheetId="5" hidden="1">'Goal Programming'!$G$34</definedName>
    <definedName name="solver_rhs4" localSheetId="6" hidden="1">'Preemptive Goal Programming'!$D$40</definedName>
    <definedName name="solver_rhs4" localSheetId="4" hidden="1">'Preemptive Optimization'!$D$61</definedName>
    <definedName name="solver_rhs4" localSheetId="7" hidden="1">'Weighted-sum'!$H$14:$H$21</definedName>
    <definedName name="solver_rhs5" localSheetId="0" hidden="1">'3-Objectives Model'!$I$21</definedName>
    <definedName name="solver_rhs5" localSheetId="1" hidden="1">'Efficient Frontier - Model'!$H$14:$H$21</definedName>
    <definedName name="solver_rhs5" localSheetId="5" hidden="1">'Goal Programming'!$G$35</definedName>
    <definedName name="solver_rhs5" localSheetId="6" hidden="1">'Preemptive Goal Programming'!$D$41</definedName>
    <definedName name="solver_rhs5" localSheetId="4" hidden="1">'Preemptive Optimization'!$D$86</definedName>
    <definedName name="solver_rhs5" localSheetId="7" hidden="1">'Weighted-sum'!$I$21</definedName>
    <definedName name="solver_rhs6" localSheetId="1" hidden="1">'Efficient Frontier - Model'!$I$21</definedName>
    <definedName name="solver_rhs6" localSheetId="5" hidden="1">'Goal Programming'!$G$36</definedName>
    <definedName name="solver_rhs6" localSheetId="6" hidden="1">'Preemptive Goal Programming'!$G$34</definedName>
    <definedName name="solver_rhs6" localSheetId="4" hidden="1">'Preemptive Optimization'!$H$14:$H$21</definedName>
    <definedName name="solver_rhs6" localSheetId="7" hidden="1">'Weighted-sum'!$I$21</definedName>
    <definedName name="solver_rhs7" localSheetId="5" hidden="1">'Goal Programming'!$H$14:$H$21</definedName>
    <definedName name="solver_rhs7" localSheetId="6" hidden="1">'Preemptive Goal Programming'!$G$35</definedName>
    <definedName name="solver_rhs7" localSheetId="4" hidden="1">'Preemptive Optimization'!$I$21</definedName>
    <definedName name="solver_rhs7" localSheetId="7" hidden="1">'Weighted-sum'!$I$21</definedName>
    <definedName name="solver_rhs8" localSheetId="5" hidden="1">'Goal Programming'!$I$21</definedName>
    <definedName name="solver_rhs8" localSheetId="6" hidden="1">'Preemptive Goal Programming'!$G$36</definedName>
    <definedName name="solver_rhs8" localSheetId="7" hidden="1">'Weighted-sum'!$I$21</definedName>
    <definedName name="solver_rhs9" localSheetId="6" hidden="1">'Preemptive Goal Programming'!$H$14:$H$21</definedName>
    <definedName name="solver_rlx" localSheetId="7" hidden="1">1</definedName>
    <definedName name="solver_rsd" localSheetId="7" hidden="1">0</definedName>
    <definedName name="solver_scl" localSheetId="0" hidden="1">2</definedName>
    <definedName name="solver_scl" localSheetId="1" hidden="1">2</definedName>
    <definedName name="solver_scl" localSheetId="5" hidden="1">2</definedName>
    <definedName name="solver_scl" localSheetId="6" hidden="1">2</definedName>
    <definedName name="solver_scl" localSheetId="4" hidden="1">2</definedName>
    <definedName name="solver_scl" localSheetId="7" hidden="1">2</definedName>
    <definedName name="solver_sho" localSheetId="0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ho" localSheetId="7" hidden="1">2</definedName>
    <definedName name="solver_ssz" localSheetId="7" hidden="1">100</definedName>
    <definedName name="solver_tim" localSheetId="0" hidden="1">100</definedName>
    <definedName name="solver_tim" localSheetId="1" hidden="1">100</definedName>
    <definedName name="solver_tim" localSheetId="5" hidden="1">100</definedName>
    <definedName name="solver_tim" localSheetId="6" hidden="1">100</definedName>
    <definedName name="solver_tim" localSheetId="4" hidden="1">100</definedName>
    <definedName name="solver_tim" localSheetId="7" hidden="1">100</definedName>
    <definedName name="solver_tol" localSheetId="0" hidden="1">0.05</definedName>
    <definedName name="solver_tol" localSheetId="1" hidden="1">0.05</definedName>
    <definedName name="solver_tol" localSheetId="5" hidden="1">0.05</definedName>
    <definedName name="solver_tol" localSheetId="6" hidden="1">0.05</definedName>
    <definedName name="solver_tol" localSheetId="4" hidden="1">0.05</definedName>
    <definedName name="solver_tol" localSheetId="7" hidden="1">0.05</definedName>
    <definedName name="solver_typ" localSheetId="0" hidden="1">1</definedName>
    <definedName name="solver_typ" localSheetId="1" hidden="1">1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al" localSheetId="7" hidden="1">0</definedName>
    <definedName name="solver_ver" localSheetId="0" hidden="1">3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4" hidden="1">2</definedName>
    <definedName name="solver_ver" localSheetId="7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1" l="1"/>
  <c r="B34" i="10"/>
  <c r="B36" i="17"/>
  <c r="B35" i="17"/>
  <c r="B34" i="17"/>
  <c r="D31" i="17"/>
  <c r="B31" i="17"/>
  <c r="D28" i="17"/>
  <c r="B28" i="17"/>
  <c r="D25" i="17"/>
  <c r="B25" i="17"/>
  <c r="I21" i="17"/>
  <c r="H21" i="17"/>
  <c r="H20" i="17"/>
  <c r="H19" i="17"/>
  <c r="H18" i="17"/>
  <c r="H17" i="17"/>
  <c r="H16" i="17"/>
  <c r="H15" i="17"/>
  <c r="H14" i="17"/>
  <c r="B39" i="17" l="1"/>
  <c r="B39" i="11"/>
  <c r="B40" i="12"/>
  <c r="B36" i="12"/>
  <c r="E36" i="12" s="1"/>
  <c r="B36" i="11"/>
  <c r="E36" i="11" s="1"/>
  <c r="B36" i="10"/>
  <c r="B39" i="10" s="1"/>
  <c r="J4" i="16"/>
  <c r="B38" i="4"/>
  <c r="B36" i="1"/>
  <c r="B35" i="1"/>
  <c r="B34" i="1"/>
  <c r="D31" i="1"/>
  <c r="D28" i="1"/>
  <c r="B28" i="1"/>
  <c r="D25" i="1"/>
  <c r="B25" i="1"/>
  <c r="I21" i="1"/>
  <c r="B42" i="12"/>
  <c r="B41" i="12"/>
  <c r="B35" i="12"/>
  <c r="E35" i="12" s="1"/>
  <c r="B34" i="12"/>
  <c r="E34" i="12" s="1"/>
  <c r="D31" i="12"/>
  <c r="B31" i="12"/>
  <c r="D28" i="12"/>
  <c r="B28" i="12"/>
  <c r="D25" i="12"/>
  <c r="B25" i="12"/>
  <c r="I21" i="12"/>
  <c r="H21" i="12"/>
  <c r="H20" i="12"/>
  <c r="H19" i="12"/>
  <c r="H18" i="12"/>
  <c r="H17" i="12"/>
  <c r="H16" i="12"/>
  <c r="H15" i="12"/>
  <c r="H14" i="12"/>
  <c r="B35" i="11"/>
  <c r="E35" i="11" s="1"/>
  <c r="B34" i="11"/>
  <c r="D31" i="11"/>
  <c r="B31" i="11"/>
  <c r="D28" i="11"/>
  <c r="B28" i="11"/>
  <c r="D25" i="11"/>
  <c r="B25" i="11"/>
  <c r="I21" i="11"/>
  <c r="H21" i="11"/>
  <c r="H20" i="11"/>
  <c r="H19" i="11"/>
  <c r="H18" i="11"/>
  <c r="H17" i="11"/>
  <c r="H16" i="11"/>
  <c r="H15" i="11"/>
  <c r="H14" i="11"/>
  <c r="B35" i="10"/>
  <c r="B80" i="10" s="1"/>
  <c r="B58" i="10"/>
  <c r="D31" i="10"/>
  <c r="B31" i="10"/>
  <c r="D28" i="10"/>
  <c r="B28" i="10"/>
  <c r="D25" i="10"/>
  <c r="B25" i="10"/>
  <c r="I21" i="10"/>
  <c r="H21" i="10"/>
  <c r="H20" i="10"/>
  <c r="H19" i="10"/>
  <c r="H18" i="10"/>
  <c r="H17" i="10"/>
  <c r="H16" i="10"/>
  <c r="H15" i="10"/>
  <c r="H14" i="10"/>
  <c r="B34" i="4"/>
  <c r="D31" i="4"/>
  <c r="B31" i="4"/>
  <c r="D28" i="4"/>
  <c r="B28" i="4"/>
  <c r="D25" i="4"/>
  <c r="B25" i="4"/>
  <c r="I21" i="4"/>
  <c r="H21" i="4"/>
  <c r="H20" i="4"/>
  <c r="H19" i="4"/>
  <c r="H18" i="4"/>
  <c r="H17" i="4"/>
  <c r="H16" i="4"/>
  <c r="H15" i="4"/>
  <c r="H14" i="4"/>
  <c r="H15" i="1"/>
  <c r="H16" i="1"/>
  <c r="H17" i="1"/>
  <c r="H18" i="1"/>
  <c r="H19" i="1"/>
  <c r="H20" i="1"/>
  <c r="H21" i="1"/>
  <c r="H14" i="1"/>
  <c r="B31" i="1"/>
  <c r="B86" i="10" l="1"/>
  <c r="B83" i="10"/>
  <c r="B6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100-000001000000}">
      <text>
        <r>
          <rPr>
            <sz val="8"/>
            <color rgb="FF000000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Percentage of deposits required to be held in cash.
</t>
        </r>
      </text>
    </comment>
    <comment ref="D4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Percentage of deposits that should be in vested in "liquid" assets.
</t>
        </r>
      </text>
    </comment>
    <comment ref="D13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These are approximate requirements by the U.S. Government for calculating the bank’s capital-adequacy ratio (CAR), which is an indicator of solvency.
</t>
        </r>
      </text>
    </comment>
  </commentList>
</comments>
</file>

<file path=xl/sharedStrings.xml><?xml version="1.0" encoding="utf-8"?>
<sst xmlns="http://schemas.openxmlformats.org/spreadsheetml/2006/main" count="417" uniqueCount="82">
  <si>
    <t>Capital</t>
  </si>
  <si>
    <t>Demand deposits</t>
  </si>
  <si>
    <t>Time deposit</t>
  </si>
  <si>
    <t xml:space="preserve">Investment Category </t>
  </si>
  <si>
    <t xml:space="preserve">Cash </t>
  </si>
  <si>
    <t xml:space="preserve">No </t>
  </si>
  <si>
    <t xml:space="preserve">Short term </t>
  </si>
  <si>
    <t xml:space="preserve">Government: 1 – 5 years </t>
  </si>
  <si>
    <t>Government: 5 – 10 years</t>
  </si>
  <si>
    <t>Government: over 10 years</t>
  </si>
  <si>
    <t xml:space="preserve">Installment loans </t>
  </si>
  <si>
    <t xml:space="preserve">Yes </t>
  </si>
  <si>
    <t xml:space="preserve">Mortgage loans </t>
  </si>
  <si>
    <t xml:space="preserve">Commercial loans </t>
  </si>
  <si>
    <t xml:space="preserve">Bank Three </t>
  </si>
  <si>
    <t>Capital and Deposits</t>
  </si>
  <si>
    <t>Investment Choices</t>
  </si>
  <si>
    <t>Total Investment</t>
  </si>
  <si>
    <t>Total Funds</t>
  </si>
  <si>
    <t>=</t>
  </si>
  <si>
    <t xml:space="preserve">Cash Reserve </t>
  </si>
  <si>
    <t>Amount (million)</t>
  </si>
  <si>
    <t>Cash reserve requirements</t>
  </si>
  <si>
    <t>Liquidity requirement</t>
  </si>
  <si>
    <t>Minimum required investment for each category</t>
  </si>
  <si>
    <t>Minimum required investment for commercial loans</t>
  </si>
  <si>
    <t>&gt;=</t>
  </si>
  <si>
    <t>Minimum cash requirement</t>
  </si>
  <si>
    <t>Liquidity Constraints</t>
  </si>
  <si>
    <t>Liquid Investments</t>
  </si>
  <si>
    <t xml:space="preserve">Objective 1: Profit </t>
  </si>
  <si>
    <t>Objective 2: Capital-Adequacy</t>
  </si>
  <si>
    <t>Objective 3: Risk Assets</t>
  </si>
  <si>
    <t>Return rate</t>
  </si>
  <si>
    <t>Liquid part</t>
  </si>
  <si>
    <t xml:space="preserve">Risk asset? </t>
  </si>
  <si>
    <t>Minimum investment level</t>
  </si>
  <si>
    <t>Minimum cmmerical investment</t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</si>
  <si>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>Maximize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</si>
  <si>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>Minimize</t>
    </r>
  </si>
  <si>
    <t>Required capital</t>
  </si>
  <si>
    <t>Constraint on Objective 3</t>
  </si>
  <si>
    <t>&lt;=</t>
  </si>
  <si>
    <t>Upper bound</t>
  </si>
  <si>
    <t>Value for objective 3</t>
  </si>
  <si>
    <t>$D$38</t>
  </si>
  <si>
    <t>$B$34</t>
  </si>
  <si>
    <t>Input</t>
  </si>
  <si>
    <t>Input (cell $D$38) values along side, output cell(s) along top</t>
  </si>
  <si>
    <t xml:space="preserve">Bank Three: Efficient Frontier </t>
  </si>
  <si>
    <t>Optimal solution:</t>
  </si>
  <si>
    <t>Invesment</t>
  </si>
  <si>
    <t>Value for objectives:</t>
  </si>
  <si>
    <t>Objective 1: Profit</t>
  </si>
  <si>
    <t>Objective 1 results</t>
  </si>
  <si>
    <t>Objective 2 results</t>
  </si>
  <si>
    <t>Objective 3 results</t>
  </si>
  <si>
    <t>Added constraint to retain objective 3 at its optimal value:</t>
  </si>
  <si>
    <t>Added constraint to retain objective 1 at its optimal value:</t>
  </si>
  <si>
    <t>Value</t>
  </si>
  <si>
    <t>Amount over  goal</t>
  </si>
  <si>
    <t>Amount under goal</t>
  </si>
  <si>
    <t xml:space="preserve">Goal 1: Profit </t>
  </si>
  <si>
    <t>Goal 2: Capital-Adequacy</t>
  </si>
  <si>
    <t>Goal 3: Risk Assets</t>
  </si>
  <si>
    <t>Balance</t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</si>
  <si>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>Minimize sum (or weighted sum) of deficiency variables</t>
    </r>
  </si>
  <si>
    <t xml:space="preserve">Deviations from Goals </t>
  </si>
  <si>
    <t xml:space="preserve">Profit </t>
  </si>
  <si>
    <t>Capital-Adequacy</t>
  </si>
  <si>
    <t>Risk Assets</t>
  </si>
  <si>
    <t>Deficiency</t>
  </si>
  <si>
    <t>Goal 2: Capital-Adequacy Ratio</t>
  </si>
  <si>
    <t>Goal 3: Risk-Asset Ratio</t>
  </si>
  <si>
    <t>Objective</t>
  </si>
  <si>
    <t>Oneway analysis for Solver model in Efficient Frontier - Model worksheet</t>
  </si>
  <si>
    <t>Minimum commerical investment</t>
  </si>
  <si>
    <t>Minimum liquidity requirement</t>
  </si>
  <si>
    <t>Amount to invest ($ million)</t>
  </si>
  <si>
    <t>Minimum liqudity requirement</t>
  </si>
  <si>
    <t>Weight</t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</si>
  <si>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>Minimize weighted sum of goals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</si>
</sst>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indexed="81"/>
      <name val="Tahoma"/>
      <family val="2"/>
    </font>
    <font>
      <sz val="11"/>
      <color theme="1"/>
      <name val="Symbol"/>
      <family val="1"/>
      <charset val="2"/>
    </font>
    <font>
      <sz val="11"/>
      <color rgb="FFFFFFFF"/>
      <name val="Calibri"/>
      <family val="2"/>
      <scheme val="minor"/>
    </font>
    <font>
      <b/>
      <sz val="11"/>
      <color rgb="FF00B050"/>
      <name val="Calibri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0" fillId="2" borderId="0" xfId="0" applyNumberFormat="1" applyFill="1"/>
    <xf numFmtId="0" fontId="2" fillId="0" borderId="0" xfId="0" applyFont="1" applyAlignment="1">
      <alignment horizontal="left" vertical="top" wrapText="1" readingOrder="1"/>
    </xf>
    <xf numFmtId="0" fontId="2" fillId="0" borderId="0" xfId="0" applyFont="1" applyBorder="1" applyAlignment="1">
      <alignment horizontal="left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left" vertical="top" wrapText="1" readingOrder="1"/>
    </xf>
    <xf numFmtId="0" fontId="0" fillId="0" borderId="0" xfId="0" quotePrefix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10" fontId="2" fillId="2" borderId="0" xfId="0" applyNumberFormat="1" applyFont="1" applyFill="1" applyBorder="1" applyAlignment="1">
      <alignment horizontal="right" vertical="top" wrapText="1" readingOrder="1"/>
    </xf>
    <xf numFmtId="0" fontId="2" fillId="2" borderId="0" xfId="0" applyFont="1" applyFill="1" applyBorder="1" applyAlignment="1">
      <alignment horizontal="right" vertical="top" wrapText="1" readingOrder="1"/>
    </xf>
    <xf numFmtId="165" fontId="2" fillId="3" borderId="0" xfId="0" applyNumberFormat="1" applyFont="1" applyFill="1" applyBorder="1" applyAlignment="1">
      <alignment horizontal="right" vertical="top" wrapText="1" readingOrder="1"/>
    </xf>
    <xf numFmtId="10" fontId="2" fillId="2" borderId="0" xfId="0" applyNumberFormat="1" applyFont="1" applyFill="1" applyAlignment="1">
      <alignment horizontal="right" vertical="top" wrapText="1" readingOrder="1"/>
    </xf>
    <xf numFmtId="0" fontId="2" fillId="2" borderId="0" xfId="0" applyFont="1" applyFill="1" applyAlignment="1">
      <alignment horizontal="right" vertical="top" wrapText="1" readingOrder="1"/>
    </xf>
    <xf numFmtId="165" fontId="2" fillId="3" borderId="0" xfId="0" applyNumberFormat="1" applyFont="1" applyFill="1" applyAlignment="1">
      <alignment horizontal="right" vertical="top" wrapText="1" readingOrder="1"/>
    </xf>
    <xf numFmtId="10" fontId="2" fillId="2" borderId="2" xfId="0" applyNumberFormat="1" applyFont="1" applyFill="1" applyBorder="1" applyAlignment="1">
      <alignment horizontal="right" vertical="top" wrapText="1" readingOrder="1"/>
    </xf>
    <xf numFmtId="0" fontId="2" fillId="2" borderId="2" xfId="0" applyFont="1" applyFill="1" applyBorder="1" applyAlignment="1">
      <alignment horizontal="right" vertical="top" wrapText="1" readingOrder="1"/>
    </xf>
    <xf numFmtId="165" fontId="2" fillId="3" borderId="2" xfId="0" applyNumberFormat="1" applyFont="1" applyFill="1" applyBorder="1" applyAlignment="1">
      <alignment horizontal="right" vertical="top" wrapText="1" readingOrder="1"/>
    </xf>
    <xf numFmtId="10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Fill="1"/>
    <xf numFmtId="0" fontId="0" fillId="0" borderId="0" xfId="0" applyAlignment="1">
      <alignment horizontal="center"/>
    </xf>
    <xf numFmtId="10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wrapText="1" readingOrder="1"/>
    </xf>
    <xf numFmtId="0" fontId="2" fillId="0" borderId="1" xfId="0" applyFont="1" applyFill="1" applyBorder="1" applyAlignment="1">
      <alignment wrapText="1" readingOrder="1"/>
    </xf>
    <xf numFmtId="0" fontId="0" fillId="0" borderId="0" xfId="0" applyAlignment="1"/>
    <xf numFmtId="0" fontId="2" fillId="0" borderId="0" xfId="0" applyFont="1" applyFill="1" applyBorder="1" applyAlignment="1">
      <alignment wrapText="1" readingOrder="1"/>
    </xf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right" textRotation="90"/>
    </xf>
    <xf numFmtId="0" fontId="6" fillId="0" borderId="0" xfId="0" applyFont="1"/>
    <xf numFmtId="2" fontId="0" fillId="0" borderId="0" xfId="0" applyNumberFormat="1" applyAlignment="1">
      <alignment wrapText="1"/>
    </xf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 applyAlignment="1">
      <alignment horizontal="right"/>
    </xf>
    <xf numFmtId="165" fontId="0" fillId="0" borderId="4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7" fillId="0" borderId="0" xfId="0" applyNumberFormat="1" applyFont="1" applyFill="1" applyBorder="1" applyAlignment="1">
      <alignment horizontal="right" vertical="top" wrapText="1" readingOrder="1"/>
    </xf>
    <xf numFmtId="165" fontId="7" fillId="0" borderId="0" xfId="0" applyNumberFormat="1" applyFont="1" applyFill="1" applyAlignment="1">
      <alignment horizontal="right" vertical="top" wrapText="1" readingOrder="1"/>
    </xf>
    <xf numFmtId="165" fontId="7" fillId="0" borderId="2" xfId="0" applyNumberFormat="1" applyFont="1" applyFill="1" applyBorder="1" applyAlignment="1">
      <alignment horizontal="right" vertical="top" wrapText="1" readingOrder="1"/>
    </xf>
    <xf numFmtId="0" fontId="0" fillId="0" borderId="0" xfId="0" applyFill="1" applyAlignment="1">
      <alignment horizontal="center" wrapText="1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Tradeoff of Profit versus Proportion of Risk Assets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'Efficient Frontier - Plot'!$A$5:$A$26</c:f>
              <c:numCache>
                <c:formatCode>0.00</c:formatCode>
                <c:ptCount val="22"/>
                <c:pt idx="0">
                  <c:v>5</c:v>
                </c:pt>
                <c:pt idx="1">
                  <c:v>5.0999999046325684</c:v>
                </c:pt>
                <c:pt idx="2">
                  <c:v>5.1999998092651367</c:v>
                </c:pt>
                <c:pt idx="3">
                  <c:v>5.3000001907348633</c:v>
                </c:pt>
                <c:pt idx="4">
                  <c:v>5.4000000953674316</c:v>
                </c:pt>
                <c:pt idx="5">
                  <c:v>5.5</c:v>
                </c:pt>
                <c:pt idx="6">
                  <c:v>5.5999999046325684</c:v>
                </c:pt>
                <c:pt idx="7">
                  <c:v>5.6999998092651367</c:v>
                </c:pt>
                <c:pt idx="8">
                  <c:v>5.8000001907348633</c:v>
                </c:pt>
                <c:pt idx="9">
                  <c:v>5.9000000953674316</c:v>
                </c:pt>
                <c:pt idx="10">
                  <c:v>6</c:v>
                </c:pt>
                <c:pt idx="11">
                  <c:v>6.0999999046325684</c:v>
                </c:pt>
                <c:pt idx="12">
                  <c:v>6.1999998092651367</c:v>
                </c:pt>
                <c:pt idx="13">
                  <c:v>6.3000001907348633</c:v>
                </c:pt>
                <c:pt idx="14">
                  <c:v>6.4000000953674316</c:v>
                </c:pt>
                <c:pt idx="15">
                  <c:v>6.5</c:v>
                </c:pt>
                <c:pt idx="16">
                  <c:v>6.5999999046325684</c:v>
                </c:pt>
                <c:pt idx="17">
                  <c:v>6.6999998092651367</c:v>
                </c:pt>
                <c:pt idx="18">
                  <c:v>6.8000001907348633</c:v>
                </c:pt>
                <c:pt idx="19">
                  <c:v>6.9000000953674316</c:v>
                </c:pt>
                <c:pt idx="20">
                  <c:v>7</c:v>
                </c:pt>
                <c:pt idx="21">
                  <c:v>7.0999999046325684</c:v>
                </c:pt>
              </c:numCache>
            </c:numRef>
          </c:cat>
          <c:val>
            <c:numRef>
              <c:f>'Efficient Frontier - Plot'!$B$5:$B$26</c:f>
              <c:numCache>
                <c:formatCode>"$"#,##0.00</c:formatCode>
                <c:ptCount val="22"/>
                <c:pt idx="0">
                  <c:v>17.21</c:v>
                </c:pt>
                <c:pt idx="1">
                  <c:v>17.28</c:v>
                </c:pt>
                <c:pt idx="2">
                  <c:v>17.350000000000001</c:v>
                </c:pt>
                <c:pt idx="3">
                  <c:v>17.420000000000002</c:v>
                </c:pt>
                <c:pt idx="4">
                  <c:v>17.489999999999998</c:v>
                </c:pt>
                <c:pt idx="5">
                  <c:v>17.559999999999999</c:v>
                </c:pt>
                <c:pt idx="6">
                  <c:v>17.63</c:v>
                </c:pt>
                <c:pt idx="7">
                  <c:v>17.7</c:v>
                </c:pt>
                <c:pt idx="8">
                  <c:v>17.77</c:v>
                </c:pt>
                <c:pt idx="9">
                  <c:v>17.84</c:v>
                </c:pt>
                <c:pt idx="10">
                  <c:v>17.91</c:v>
                </c:pt>
                <c:pt idx="11">
                  <c:v>17.98</c:v>
                </c:pt>
                <c:pt idx="12">
                  <c:v>18.05</c:v>
                </c:pt>
                <c:pt idx="13">
                  <c:v>18.12</c:v>
                </c:pt>
                <c:pt idx="14">
                  <c:v>18.190000000000001</c:v>
                </c:pt>
                <c:pt idx="15">
                  <c:v>18.260000000000002</c:v>
                </c:pt>
                <c:pt idx="16">
                  <c:v>18.329999999999998</c:v>
                </c:pt>
                <c:pt idx="17">
                  <c:v>18.399999999999999</c:v>
                </c:pt>
                <c:pt idx="18">
                  <c:v>18.47</c:v>
                </c:pt>
                <c:pt idx="19">
                  <c:v>18.54</c:v>
                </c:pt>
                <c:pt idx="20">
                  <c:v>18.61</c:v>
                </c:pt>
                <c:pt idx="21">
                  <c:v>18.670000000000002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C1A-BA6B-EBE59657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42944"/>
        <c:axId val="195420160"/>
      </c:lineChart>
      <c:catAx>
        <c:axId val="2154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Risky</a:t>
                </a:r>
                <a:r>
                  <a:rPr lang="en-US" baseline="0"/>
                  <a:t> Assets to Capital Ratio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5420160"/>
        <c:crosses val="autoZero"/>
        <c:auto val="1"/>
        <c:lblAlgn val="ctr"/>
        <c:lblOffset val="100"/>
        <c:noMultiLvlLbl val="0"/>
      </c:catAx>
      <c:valAx>
        <c:axId val="195420160"/>
        <c:scaling>
          <c:orientation val="minMax"/>
          <c:min val="1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Profit ($ million)</a:t>
                </a:r>
                <a:endParaRPr lang="en-US"/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21544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32</xdr:row>
      <xdr:rowOff>95250</xdr:rowOff>
    </xdr:from>
    <xdr:to>
      <xdr:col>9</xdr:col>
      <xdr:colOff>323849</xdr:colOff>
      <xdr:row>35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67425" y="7743825"/>
          <a:ext cx="2285999" cy="695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Note that minimizing</a:t>
          </a:r>
          <a:r>
            <a:rPr lang="en-US" sz="1100" baseline="0"/>
            <a:t> either the 2nd or 3rd objective results in the same values for the three objective.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33</xdr:row>
      <xdr:rowOff>190499</xdr:rowOff>
    </xdr:from>
    <xdr:to>
      <xdr:col>8</xdr:col>
      <xdr:colOff>657225</xdr:colOff>
      <xdr:row>43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62500" y="8220074"/>
          <a:ext cx="306705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Vary the upper bound for objective 3 (from 5.00 to 7.10), and find the corresponding values for objective 1.  </a:t>
          </a:r>
        </a:p>
        <a:p>
          <a:r>
            <a:rPr lang="en-US" sz="1100" baseline="0"/>
            <a:t>The plot of the obtained profits versus the value of the risk asset fraction is the efficient frontier for the model for objectives 1 and 3.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203835</xdr:colOff>
      <xdr:row>3</xdr:row>
      <xdr:rowOff>328612</xdr:rowOff>
    </xdr:from>
    <xdr:to>
      <xdr:col>13</xdr:col>
      <xdr:colOff>508635</xdr:colOff>
      <xdr:row>33</xdr:row>
      <xdr:rowOff>152399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36</xdr:row>
      <xdr:rowOff>28575</xdr:rowOff>
    </xdr:from>
    <xdr:to>
      <xdr:col>10</xdr:col>
      <xdr:colOff>123825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429125" y="8820150"/>
          <a:ext cx="43338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 this example, the</a:t>
          </a:r>
          <a:r>
            <a:rPr lang="en-US" sz="1100" baseline="0"/>
            <a:t> deficiencies are minimized in the order listed.</a:t>
          </a:r>
        </a:p>
        <a:p>
          <a:r>
            <a:rPr lang="en-US" sz="1100" baseline="0"/>
            <a:t>First, the profit defciency is minimized, yielding a value of 0 (i.e., the profit goal is exactly met).</a:t>
          </a:r>
        </a:p>
        <a:p>
          <a:r>
            <a:rPr lang="en-US" sz="1100" baseline="0"/>
            <a:t>Next, a constraint is added to ensure that the profit deficiency stays at 0, and the capital-adequacy ratio deficiency is minimized yield  a value of 0.12 (i.e., the ratio is violated by 0.12).</a:t>
          </a:r>
        </a:p>
        <a:p>
          <a:r>
            <a:rPr lang="en-US" sz="1100" baseline="0"/>
            <a:t>Next, a constraint is added to enure that the capital-adequacy ratio stays equal to 0.12, and the risk-asset ratio deficiency is minimized yielding a value of 0.01 (i.e., the ratio is violated by 0.01).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3" zoomScaleNormal="100" workbookViewId="0">
      <selection activeCell="F34" sqref="F34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2.1640625" customWidth="1"/>
    <col min="8" max="8" width="11" customWidth="1"/>
    <col min="9" max="9" width="11.33203125" bestFit="1" customWidth="1"/>
  </cols>
  <sheetData>
    <row r="1" spans="1:9" x14ac:dyDescent="0.2">
      <c r="A1" s="1" t="s">
        <v>14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76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52">
        <v>24.2</v>
      </c>
      <c r="G14" s="24" t="s">
        <v>26</v>
      </c>
      <c r="H14" s="10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53">
        <v>12.5</v>
      </c>
      <c r="G15" s="24" t="s">
        <v>26</v>
      </c>
      <c r="H15" s="10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53">
        <v>12.5</v>
      </c>
      <c r="G16" s="24" t="s">
        <v>26</v>
      </c>
      <c r="H16" s="10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53">
        <v>12.5</v>
      </c>
      <c r="G17" s="24" t="s">
        <v>26</v>
      </c>
      <c r="H17" s="10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53">
        <v>46.367647058823515</v>
      </c>
      <c r="G18" s="24" t="s">
        <v>26</v>
      </c>
      <c r="H18" s="10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53">
        <v>54.432352941176497</v>
      </c>
      <c r="G19" s="24" t="s">
        <v>26</v>
      </c>
      <c r="H19" s="10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53">
        <v>12.5</v>
      </c>
      <c r="G20" s="24" t="s">
        <v>26</v>
      </c>
      <c r="H20" s="10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54">
        <v>75</v>
      </c>
      <c r="G21" s="24" t="s">
        <v>26</v>
      </c>
      <c r="H21" s="10">
        <f t="shared" si="0"/>
        <v>12.5</v>
      </c>
      <c r="I21" s="10">
        <f>B10*SUM(B5:B7)</f>
        <v>75</v>
      </c>
    </row>
    <row r="23" spans="1:9" ht="16" x14ac:dyDescent="0.2">
      <c r="A23" s="8" t="s">
        <v>17</v>
      </c>
    </row>
    <row r="24" spans="1:9" ht="32" x14ac:dyDescent="0.2">
      <c r="B24" s="22" t="s">
        <v>17</v>
      </c>
      <c r="D24" t="s">
        <v>18</v>
      </c>
    </row>
    <row r="25" spans="1:9" x14ac:dyDescent="0.2">
      <c r="B25" s="10">
        <f>SUM(F14:F21)</f>
        <v>250.00000000000003</v>
      </c>
      <c r="C25" s="9" t="s">
        <v>19</v>
      </c>
      <c r="D25" s="10">
        <f>SUM(B5:B7)</f>
        <v>250</v>
      </c>
    </row>
    <row r="26" spans="1:9" x14ac:dyDescent="0.2">
      <c r="A26" s="1" t="s">
        <v>20</v>
      </c>
    </row>
    <row r="27" spans="1:9" ht="32" x14ac:dyDescent="0.2">
      <c r="B27" t="s">
        <v>4</v>
      </c>
      <c r="D27" s="22" t="s">
        <v>27</v>
      </c>
    </row>
    <row r="28" spans="1:9" x14ac:dyDescent="0.2">
      <c r="B28" s="10">
        <f>F14</f>
        <v>24.2</v>
      </c>
      <c r="C28" s="24" t="s">
        <v>26</v>
      </c>
      <c r="D28" s="10">
        <f>SUMPRODUCT(C6:C7,B6:B7)</f>
        <v>24.200000000000003</v>
      </c>
    </row>
    <row r="29" spans="1:9" x14ac:dyDescent="0.2">
      <c r="A29" s="1" t="s">
        <v>28</v>
      </c>
    </row>
    <row r="30" spans="1:9" ht="48" x14ac:dyDescent="0.2">
      <c r="B30" s="22" t="s">
        <v>29</v>
      </c>
      <c r="D30" s="22" t="s">
        <v>77</v>
      </c>
    </row>
    <row r="31" spans="1:9" x14ac:dyDescent="0.2">
      <c r="B31" s="10">
        <f>SUMPRODUCT(C14:C21,F14:F21)</f>
        <v>99.299999999999983</v>
      </c>
      <c r="C31" s="24" t="s">
        <v>26</v>
      </c>
      <c r="D31" s="10">
        <f>SUMPRODUCT(D6:D7,B6:B7)</f>
        <v>99.3</v>
      </c>
    </row>
    <row r="32" spans="1:9" x14ac:dyDescent="0.2">
      <c r="C32" s="24"/>
    </row>
    <row r="33" spans="1:6" ht="32" x14ac:dyDescent="0.2">
      <c r="C33" s="24"/>
      <c r="D33" s="11" t="s">
        <v>54</v>
      </c>
      <c r="E33" s="11" t="s">
        <v>55</v>
      </c>
      <c r="F33" s="11" t="s">
        <v>56</v>
      </c>
    </row>
    <row r="34" spans="1:6" x14ac:dyDescent="0.2">
      <c r="A34" s="1" t="s">
        <v>30</v>
      </c>
      <c r="B34" s="40">
        <f>SUMPRODUCT(B14:B21,F14:F21)</f>
        <v>18.673632352941176</v>
      </c>
      <c r="C34" t="s">
        <v>38</v>
      </c>
      <c r="D34" s="41">
        <v>18.673632352941176</v>
      </c>
      <c r="E34" s="42">
        <v>11.899999999999999</v>
      </c>
      <c r="F34" s="42">
        <v>11.899999999999999</v>
      </c>
    </row>
    <row r="35" spans="1:6" x14ac:dyDescent="0.2">
      <c r="A35" s="1" t="s">
        <v>31</v>
      </c>
      <c r="B35" s="31">
        <f>1/20*SUMPRODUCT(D14:D21,F14:F21)</f>
        <v>0.94291544117647064</v>
      </c>
      <c r="C35" t="s">
        <v>39</v>
      </c>
      <c r="D35" s="35">
        <v>0.94291544117647064</v>
      </c>
      <c r="E35" s="33">
        <v>0.60625000000000007</v>
      </c>
      <c r="F35" s="33">
        <v>0.60625000000000007</v>
      </c>
    </row>
    <row r="36" spans="1:6" x14ac:dyDescent="0.2">
      <c r="A36" s="1" t="s">
        <v>32</v>
      </c>
      <c r="B36" s="31">
        <f>1/20*SUM(F19:F21)</f>
        <v>7.0966176470588254</v>
      </c>
      <c r="C36" t="s">
        <v>39</v>
      </c>
      <c r="D36" s="35">
        <v>7.1</v>
      </c>
      <c r="E36" s="33">
        <v>5</v>
      </c>
      <c r="F36" s="33">
        <v>5</v>
      </c>
    </row>
  </sheetData>
  <pageMargins left="0.7" right="0.7" top="0.75" bottom="0.75" header="0.3" footer="0.3"/>
  <pageSetup orientation="portrait" verticalDpi="0" r:id="rId1"/>
  <ignoredErrors>
    <ignoredError sqref="D28 D31 B3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opLeftCell="A16" zoomScaleNormal="100" workbookViewId="0">
      <selection activeCell="A39" sqref="A39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0.1640625" bestFit="1" customWidth="1"/>
    <col min="8" max="8" width="11" customWidth="1"/>
    <col min="9" max="9" width="10.83203125" customWidth="1"/>
  </cols>
  <sheetData>
    <row r="1" spans="1:9" x14ac:dyDescent="0.2">
      <c r="A1" s="1" t="s">
        <v>49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37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14">
        <v>24.200000762939453</v>
      </c>
      <c r="G14" s="24" t="s">
        <v>26</v>
      </c>
      <c r="H14" s="34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17">
        <v>12.5</v>
      </c>
      <c r="G15" s="24" t="s">
        <v>26</v>
      </c>
      <c r="H15" s="34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17">
        <v>12.5</v>
      </c>
      <c r="G16" s="24" t="s">
        <v>26</v>
      </c>
      <c r="H16" s="34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17">
        <v>12.5</v>
      </c>
      <c r="G17" s="24" t="s">
        <v>26</v>
      </c>
      <c r="H17" s="34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17">
        <v>46.367599487304688</v>
      </c>
      <c r="G18" s="24" t="s">
        <v>26</v>
      </c>
      <c r="H18" s="34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17">
        <v>54.432399749755859</v>
      </c>
      <c r="G19" s="24" t="s">
        <v>26</v>
      </c>
      <c r="H19" s="34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17">
        <v>12.5</v>
      </c>
      <c r="G20" s="24" t="s">
        <v>26</v>
      </c>
      <c r="H20" s="34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20">
        <v>75</v>
      </c>
      <c r="G21" s="24" t="s">
        <v>26</v>
      </c>
      <c r="H21" s="34">
        <f t="shared" si="0"/>
        <v>12.5</v>
      </c>
      <c r="I21" s="34">
        <f>B10*SUM(B5:B7)</f>
        <v>75</v>
      </c>
    </row>
    <row r="23" spans="1:9" ht="16" x14ac:dyDescent="0.2">
      <c r="A23" s="8" t="s">
        <v>17</v>
      </c>
    </row>
    <row r="24" spans="1:9" ht="32" x14ac:dyDescent="0.2">
      <c r="B24" t="s">
        <v>18</v>
      </c>
      <c r="D24" s="22" t="s">
        <v>17</v>
      </c>
    </row>
    <row r="25" spans="1:9" x14ac:dyDescent="0.2">
      <c r="B25" s="32">
        <f>SUM(B5:B7)</f>
        <v>250</v>
      </c>
      <c r="C25" s="9" t="s">
        <v>19</v>
      </c>
      <c r="D25" s="10">
        <f>SUM(F14:F21)</f>
        <v>250</v>
      </c>
    </row>
    <row r="26" spans="1:9" x14ac:dyDescent="0.2">
      <c r="A26" s="1" t="s">
        <v>20</v>
      </c>
    </row>
    <row r="27" spans="1:9" ht="32" x14ac:dyDescent="0.2">
      <c r="B27" t="s">
        <v>4</v>
      </c>
      <c r="D27" s="22" t="s">
        <v>27</v>
      </c>
    </row>
    <row r="28" spans="1:9" x14ac:dyDescent="0.2">
      <c r="B28" s="10">
        <f>F14</f>
        <v>24.200000762939453</v>
      </c>
      <c r="C28" s="24" t="s">
        <v>26</v>
      </c>
      <c r="D28">
        <f>SUMPRODUCT(C6:C7,B6:B7)</f>
        <v>24.200000000000003</v>
      </c>
    </row>
    <row r="29" spans="1:9" x14ac:dyDescent="0.2">
      <c r="A29" s="1" t="s">
        <v>28</v>
      </c>
    </row>
    <row r="30" spans="1:9" ht="48" x14ac:dyDescent="0.2">
      <c r="B30" s="22" t="s">
        <v>29</v>
      </c>
      <c r="D30" s="22" t="s">
        <v>77</v>
      </c>
    </row>
    <row r="31" spans="1:9" x14ac:dyDescent="0.2">
      <c r="B31" s="32">
        <f>SUMPRODUCT(C14:C21,F14:F21)</f>
        <v>99.299960327148426</v>
      </c>
      <c r="C31" s="24" t="s">
        <v>26</v>
      </c>
      <c r="D31" s="32">
        <f>SUMPRODUCT(D6:D7,B6:B7)</f>
        <v>99.3</v>
      </c>
    </row>
    <row r="32" spans="1:9" x14ac:dyDescent="0.2">
      <c r="C32" s="24"/>
    </row>
    <row r="33" spans="1:6" x14ac:dyDescent="0.2">
      <c r="C33" s="24"/>
    </row>
    <row r="34" spans="1:6" x14ac:dyDescent="0.2">
      <c r="A34" s="1" t="s">
        <v>30</v>
      </c>
      <c r="B34" s="40">
        <f>SUMPRODUCT(B14:B21,F14:F21)</f>
        <v>18.673633937835692</v>
      </c>
      <c r="C34" t="s">
        <v>38</v>
      </c>
      <c r="D34" s="33"/>
      <c r="E34" s="33"/>
      <c r="F34" s="33"/>
    </row>
    <row r="36" spans="1:6" ht="16" x14ac:dyDescent="0.2">
      <c r="A36" s="8" t="s">
        <v>41</v>
      </c>
    </row>
    <row r="37" spans="1:6" ht="32" x14ac:dyDescent="0.2">
      <c r="B37" s="22" t="s">
        <v>44</v>
      </c>
      <c r="D37" s="22" t="s">
        <v>43</v>
      </c>
    </row>
    <row r="38" spans="1:6" x14ac:dyDescent="0.2">
      <c r="B38" s="35">
        <f>1/20*SUMPRODUCT(F19:F21)</f>
        <v>7.0966199874877933</v>
      </c>
      <c r="C38" s="24" t="s">
        <v>42</v>
      </c>
      <c r="D38" s="39">
        <v>7.0999999046325684</v>
      </c>
    </row>
    <row r="39" spans="1:6" x14ac:dyDescent="0.2">
      <c r="B39" s="32"/>
      <c r="C39" s="9"/>
      <c r="D39" s="10"/>
    </row>
    <row r="40" spans="1:6" x14ac:dyDescent="0.2">
      <c r="B40" s="32"/>
      <c r="C40" s="9"/>
      <c r="D40" s="10"/>
    </row>
    <row r="41" spans="1:6" x14ac:dyDescent="0.2">
      <c r="B41" s="24"/>
      <c r="C41" s="24"/>
    </row>
    <row r="42" spans="1:6" x14ac:dyDescent="0.2">
      <c r="C42" s="33"/>
    </row>
    <row r="43" spans="1:6" x14ac:dyDescent="0.2">
      <c r="C43" s="33"/>
    </row>
    <row r="44" spans="1:6" x14ac:dyDescent="0.2">
      <c r="C44" s="33"/>
    </row>
    <row r="45" spans="1:6" x14ac:dyDescent="0.2">
      <c r="C45" s="33"/>
    </row>
    <row r="46" spans="1:6" x14ac:dyDescent="0.2">
      <c r="C46" s="33"/>
    </row>
    <row r="47" spans="1:6" x14ac:dyDescent="0.2">
      <c r="C47" s="33"/>
    </row>
    <row r="48" spans="1:6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33"/>
    </row>
    <row r="53" spans="3:3" x14ac:dyDescent="0.2">
      <c r="C53" s="33"/>
    </row>
    <row r="54" spans="3:3" x14ac:dyDescent="0.2">
      <c r="C54" s="33"/>
    </row>
    <row r="55" spans="3:3" x14ac:dyDescent="0.2">
      <c r="C55" s="33"/>
    </row>
    <row r="56" spans="3:3" x14ac:dyDescent="0.2">
      <c r="C56" s="33"/>
    </row>
    <row r="57" spans="3:3" x14ac:dyDescent="0.2">
      <c r="C57" s="33"/>
    </row>
    <row r="58" spans="3:3" x14ac:dyDescent="0.2">
      <c r="C58" s="33"/>
    </row>
    <row r="59" spans="3:3" x14ac:dyDescent="0.2">
      <c r="C59" s="33"/>
    </row>
    <row r="60" spans="3:3" x14ac:dyDescent="0.2">
      <c r="C60" s="33"/>
    </row>
    <row r="61" spans="3:3" x14ac:dyDescent="0.2">
      <c r="C61" s="33"/>
    </row>
    <row r="62" spans="3:3" x14ac:dyDescent="0.2">
      <c r="C62" s="33"/>
    </row>
    <row r="63" spans="3:3" x14ac:dyDescent="0.2">
      <c r="C63" s="33"/>
    </row>
    <row r="64" spans="3:3" x14ac:dyDescent="0.2">
      <c r="C64" s="33"/>
    </row>
    <row r="65" spans="3:3" x14ac:dyDescent="0.2">
      <c r="C65" s="33"/>
    </row>
  </sheetData>
  <pageMargins left="0.7" right="0.7" top="0.75" bottom="0.75" header="0.3" footer="0.3"/>
  <pageSetup orientation="portrait" verticalDpi="0" r:id="rId1"/>
  <ignoredErrors>
    <ignoredError sqref="D28 D31 B3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45</v>
      </c>
    </row>
    <row r="3" spans="1:2" x14ac:dyDescent="0.2">
      <c r="A3">
        <v>1</v>
      </c>
    </row>
    <row r="4" spans="1:2" x14ac:dyDescent="0.2">
      <c r="A4">
        <v>0.5</v>
      </c>
    </row>
    <row r="5" spans="1:2" x14ac:dyDescent="0.2">
      <c r="A5">
        <v>0.71</v>
      </c>
    </row>
    <row r="6" spans="1:2" x14ac:dyDescent="0.2">
      <c r="A6">
        <v>0.01</v>
      </c>
    </row>
    <row r="8" spans="1:2" x14ac:dyDescent="0.2">
      <c r="A8" s="36"/>
      <c r="B8" s="36"/>
    </row>
    <row r="9" spans="1:2" x14ac:dyDescent="0.2">
      <c r="A9" t="s">
        <v>46</v>
      </c>
    </row>
    <row r="10" spans="1:2" x14ac:dyDescent="0.2">
      <c r="A10" t="s">
        <v>47</v>
      </c>
    </row>
    <row r="15" spans="1:2" x14ac:dyDescent="0.2">
      <c r="B1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10" x14ac:dyDescent="0.2">
      <c r="A1" s="1" t="s">
        <v>75</v>
      </c>
    </row>
    <row r="3" spans="1:10" x14ac:dyDescent="0.2">
      <c r="A3" t="s">
        <v>48</v>
      </c>
    </row>
    <row r="4" spans="1:10" ht="37" x14ac:dyDescent="0.2">
      <c r="B4" s="37" t="s">
        <v>46</v>
      </c>
      <c r="J4" s="38" t="e">
        <f>MATCH(#REF!,OutputAddresses,0)</f>
        <v>#REF!</v>
      </c>
    </row>
    <row r="5" spans="1:10" x14ac:dyDescent="0.2">
      <c r="A5" s="32">
        <v>5</v>
      </c>
      <c r="B5" s="49">
        <v>17.21</v>
      </c>
    </row>
    <row r="6" spans="1:10" x14ac:dyDescent="0.2">
      <c r="A6" s="32">
        <v>5.0999999046325684</v>
      </c>
      <c r="B6" s="50">
        <v>17.28</v>
      </c>
    </row>
    <row r="7" spans="1:10" x14ac:dyDescent="0.2">
      <c r="A7" s="32">
        <v>5.1999998092651367</v>
      </c>
      <c r="B7" s="50">
        <v>17.350000000000001</v>
      </c>
    </row>
    <row r="8" spans="1:10" x14ac:dyDescent="0.2">
      <c r="A8" s="32">
        <v>5.3000001907348633</v>
      </c>
      <c r="B8" s="50">
        <v>17.420000000000002</v>
      </c>
    </row>
    <row r="9" spans="1:10" x14ac:dyDescent="0.2">
      <c r="A9" s="32">
        <v>5.4000000953674316</v>
      </c>
      <c r="B9" s="50">
        <v>17.489999999999998</v>
      </c>
    </row>
    <row r="10" spans="1:10" x14ac:dyDescent="0.2">
      <c r="A10" s="32">
        <v>5.5</v>
      </c>
      <c r="B10" s="50">
        <v>17.559999999999999</v>
      </c>
    </row>
    <row r="11" spans="1:10" x14ac:dyDescent="0.2">
      <c r="A11" s="32">
        <v>5.5999999046325684</v>
      </c>
      <c r="B11" s="50">
        <v>17.63</v>
      </c>
    </row>
    <row r="12" spans="1:10" x14ac:dyDescent="0.2">
      <c r="A12" s="32">
        <v>5.6999998092651367</v>
      </c>
      <c r="B12" s="50">
        <v>17.7</v>
      </c>
    </row>
    <row r="13" spans="1:10" x14ac:dyDescent="0.2">
      <c r="A13" s="32">
        <v>5.8000001907348633</v>
      </c>
      <c r="B13" s="50">
        <v>17.77</v>
      </c>
    </row>
    <row r="14" spans="1:10" x14ac:dyDescent="0.2">
      <c r="A14" s="32">
        <v>5.9000000953674316</v>
      </c>
      <c r="B14" s="50">
        <v>17.84</v>
      </c>
    </row>
    <row r="15" spans="1:10" x14ac:dyDescent="0.2">
      <c r="A15" s="32">
        <v>6</v>
      </c>
      <c r="B15" s="50">
        <v>17.91</v>
      </c>
    </row>
    <row r="16" spans="1:10" x14ac:dyDescent="0.2">
      <c r="A16" s="32">
        <v>6.0999999046325684</v>
      </c>
      <c r="B16" s="50">
        <v>17.98</v>
      </c>
    </row>
    <row r="17" spans="1:2" x14ac:dyDescent="0.2">
      <c r="A17" s="32">
        <v>6.1999998092651367</v>
      </c>
      <c r="B17" s="50">
        <v>18.05</v>
      </c>
    </row>
    <row r="18" spans="1:2" x14ac:dyDescent="0.2">
      <c r="A18" s="32">
        <v>6.3000001907348633</v>
      </c>
      <c r="B18" s="50">
        <v>18.12</v>
      </c>
    </row>
    <row r="19" spans="1:2" x14ac:dyDescent="0.2">
      <c r="A19" s="32">
        <v>6.4000000953674316</v>
      </c>
      <c r="B19" s="50">
        <v>18.190000000000001</v>
      </c>
    </row>
    <row r="20" spans="1:2" x14ac:dyDescent="0.2">
      <c r="A20" s="32">
        <v>6.5</v>
      </c>
      <c r="B20" s="50">
        <v>18.260000000000002</v>
      </c>
    </row>
    <row r="21" spans="1:2" x14ac:dyDescent="0.2">
      <c r="A21" s="32">
        <v>6.5999999046325684</v>
      </c>
      <c r="B21" s="50">
        <v>18.329999999999998</v>
      </c>
    </row>
    <row r="22" spans="1:2" x14ac:dyDescent="0.2">
      <c r="A22" s="32">
        <v>6.6999998092651367</v>
      </c>
      <c r="B22" s="50">
        <v>18.399999999999999</v>
      </c>
    </row>
    <row r="23" spans="1:2" x14ac:dyDescent="0.2">
      <c r="A23" s="32">
        <v>6.8000001907348633</v>
      </c>
      <c r="B23" s="50">
        <v>18.47</v>
      </c>
    </row>
    <row r="24" spans="1:2" x14ac:dyDescent="0.2">
      <c r="A24" s="32">
        <v>6.9000000953674316</v>
      </c>
      <c r="B24" s="50">
        <v>18.54</v>
      </c>
    </row>
    <row r="25" spans="1:2" x14ac:dyDescent="0.2">
      <c r="A25" s="32">
        <v>7</v>
      </c>
      <c r="B25" s="50">
        <v>18.61</v>
      </c>
    </row>
    <row r="26" spans="1:2" x14ac:dyDescent="0.2">
      <c r="A26" s="32">
        <v>7.0999999046325684</v>
      </c>
      <c r="B26" s="51">
        <v>18.670000000000002</v>
      </c>
    </row>
  </sheetData>
  <pageMargins left="0.7" right="0.7" top="0.75" bottom="0.75" header="0.3" footer="0.3"/>
  <ignoredErrors>
    <ignoredError sqref="J4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topLeftCell="A11" workbookViewId="0">
      <selection activeCell="J100" sqref="J100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2.1640625" customWidth="1"/>
    <col min="8" max="8" width="11" customWidth="1"/>
    <col min="9" max="9" width="10.83203125" customWidth="1"/>
  </cols>
  <sheetData>
    <row r="1" spans="1:9" x14ac:dyDescent="0.2">
      <c r="A1" s="1" t="s">
        <v>14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37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14">
        <v>24.200000000000003</v>
      </c>
      <c r="G14" s="24" t="s">
        <v>26</v>
      </c>
      <c r="H14" s="10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17">
        <v>12.5</v>
      </c>
      <c r="G15" s="24" t="s">
        <v>26</v>
      </c>
      <c r="H15" s="10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17">
        <v>12.5</v>
      </c>
      <c r="G16" s="24" t="s">
        <v>26</v>
      </c>
      <c r="H16" s="10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17">
        <v>12.5</v>
      </c>
      <c r="G17" s="24" t="s">
        <v>26</v>
      </c>
      <c r="H17" s="10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17">
        <v>88.300000000000026</v>
      </c>
      <c r="G18" s="24" t="s">
        <v>26</v>
      </c>
      <c r="H18" s="10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17">
        <v>12.5</v>
      </c>
      <c r="G19" s="24" t="s">
        <v>26</v>
      </c>
      <c r="H19" s="10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17">
        <v>12.5</v>
      </c>
      <c r="G20" s="24" t="s">
        <v>26</v>
      </c>
      <c r="H20" s="10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20">
        <v>75</v>
      </c>
      <c r="G21" s="24" t="s">
        <v>26</v>
      </c>
      <c r="H21" s="10">
        <f t="shared" si="0"/>
        <v>12.5</v>
      </c>
      <c r="I21" s="10">
        <f>B10*SUM(B5:B7)</f>
        <v>75</v>
      </c>
    </row>
    <row r="23" spans="1:9" ht="16" x14ac:dyDescent="0.2">
      <c r="A23" s="8" t="s">
        <v>17</v>
      </c>
    </row>
    <row r="24" spans="1:9" ht="32" x14ac:dyDescent="0.2">
      <c r="B24" s="43" t="s">
        <v>18</v>
      </c>
      <c r="C24" s="24"/>
      <c r="D24" s="45" t="s">
        <v>17</v>
      </c>
    </row>
    <row r="25" spans="1:9" x14ac:dyDescent="0.2">
      <c r="B25" s="44">
        <f>SUM(B5:B7)</f>
        <v>250</v>
      </c>
      <c r="C25" s="9" t="s">
        <v>19</v>
      </c>
      <c r="D25" s="44">
        <f>SUM(F14:F21)</f>
        <v>250.00000000000003</v>
      </c>
    </row>
    <row r="26" spans="1:9" x14ac:dyDescent="0.2">
      <c r="A26" s="1" t="s">
        <v>20</v>
      </c>
      <c r="B26" s="43"/>
      <c r="C26" s="24"/>
      <c r="D26" s="43"/>
    </row>
    <row r="27" spans="1:9" ht="32" x14ac:dyDescent="0.2">
      <c r="B27" s="43" t="s">
        <v>4</v>
      </c>
      <c r="C27" s="24"/>
      <c r="D27" s="45" t="s">
        <v>27</v>
      </c>
    </row>
    <row r="28" spans="1:9" x14ac:dyDescent="0.2">
      <c r="B28" s="44">
        <f>F14</f>
        <v>24.200000000000003</v>
      </c>
      <c r="C28" s="24" t="s">
        <v>26</v>
      </c>
      <c r="D28" s="44">
        <f>SUMPRODUCT(C6:C7,B6:B7)</f>
        <v>24.200000000000003</v>
      </c>
    </row>
    <row r="29" spans="1:9" x14ac:dyDescent="0.2">
      <c r="A29" s="1" t="s">
        <v>28</v>
      </c>
      <c r="B29" s="43"/>
      <c r="C29" s="24"/>
      <c r="D29" s="43"/>
    </row>
    <row r="30" spans="1:9" ht="48" x14ac:dyDescent="0.2">
      <c r="B30" s="45" t="s">
        <v>29</v>
      </c>
      <c r="C30" s="24"/>
      <c r="D30" s="45" t="s">
        <v>77</v>
      </c>
    </row>
    <row r="31" spans="1:9" x14ac:dyDescent="0.2">
      <c r="B31" s="44">
        <f>SUMPRODUCT(C14:C21,F14:F21)</f>
        <v>134.94250000000002</v>
      </c>
      <c r="C31" s="24" t="s">
        <v>26</v>
      </c>
      <c r="D31" s="44">
        <f>SUMPRODUCT(D6:D7,B6:B7)</f>
        <v>99.3</v>
      </c>
    </row>
    <row r="32" spans="1:9" x14ac:dyDescent="0.2">
      <c r="C32" s="24"/>
    </row>
    <row r="33" spans="1:6" x14ac:dyDescent="0.2">
      <c r="C33" s="24"/>
      <c r="D33" s="11"/>
      <c r="E33" s="11"/>
      <c r="F33" s="11"/>
    </row>
    <row r="34" spans="1:6" x14ac:dyDescent="0.2">
      <c r="A34" s="1" t="s">
        <v>30</v>
      </c>
      <c r="B34" s="40">
        <f>SUMPRODUCT(B14:B21,F14:F21)</f>
        <v>17.206000000000003</v>
      </c>
      <c r="C34" t="s">
        <v>38</v>
      </c>
      <c r="D34" s="41"/>
      <c r="E34" s="42"/>
      <c r="F34" s="42"/>
    </row>
    <row r="35" spans="1:6" x14ac:dyDescent="0.2">
      <c r="A35" s="1" t="s">
        <v>31</v>
      </c>
      <c r="B35" s="31">
        <f>1/20*SUMPRODUCT(D14:D21,F14:F21)</f>
        <v>0.89050000000000018</v>
      </c>
      <c r="C35" t="s">
        <v>39</v>
      </c>
      <c r="D35" s="35"/>
      <c r="E35" s="33"/>
      <c r="F35" s="33"/>
    </row>
    <row r="36" spans="1:6" x14ac:dyDescent="0.2">
      <c r="A36" s="1" t="s">
        <v>32</v>
      </c>
      <c r="B36" s="31">
        <f>1/20*SUM(F19:F21)</f>
        <v>5</v>
      </c>
      <c r="C36" t="s">
        <v>39</v>
      </c>
      <c r="D36" s="35"/>
      <c r="E36" s="33"/>
      <c r="F36" s="33"/>
    </row>
    <row r="39" spans="1:6" x14ac:dyDescent="0.2">
      <c r="A39" s="1" t="s">
        <v>32</v>
      </c>
      <c r="B39" s="31">
        <f>B36</f>
        <v>5</v>
      </c>
      <c r="C39" t="s">
        <v>39</v>
      </c>
    </row>
    <row r="41" spans="1:6" x14ac:dyDescent="0.2">
      <c r="B41" t="s">
        <v>50</v>
      </c>
    </row>
    <row r="42" spans="1:6" x14ac:dyDescent="0.2">
      <c r="B42" t="s">
        <v>51</v>
      </c>
    </row>
    <row r="43" spans="1:6" x14ac:dyDescent="0.2">
      <c r="B43" s="24">
        <v>1</v>
      </c>
      <c r="C43" s="10">
        <v>100.00000000000001</v>
      </c>
    </row>
    <row r="44" spans="1:6" x14ac:dyDescent="0.2">
      <c r="B44" s="24">
        <v>2</v>
      </c>
      <c r="C44" s="10">
        <v>12.5</v>
      </c>
    </row>
    <row r="45" spans="1:6" x14ac:dyDescent="0.2">
      <c r="B45" s="24">
        <v>3</v>
      </c>
      <c r="C45" s="10">
        <v>12.5</v>
      </c>
    </row>
    <row r="46" spans="1:6" x14ac:dyDescent="0.2">
      <c r="B46" s="24">
        <v>4</v>
      </c>
      <c r="C46" s="10">
        <v>12.5</v>
      </c>
    </row>
    <row r="47" spans="1:6" x14ac:dyDescent="0.2">
      <c r="B47" s="24">
        <v>5</v>
      </c>
      <c r="C47" s="10">
        <v>12.5</v>
      </c>
    </row>
    <row r="48" spans="1:6" x14ac:dyDescent="0.2">
      <c r="B48" s="24">
        <v>6</v>
      </c>
      <c r="C48" s="10">
        <v>12.5</v>
      </c>
    </row>
    <row r="49" spans="1:4" x14ac:dyDescent="0.2">
      <c r="B49" s="24">
        <v>7</v>
      </c>
      <c r="C49" s="10">
        <v>12.5</v>
      </c>
    </row>
    <row r="50" spans="1:4" x14ac:dyDescent="0.2">
      <c r="B50" s="24">
        <v>8</v>
      </c>
      <c r="C50" s="10">
        <v>75</v>
      </c>
    </row>
    <row r="52" spans="1:4" x14ac:dyDescent="0.2">
      <c r="B52" t="s">
        <v>52</v>
      </c>
    </row>
    <row r="53" spans="1:4" x14ac:dyDescent="0.2">
      <c r="B53" s="24">
        <v>1</v>
      </c>
      <c r="C53" s="10">
        <v>11.899999999999999</v>
      </c>
    </row>
    <row r="54" spans="1:4" x14ac:dyDescent="0.2">
      <c r="B54" s="24">
        <v>2</v>
      </c>
      <c r="C54" s="32">
        <v>0.60625000000000007</v>
      </c>
    </row>
    <row r="55" spans="1:4" x14ac:dyDescent="0.2">
      <c r="B55" s="24">
        <v>3</v>
      </c>
      <c r="C55" s="32">
        <v>5</v>
      </c>
    </row>
    <row r="58" spans="1:4" x14ac:dyDescent="0.2">
      <c r="A58" s="1" t="s">
        <v>53</v>
      </c>
      <c r="B58" s="40">
        <f>B34</f>
        <v>17.206000000000003</v>
      </c>
      <c r="C58" t="s">
        <v>38</v>
      </c>
    </row>
    <row r="60" spans="1:4" x14ac:dyDescent="0.2">
      <c r="B60" t="s">
        <v>57</v>
      </c>
    </row>
    <row r="61" spans="1:4" x14ac:dyDescent="0.2">
      <c r="B61" s="32">
        <f>B36</f>
        <v>5</v>
      </c>
      <c r="C61" s="24" t="s">
        <v>42</v>
      </c>
      <c r="D61" s="32">
        <v>5</v>
      </c>
    </row>
    <row r="63" spans="1:4" x14ac:dyDescent="0.2">
      <c r="B63" t="s">
        <v>50</v>
      </c>
    </row>
    <row r="64" spans="1:4" x14ac:dyDescent="0.2">
      <c r="B64" t="s">
        <v>51</v>
      </c>
    </row>
    <row r="65" spans="1:3" x14ac:dyDescent="0.2">
      <c r="B65" s="24">
        <v>1</v>
      </c>
      <c r="C65" s="10">
        <v>24.200000000000003</v>
      </c>
    </row>
    <row r="66" spans="1:3" x14ac:dyDescent="0.2">
      <c r="B66" s="24">
        <v>2</v>
      </c>
      <c r="C66" s="10">
        <v>12.5</v>
      </c>
    </row>
    <row r="67" spans="1:3" x14ac:dyDescent="0.2">
      <c r="B67" s="24">
        <v>3</v>
      </c>
      <c r="C67" s="10">
        <v>12.5</v>
      </c>
    </row>
    <row r="68" spans="1:3" x14ac:dyDescent="0.2">
      <c r="B68" s="24">
        <v>4</v>
      </c>
      <c r="C68" s="10">
        <v>12.5</v>
      </c>
    </row>
    <row r="69" spans="1:3" x14ac:dyDescent="0.2">
      <c r="B69" s="24">
        <v>5</v>
      </c>
      <c r="C69" s="10">
        <v>88.300000000000026</v>
      </c>
    </row>
    <row r="70" spans="1:3" x14ac:dyDescent="0.2">
      <c r="B70" s="24">
        <v>6</v>
      </c>
      <c r="C70" s="10">
        <v>12.5</v>
      </c>
    </row>
    <row r="71" spans="1:3" x14ac:dyDescent="0.2">
      <c r="B71" s="24">
        <v>7</v>
      </c>
      <c r="C71" s="10">
        <v>12.5</v>
      </c>
    </row>
    <row r="72" spans="1:3" x14ac:dyDescent="0.2">
      <c r="B72" s="24">
        <v>8</v>
      </c>
      <c r="C72" s="10">
        <v>75</v>
      </c>
    </row>
    <row r="74" spans="1:3" x14ac:dyDescent="0.2">
      <c r="B74" t="s">
        <v>52</v>
      </c>
    </row>
    <row r="75" spans="1:3" x14ac:dyDescent="0.2">
      <c r="B75" s="24">
        <v>1</v>
      </c>
      <c r="C75" s="10">
        <v>17.206</v>
      </c>
    </row>
    <row r="76" spans="1:3" x14ac:dyDescent="0.2">
      <c r="B76" s="24">
        <v>2</v>
      </c>
      <c r="C76" s="32">
        <v>0.89049999999999996</v>
      </c>
    </row>
    <row r="77" spans="1:3" x14ac:dyDescent="0.2">
      <c r="B77" s="24">
        <v>3</v>
      </c>
      <c r="C77" s="32">
        <v>5</v>
      </c>
    </row>
    <row r="80" spans="1:3" x14ac:dyDescent="0.2">
      <c r="A80" s="1" t="s">
        <v>31</v>
      </c>
      <c r="B80" s="40">
        <f>B35</f>
        <v>0.89050000000000018</v>
      </c>
      <c r="C80" t="s">
        <v>39</v>
      </c>
    </row>
    <row r="82" spans="2:4" x14ac:dyDescent="0.2">
      <c r="B82" t="s">
        <v>57</v>
      </c>
    </row>
    <row r="83" spans="2:4" x14ac:dyDescent="0.2">
      <c r="B83" s="32">
        <f>B36</f>
        <v>5</v>
      </c>
      <c r="C83" s="24" t="s">
        <v>42</v>
      </c>
      <c r="D83" s="32">
        <v>5</v>
      </c>
    </row>
    <row r="84" spans="2:4" x14ac:dyDescent="0.2">
      <c r="B84" s="32"/>
    </row>
    <row r="85" spans="2:4" x14ac:dyDescent="0.2">
      <c r="B85" t="s">
        <v>58</v>
      </c>
    </row>
    <row r="86" spans="2:4" x14ac:dyDescent="0.2">
      <c r="B86" s="10">
        <f>B34</f>
        <v>17.206000000000003</v>
      </c>
      <c r="C86" s="24" t="s">
        <v>26</v>
      </c>
      <c r="D86" s="10">
        <v>17.206000000000003</v>
      </c>
    </row>
    <row r="88" spans="2:4" x14ac:dyDescent="0.2">
      <c r="B88" t="s">
        <v>50</v>
      </c>
    </row>
    <row r="89" spans="2:4" x14ac:dyDescent="0.2">
      <c r="B89" t="s">
        <v>51</v>
      </c>
    </row>
    <row r="90" spans="2:4" x14ac:dyDescent="0.2">
      <c r="B90" s="24">
        <v>1</v>
      </c>
      <c r="C90" s="10">
        <v>24.200000000000003</v>
      </c>
    </row>
    <row r="91" spans="2:4" x14ac:dyDescent="0.2">
      <c r="B91" s="24">
        <v>2</v>
      </c>
      <c r="C91" s="10">
        <v>12.5</v>
      </c>
    </row>
    <row r="92" spans="2:4" x14ac:dyDescent="0.2">
      <c r="B92" s="24">
        <v>3</v>
      </c>
      <c r="C92" s="10">
        <v>12.5</v>
      </c>
    </row>
    <row r="93" spans="2:4" x14ac:dyDescent="0.2">
      <c r="B93" s="24">
        <v>4</v>
      </c>
      <c r="C93" s="10">
        <v>12.5</v>
      </c>
    </row>
    <row r="94" spans="2:4" x14ac:dyDescent="0.2">
      <c r="B94" s="24">
        <v>5</v>
      </c>
      <c r="C94" s="10">
        <v>88.300000000000026</v>
      </c>
    </row>
    <row r="95" spans="2:4" x14ac:dyDescent="0.2">
      <c r="B95" s="24">
        <v>6</v>
      </c>
      <c r="C95" s="10">
        <v>12.5</v>
      </c>
    </row>
    <row r="96" spans="2:4" x14ac:dyDescent="0.2">
      <c r="B96" s="24">
        <v>7</v>
      </c>
      <c r="C96" s="10">
        <v>12.5</v>
      </c>
    </row>
    <row r="97" spans="2:3" x14ac:dyDescent="0.2">
      <c r="B97" s="24">
        <v>8</v>
      </c>
      <c r="C97" s="10">
        <v>75</v>
      </c>
    </row>
    <row r="99" spans="2:3" x14ac:dyDescent="0.2">
      <c r="B99" t="s">
        <v>52</v>
      </c>
    </row>
    <row r="100" spans="2:3" x14ac:dyDescent="0.2">
      <c r="B100" s="24">
        <v>1</v>
      </c>
      <c r="C100" s="10">
        <v>17.206</v>
      </c>
    </row>
    <row r="101" spans="2:3" x14ac:dyDescent="0.2">
      <c r="B101" s="24">
        <v>2</v>
      </c>
      <c r="C101" s="32">
        <v>0.89049999999999996</v>
      </c>
    </row>
    <row r="102" spans="2:3" x14ac:dyDescent="0.2">
      <c r="B102" s="24">
        <v>3</v>
      </c>
      <c r="C102" s="32">
        <v>5</v>
      </c>
    </row>
  </sheetData>
  <pageMargins left="0.7" right="0.7" top="0.75" bottom="0.75" header="0.3" footer="0.3"/>
  <pageSetup orientation="portrait" verticalDpi="0" r:id="rId1"/>
  <ignoredErrors>
    <ignoredError sqref="D28 D31 B36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2"/>
  <sheetViews>
    <sheetView topLeftCell="A11" workbookViewId="0">
      <selection activeCell="O38" sqref="O38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2.1640625" customWidth="1"/>
    <col min="8" max="8" width="11" customWidth="1"/>
    <col min="9" max="9" width="10.83203125" customWidth="1"/>
  </cols>
  <sheetData>
    <row r="1" spans="1:9" x14ac:dyDescent="0.2">
      <c r="A1" s="1" t="s">
        <v>14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37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14">
        <v>24.200000000000003</v>
      </c>
      <c r="G14" s="24" t="s">
        <v>26</v>
      </c>
      <c r="H14" s="10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17">
        <v>16.033328430691999</v>
      </c>
      <c r="G15" s="24" t="s">
        <v>26</v>
      </c>
      <c r="H15" s="10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17">
        <v>12.5</v>
      </c>
      <c r="G16" s="24" t="s">
        <v>26</v>
      </c>
      <c r="H16" s="10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17">
        <v>12.5</v>
      </c>
      <c r="G17" s="24" t="s">
        <v>26</v>
      </c>
      <c r="H17" s="10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17">
        <v>44.766671569308045</v>
      </c>
      <c r="G18" s="24" t="s">
        <v>26</v>
      </c>
      <c r="H18" s="10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17">
        <v>52.499999999999972</v>
      </c>
      <c r="G19" s="24" t="s">
        <v>26</v>
      </c>
      <c r="H19" s="10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17">
        <v>12.5</v>
      </c>
      <c r="G20" s="24" t="s">
        <v>26</v>
      </c>
      <c r="H20" s="10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20">
        <v>75</v>
      </c>
      <c r="G21" s="24" t="s">
        <v>26</v>
      </c>
      <c r="H21" s="10">
        <f t="shared" si="0"/>
        <v>12.5</v>
      </c>
      <c r="I21" s="10">
        <f>B10*SUM(B5:B7)</f>
        <v>75</v>
      </c>
    </row>
    <row r="23" spans="1:9" ht="16" x14ac:dyDescent="0.2">
      <c r="A23" s="8" t="s">
        <v>17</v>
      </c>
    </row>
    <row r="24" spans="1:9" ht="32" x14ac:dyDescent="0.2">
      <c r="B24" s="43" t="s">
        <v>18</v>
      </c>
      <c r="C24" s="24"/>
      <c r="D24" s="45" t="s">
        <v>17</v>
      </c>
    </row>
    <row r="25" spans="1:9" x14ac:dyDescent="0.2">
      <c r="B25" s="44">
        <f>SUM(B5:B7)</f>
        <v>250</v>
      </c>
      <c r="C25" s="9" t="s">
        <v>19</v>
      </c>
      <c r="D25" s="44">
        <f>SUM(F14:F21)</f>
        <v>250</v>
      </c>
    </row>
    <row r="26" spans="1:9" x14ac:dyDescent="0.2">
      <c r="A26" s="1" t="s">
        <v>20</v>
      </c>
      <c r="B26" s="43"/>
      <c r="C26" s="24"/>
      <c r="D26" s="43"/>
    </row>
    <row r="27" spans="1:9" ht="32" x14ac:dyDescent="0.2">
      <c r="B27" s="43" t="s">
        <v>4</v>
      </c>
      <c r="C27" s="24"/>
      <c r="D27" s="45" t="s">
        <v>27</v>
      </c>
    </row>
    <row r="28" spans="1:9" x14ac:dyDescent="0.2">
      <c r="B28" s="44">
        <f>F14</f>
        <v>24.200000000000003</v>
      </c>
      <c r="C28" s="24" t="s">
        <v>26</v>
      </c>
      <c r="D28" s="44">
        <f>SUMPRODUCT(C6:C7,B6:B7)</f>
        <v>24.200000000000003</v>
      </c>
    </row>
    <row r="29" spans="1:9" x14ac:dyDescent="0.2">
      <c r="A29" s="1" t="s">
        <v>28</v>
      </c>
      <c r="B29" s="43"/>
      <c r="C29" s="24"/>
      <c r="D29" s="43"/>
    </row>
    <row r="30" spans="1:9" ht="48" x14ac:dyDescent="0.2">
      <c r="B30" s="45" t="s">
        <v>29</v>
      </c>
      <c r="C30" s="24"/>
      <c r="D30" s="45" t="s">
        <v>79</v>
      </c>
    </row>
    <row r="31" spans="1:9" x14ac:dyDescent="0.2">
      <c r="B31" s="44">
        <f>SUMPRODUCT(C14:C21,F14:F21)</f>
        <v>101.45483262245037</v>
      </c>
      <c r="C31" s="24" t="s">
        <v>26</v>
      </c>
      <c r="D31" s="44">
        <f>SUMPRODUCT(D6:D7,B6:B7)</f>
        <v>99.3</v>
      </c>
    </row>
    <row r="32" spans="1:9" x14ac:dyDescent="0.2">
      <c r="C32" s="24"/>
    </row>
    <row r="33" spans="1:7" ht="32" x14ac:dyDescent="0.2">
      <c r="B33" s="11" t="s">
        <v>59</v>
      </c>
      <c r="C33" s="11" t="s">
        <v>61</v>
      </c>
      <c r="D33" s="11" t="s">
        <v>60</v>
      </c>
      <c r="E33" s="11" t="s">
        <v>65</v>
      </c>
      <c r="F33" s="11"/>
    </row>
    <row r="34" spans="1:7" x14ac:dyDescent="0.2">
      <c r="A34" s="1" t="s">
        <v>62</v>
      </c>
      <c r="B34" s="41">
        <f>SUMPRODUCT(B14:B21,F14:F21)</f>
        <v>18.500000147079238</v>
      </c>
      <c r="C34" s="46">
        <v>0</v>
      </c>
      <c r="D34" s="41"/>
      <c r="E34" s="42">
        <f>B34+C34</f>
        <v>18.500000147079238</v>
      </c>
      <c r="F34" s="42" t="s">
        <v>26</v>
      </c>
      <c r="G34" s="32">
        <v>18.5</v>
      </c>
    </row>
    <row r="35" spans="1:7" x14ac:dyDescent="0.2">
      <c r="A35" s="1" t="s">
        <v>63</v>
      </c>
      <c r="B35" s="35">
        <f>1/20*SUMPRODUCT(D14:D21,F14:F21)</f>
        <v>0.92813335049257795</v>
      </c>
      <c r="D35" s="47">
        <v>0.12813334970146159</v>
      </c>
      <c r="E35" s="33">
        <f>B35-D35</f>
        <v>0.80000000079111633</v>
      </c>
      <c r="F35" s="33" t="s">
        <v>42</v>
      </c>
      <c r="G35" s="32">
        <v>0.8</v>
      </c>
    </row>
    <row r="36" spans="1:7" x14ac:dyDescent="0.2">
      <c r="A36" s="1" t="s">
        <v>64</v>
      </c>
      <c r="B36" s="35">
        <f>1/20*SUM(F19:F21)</f>
        <v>6.9999999999999991</v>
      </c>
      <c r="D36" s="47">
        <v>0</v>
      </c>
      <c r="E36" s="33">
        <f>B36-D36</f>
        <v>6.9999999999999991</v>
      </c>
      <c r="F36" s="33" t="s">
        <v>42</v>
      </c>
      <c r="G36" s="32">
        <v>7</v>
      </c>
    </row>
    <row r="39" spans="1:7" x14ac:dyDescent="0.2">
      <c r="A39" s="1" t="s">
        <v>74</v>
      </c>
      <c r="B39" s="31">
        <f>C34+D35+D36</f>
        <v>0.12813334970146159</v>
      </c>
      <c r="C39" t="s">
        <v>66</v>
      </c>
    </row>
    <row r="43" spans="1:7" x14ac:dyDescent="0.2">
      <c r="B43" s="24"/>
      <c r="C43" s="10"/>
    </row>
    <row r="44" spans="1:7" x14ac:dyDescent="0.2">
      <c r="B44" s="24"/>
      <c r="C44" s="10"/>
    </row>
    <row r="45" spans="1:7" x14ac:dyDescent="0.2">
      <c r="B45" s="24"/>
      <c r="C45" s="10"/>
    </row>
    <row r="46" spans="1:7" x14ac:dyDescent="0.2">
      <c r="B46" s="24"/>
      <c r="C46" s="10"/>
    </row>
    <row r="47" spans="1:7" x14ac:dyDescent="0.2">
      <c r="B47" s="24"/>
      <c r="C47" s="10"/>
    </row>
    <row r="48" spans="1:7" x14ac:dyDescent="0.2">
      <c r="B48" s="24"/>
      <c r="C48" s="10"/>
    </row>
    <row r="49" spans="1:3" x14ac:dyDescent="0.2">
      <c r="B49" s="24"/>
      <c r="C49" s="10"/>
    </row>
    <row r="50" spans="1:3" x14ac:dyDescent="0.2">
      <c r="B50" s="24"/>
      <c r="C50" s="10"/>
    </row>
    <row r="53" spans="1:3" x14ac:dyDescent="0.2">
      <c r="B53" s="24"/>
      <c r="C53" s="10"/>
    </row>
    <row r="54" spans="1:3" x14ac:dyDescent="0.2">
      <c r="B54" s="24"/>
      <c r="C54" s="32"/>
    </row>
    <row r="55" spans="1:3" x14ac:dyDescent="0.2">
      <c r="B55" s="24"/>
      <c r="C55" s="32"/>
    </row>
    <row r="58" spans="1:3" x14ac:dyDescent="0.2">
      <c r="A58" s="1"/>
      <c r="B58" s="41"/>
    </row>
    <row r="61" spans="1:3" x14ac:dyDescent="0.2">
      <c r="B61" s="32"/>
      <c r="C61" s="24"/>
    </row>
    <row r="65" spans="1:3" x14ac:dyDescent="0.2">
      <c r="B65" s="24"/>
      <c r="C65" s="10"/>
    </row>
    <row r="66" spans="1:3" x14ac:dyDescent="0.2">
      <c r="B66" s="24"/>
      <c r="C66" s="10"/>
    </row>
    <row r="67" spans="1:3" x14ac:dyDescent="0.2">
      <c r="B67" s="24"/>
      <c r="C67" s="10"/>
    </row>
    <row r="68" spans="1:3" x14ac:dyDescent="0.2">
      <c r="B68" s="24"/>
      <c r="C68" s="10"/>
    </row>
    <row r="69" spans="1:3" x14ac:dyDescent="0.2">
      <c r="B69" s="24"/>
      <c r="C69" s="10"/>
    </row>
    <row r="70" spans="1:3" x14ac:dyDescent="0.2">
      <c r="B70" s="24"/>
      <c r="C70" s="10"/>
    </row>
    <row r="71" spans="1:3" x14ac:dyDescent="0.2">
      <c r="B71" s="24"/>
      <c r="C71" s="10"/>
    </row>
    <row r="72" spans="1:3" x14ac:dyDescent="0.2">
      <c r="B72" s="24"/>
      <c r="C72" s="10"/>
    </row>
    <row r="75" spans="1:3" x14ac:dyDescent="0.2">
      <c r="B75" s="24"/>
      <c r="C75" s="10"/>
    </row>
    <row r="76" spans="1:3" x14ac:dyDescent="0.2">
      <c r="B76" s="24"/>
      <c r="C76" s="32"/>
    </row>
    <row r="77" spans="1:3" x14ac:dyDescent="0.2">
      <c r="B77" s="24"/>
      <c r="C77" s="32"/>
    </row>
    <row r="80" spans="1:3" x14ac:dyDescent="0.2">
      <c r="A80" s="1"/>
      <c r="B80" s="40"/>
    </row>
    <row r="83" spans="2:4" x14ac:dyDescent="0.2">
      <c r="B83" s="32"/>
      <c r="C83" s="24"/>
      <c r="D83" s="32"/>
    </row>
    <row r="84" spans="2:4" x14ac:dyDescent="0.2">
      <c r="B84" s="32"/>
    </row>
    <row r="86" spans="2:4" x14ac:dyDescent="0.2">
      <c r="B86" s="10"/>
      <c r="C86" s="24"/>
      <c r="D86" s="10"/>
    </row>
    <row r="90" spans="2:4" x14ac:dyDescent="0.2">
      <c r="B90" s="24"/>
      <c r="C90" s="10"/>
    </row>
    <row r="91" spans="2:4" x14ac:dyDescent="0.2">
      <c r="B91" s="24"/>
      <c r="C91" s="10"/>
    </row>
    <row r="92" spans="2:4" x14ac:dyDescent="0.2">
      <c r="B92" s="24"/>
      <c r="C92" s="10"/>
    </row>
    <row r="93" spans="2:4" x14ac:dyDescent="0.2">
      <c r="B93" s="24"/>
      <c r="C93" s="10"/>
    </row>
    <row r="94" spans="2:4" x14ac:dyDescent="0.2">
      <c r="B94" s="24"/>
      <c r="C94" s="10"/>
    </row>
    <row r="95" spans="2:4" x14ac:dyDescent="0.2">
      <c r="B95" s="24"/>
      <c r="C95" s="10"/>
    </row>
    <row r="96" spans="2:4" x14ac:dyDescent="0.2">
      <c r="B96" s="24"/>
      <c r="C96" s="10"/>
    </row>
    <row r="97" spans="2:3" x14ac:dyDescent="0.2">
      <c r="B97" s="24"/>
      <c r="C97" s="10"/>
    </row>
    <row r="100" spans="2:3" x14ac:dyDescent="0.2">
      <c r="B100" s="24"/>
      <c r="C100" s="10"/>
    </row>
    <row r="101" spans="2:3" x14ac:dyDescent="0.2">
      <c r="B101" s="24"/>
      <c r="C101" s="32"/>
    </row>
    <row r="102" spans="2:3" x14ac:dyDescent="0.2">
      <c r="B102" s="24"/>
      <c r="C102" s="32"/>
    </row>
  </sheetData>
  <pageMargins left="0.7" right="0.7" top="0.75" bottom="0.75" header="0.3" footer="0.3"/>
  <pageSetup orientation="portrait" verticalDpi="0" r:id="rId1"/>
  <ignoredErrors>
    <ignoredError sqref="D28 D31 B36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topLeftCell="A13" workbookViewId="0">
      <selection activeCell="N38" sqref="N38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2.1640625" customWidth="1"/>
    <col min="8" max="8" width="11" customWidth="1"/>
    <col min="9" max="9" width="10.83203125" customWidth="1"/>
  </cols>
  <sheetData>
    <row r="1" spans="1:9" x14ac:dyDescent="0.2">
      <c r="A1" s="1" t="s">
        <v>14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37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14">
        <v>24.200000000000003</v>
      </c>
      <c r="G14" s="24" t="s">
        <v>26</v>
      </c>
      <c r="H14" s="10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17">
        <v>19.382355313244197</v>
      </c>
      <c r="G15" s="24" t="s">
        <v>26</v>
      </c>
      <c r="H15" s="10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17">
        <v>12.5</v>
      </c>
      <c r="G16" s="24" t="s">
        <v>26</v>
      </c>
      <c r="H16" s="10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17">
        <v>12.5</v>
      </c>
      <c r="G17" s="24" t="s">
        <v>26</v>
      </c>
      <c r="H17" s="10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17">
        <v>38.547049808241823</v>
      </c>
      <c r="G18" s="24" t="s">
        <v>26</v>
      </c>
      <c r="H18" s="10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17">
        <v>55.37059487851397</v>
      </c>
      <c r="G19" s="24" t="s">
        <v>26</v>
      </c>
      <c r="H19" s="10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17">
        <v>12.500000000000007</v>
      </c>
      <c r="G20" s="24" t="s">
        <v>26</v>
      </c>
      <c r="H20" s="10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20">
        <v>75</v>
      </c>
      <c r="G21" s="24" t="s">
        <v>26</v>
      </c>
      <c r="H21" s="10">
        <f t="shared" si="0"/>
        <v>12.5</v>
      </c>
      <c r="I21" s="10">
        <f>B10*SUM(B5:B7)</f>
        <v>75</v>
      </c>
    </row>
    <row r="23" spans="1:9" ht="16" x14ac:dyDescent="0.2">
      <c r="A23" s="8" t="s">
        <v>17</v>
      </c>
    </row>
    <row r="24" spans="1:9" ht="32" x14ac:dyDescent="0.2">
      <c r="B24" s="43" t="s">
        <v>18</v>
      </c>
      <c r="C24" s="24"/>
      <c r="D24" s="45" t="s">
        <v>17</v>
      </c>
    </row>
    <row r="25" spans="1:9" x14ac:dyDescent="0.2">
      <c r="B25" s="44">
        <f>SUM(B5:B7)</f>
        <v>250</v>
      </c>
      <c r="C25" s="9" t="s">
        <v>19</v>
      </c>
      <c r="D25" s="44">
        <f>SUM(F14:F21)</f>
        <v>250</v>
      </c>
    </row>
    <row r="26" spans="1:9" x14ac:dyDescent="0.2">
      <c r="A26" s="1" t="s">
        <v>20</v>
      </c>
      <c r="B26" s="43"/>
      <c r="C26" s="24"/>
      <c r="D26" s="43"/>
    </row>
    <row r="27" spans="1:9" ht="32" x14ac:dyDescent="0.2">
      <c r="B27" s="43" t="s">
        <v>4</v>
      </c>
      <c r="C27" s="24"/>
      <c r="D27" s="45" t="s">
        <v>27</v>
      </c>
    </row>
    <row r="28" spans="1:9" x14ac:dyDescent="0.2">
      <c r="B28" s="44">
        <f>F14</f>
        <v>24.200000000000003</v>
      </c>
      <c r="C28" s="24" t="s">
        <v>26</v>
      </c>
      <c r="D28" s="44">
        <f>SUMPRODUCT(C6:C7,B6:B7)</f>
        <v>24.200000000000003</v>
      </c>
    </row>
    <row r="29" spans="1:9" x14ac:dyDescent="0.2">
      <c r="A29" s="1" t="s">
        <v>28</v>
      </c>
      <c r="B29" s="43"/>
      <c r="C29" s="24"/>
      <c r="D29" s="43"/>
    </row>
    <row r="30" spans="1:9" ht="48" x14ac:dyDescent="0.2">
      <c r="B30" s="45" t="s">
        <v>29</v>
      </c>
      <c r="C30" s="24"/>
      <c r="D30" s="45" t="s">
        <v>77</v>
      </c>
    </row>
    <row r="31" spans="1:9" x14ac:dyDescent="0.2">
      <c r="B31" s="44">
        <f>SUMPRODUCT(C14:C21,F14:F21)</f>
        <v>99.500435873683529</v>
      </c>
      <c r="C31" s="24" t="s">
        <v>26</v>
      </c>
      <c r="D31" s="44">
        <f>SUMPRODUCT(D6:D7,B6:B7)</f>
        <v>99.3</v>
      </c>
    </row>
    <row r="32" spans="1:9" x14ac:dyDescent="0.2">
      <c r="C32" s="24"/>
    </row>
    <row r="33" spans="1:7" ht="32" x14ac:dyDescent="0.2">
      <c r="B33" s="11" t="s">
        <v>59</v>
      </c>
      <c r="C33" s="11" t="s">
        <v>61</v>
      </c>
      <c r="D33" s="11" t="s">
        <v>60</v>
      </c>
      <c r="E33" s="11" t="s">
        <v>65</v>
      </c>
      <c r="F33" s="11"/>
    </row>
    <row r="34" spans="1:7" x14ac:dyDescent="0.2">
      <c r="A34" s="1" t="s">
        <v>62</v>
      </c>
      <c r="B34" s="41">
        <f>SUMPRODUCT(B14:B21,F14:F21)</f>
        <v>18.500000161350663</v>
      </c>
      <c r="C34" s="46">
        <v>0</v>
      </c>
      <c r="D34" s="41"/>
      <c r="E34" s="42">
        <f>B34+C34</f>
        <v>18.500000161350663</v>
      </c>
      <c r="F34" s="42" t="s">
        <v>26</v>
      </c>
      <c r="G34" s="32">
        <v>18.5</v>
      </c>
    </row>
    <row r="35" spans="1:7" x14ac:dyDescent="0.2">
      <c r="A35" s="1" t="s">
        <v>72</v>
      </c>
      <c r="B35" s="35">
        <f>1/20*SUMPRODUCT(D14:D21,F14:F21)</f>
        <v>0.92000000000178783</v>
      </c>
      <c r="D35" s="47">
        <v>0.12</v>
      </c>
      <c r="E35" s="33">
        <f>B35-D35</f>
        <v>0.80000000000178784</v>
      </c>
      <c r="F35" s="33" t="s">
        <v>42</v>
      </c>
      <c r="G35" s="32">
        <v>0.8</v>
      </c>
    </row>
    <row r="36" spans="1:7" x14ac:dyDescent="0.2">
      <c r="A36" s="1" t="s">
        <v>73</v>
      </c>
      <c r="B36" s="35">
        <f>1/20*SUM(F19:F21)</f>
        <v>7.1435297439256988</v>
      </c>
      <c r="D36" s="47">
        <v>0.14352974392260512</v>
      </c>
      <c r="E36" s="33">
        <f>B36-D36</f>
        <v>7.0000000000030935</v>
      </c>
      <c r="F36" s="33" t="s">
        <v>42</v>
      </c>
      <c r="G36" s="32">
        <v>7</v>
      </c>
    </row>
    <row r="38" spans="1:7" x14ac:dyDescent="0.2">
      <c r="A38" s="1" t="s">
        <v>67</v>
      </c>
    </row>
    <row r="39" spans="1:7" x14ac:dyDescent="0.2">
      <c r="B39" t="s">
        <v>71</v>
      </c>
    </row>
    <row r="40" spans="1:7" x14ac:dyDescent="0.2">
      <c r="A40" t="s">
        <v>68</v>
      </c>
      <c r="B40" s="48">
        <f>C34</f>
        <v>0</v>
      </c>
      <c r="C40" s="24" t="s">
        <v>42</v>
      </c>
      <c r="D40">
        <v>0</v>
      </c>
    </row>
    <row r="41" spans="1:7" x14ac:dyDescent="0.2">
      <c r="A41" t="s">
        <v>69</v>
      </c>
      <c r="B41" s="48">
        <f>D35</f>
        <v>0.12</v>
      </c>
      <c r="C41" s="24" t="s">
        <v>42</v>
      </c>
      <c r="D41">
        <v>0.12</v>
      </c>
    </row>
    <row r="42" spans="1:7" x14ac:dyDescent="0.2">
      <c r="A42" t="s">
        <v>70</v>
      </c>
      <c r="B42" s="48">
        <f>D36</f>
        <v>0.14352974392260512</v>
      </c>
      <c r="C42" s="10"/>
    </row>
    <row r="43" spans="1:7" x14ac:dyDescent="0.2">
      <c r="B43" s="24"/>
      <c r="C43" s="10"/>
    </row>
    <row r="44" spans="1:7" x14ac:dyDescent="0.2">
      <c r="B44" s="24"/>
      <c r="C44" s="10"/>
    </row>
    <row r="45" spans="1:7" x14ac:dyDescent="0.2">
      <c r="B45" s="24"/>
      <c r="C45" s="10"/>
    </row>
    <row r="46" spans="1:7" x14ac:dyDescent="0.2">
      <c r="B46" s="24"/>
      <c r="C46" s="10"/>
    </row>
    <row r="47" spans="1:7" x14ac:dyDescent="0.2">
      <c r="B47" s="24"/>
      <c r="C47" s="10"/>
    </row>
    <row r="48" spans="1:7" x14ac:dyDescent="0.2">
      <c r="B48" s="24"/>
      <c r="C48" s="10"/>
    </row>
    <row r="49" spans="1:3" x14ac:dyDescent="0.2">
      <c r="B49" s="24"/>
      <c r="C49" s="10"/>
    </row>
    <row r="52" spans="1:3" x14ac:dyDescent="0.2">
      <c r="B52" s="24"/>
      <c r="C52" s="10"/>
    </row>
    <row r="53" spans="1:3" x14ac:dyDescent="0.2">
      <c r="B53" s="24"/>
      <c r="C53" s="32"/>
    </row>
    <row r="54" spans="1:3" x14ac:dyDescent="0.2">
      <c r="B54" s="24"/>
      <c r="C54" s="32"/>
    </row>
    <row r="57" spans="1:3" x14ac:dyDescent="0.2">
      <c r="A57" s="1"/>
      <c r="B57" s="41"/>
    </row>
    <row r="60" spans="1:3" x14ac:dyDescent="0.2">
      <c r="B60" s="32"/>
      <c r="C60" s="24"/>
    </row>
    <row r="64" spans="1:3" x14ac:dyDescent="0.2">
      <c r="B64" s="24"/>
      <c r="C64" s="10"/>
    </row>
    <row r="65" spans="1:3" x14ac:dyDescent="0.2">
      <c r="B65" s="24"/>
      <c r="C65" s="10"/>
    </row>
    <row r="66" spans="1:3" x14ac:dyDescent="0.2">
      <c r="B66" s="24"/>
      <c r="C66" s="10"/>
    </row>
    <row r="67" spans="1:3" x14ac:dyDescent="0.2">
      <c r="B67" s="24"/>
      <c r="C67" s="10"/>
    </row>
    <row r="68" spans="1:3" x14ac:dyDescent="0.2">
      <c r="B68" s="24"/>
      <c r="C68" s="10"/>
    </row>
    <row r="69" spans="1:3" x14ac:dyDescent="0.2">
      <c r="B69" s="24"/>
      <c r="C69" s="10"/>
    </row>
    <row r="70" spans="1:3" x14ac:dyDescent="0.2">
      <c r="B70" s="24"/>
      <c r="C70" s="10"/>
    </row>
    <row r="71" spans="1:3" x14ac:dyDescent="0.2">
      <c r="B71" s="24"/>
      <c r="C71" s="10"/>
    </row>
    <row r="74" spans="1:3" x14ac:dyDescent="0.2">
      <c r="B74" s="24"/>
      <c r="C74" s="10"/>
    </row>
    <row r="75" spans="1:3" x14ac:dyDescent="0.2">
      <c r="B75" s="24"/>
      <c r="C75" s="32"/>
    </row>
    <row r="76" spans="1:3" x14ac:dyDescent="0.2">
      <c r="B76" s="24"/>
      <c r="C76" s="32"/>
    </row>
    <row r="79" spans="1:3" x14ac:dyDescent="0.2">
      <c r="A79" s="1"/>
      <c r="B79" s="40"/>
    </row>
    <row r="82" spans="2:4" x14ac:dyDescent="0.2">
      <c r="B82" s="32"/>
      <c r="C82" s="24"/>
      <c r="D82" s="32"/>
    </row>
    <row r="83" spans="2:4" x14ac:dyDescent="0.2">
      <c r="B83" s="32"/>
    </row>
    <row r="85" spans="2:4" x14ac:dyDescent="0.2">
      <c r="B85" s="10"/>
      <c r="C85" s="24"/>
      <c r="D85" s="10"/>
    </row>
    <row r="89" spans="2:4" x14ac:dyDescent="0.2">
      <c r="B89" s="24"/>
      <c r="C89" s="10"/>
    </row>
    <row r="90" spans="2:4" x14ac:dyDescent="0.2">
      <c r="B90" s="24"/>
      <c r="C90" s="10"/>
    </row>
    <row r="91" spans="2:4" x14ac:dyDescent="0.2">
      <c r="B91" s="24"/>
      <c r="C91" s="10"/>
    </row>
    <row r="92" spans="2:4" x14ac:dyDescent="0.2">
      <c r="B92" s="24"/>
      <c r="C92" s="10"/>
    </row>
    <row r="93" spans="2:4" x14ac:dyDescent="0.2">
      <c r="B93" s="24"/>
      <c r="C93" s="10"/>
    </row>
    <row r="94" spans="2:4" x14ac:dyDescent="0.2">
      <c r="B94" s="24"/>
      <c r="C94" s="10"/>
    </row>
    <row r="95" spans="2:4" x14ac:dyDescent="0.2">
      <c r="B95" s="24"/>
      <c r="C95" s="10"/>
    </row>
    <row r="96" spans="2:4" x14ac:dyDescent="0.2">
      <c r="B96" s="24"/>
      <c r="C96" s="10"/>
    </row>
    <row r="99" spans="2:3" x14ac:dyDescent="0.2">
      <c r="B99" s="24"/>
      <c r="C99" s="10"/>
    </row>
    <row r="100" spans="2:3" x14ac:dyDescent="0.2">
      <c r="B100" s="24"/>
      <c r="C100" s="32"/>
    </row>
    <row r="101" spans="2:3" x14ac:dyDescent="0.2">
      <c r="B101" s="24"/>
      <c r="C101" s="32"/>
    </row>
  </sheetData>
  <pageMargins left="0.7" right="0.7" top="0.75" bottom="0.75" header="0.3" footer="0.3"/>
  <pageSetup orientation="portrait" verticalDpi="0" r:id="rId1"/>
  <ignoredErrors>
    <ignoredError sqref="D28 D31 B36" formulaRange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2"/>
  <sheetViews>
    <sheetView tabSelected="1" topLeftCell="A10" workbookViewId="0">
      <selection activeCell="C36" sqref="C36"/>
    </sheetView>
  </sheetViews>
  <sheetFormatPr baseColWidth="10" defaultColWidth="8.83203125" defaultRowHeight="15" x14ac:dyDescent="0.2"/>
  <cols>
    <col min="1" max="1" width="27.6640625" customWidth="1"/>
    <col min="2" max="2" width="12.33203125" customWidth="1"/>
    <col min="3" max="3" width="13.33203125" customWidth="1"/>
    <col min="4" max="4" width="12.5" customWidth="1"/>
    <col min="5" max="5" width="11.5" customWidth="1"/>
    <col min="6" max="6" width="12.1640625" customWidth="1"/>
    <col min="8" max="8" width="11" customWidth="1"/>
    <col min="9" max="9" width="10.83203125" customWidth="1"/>
  </cols>
  <sheetData>
    <row r="1" spans="1:9" x14ac:dyDescent="0.2">
      <c r="A1" s="1" t="s">
        <v>14</v>
      </c>
    </row>
    <row r="2" spans="1:9" x14ac:dyDescent="0.2">
      <c r="A2" s="1"/>
    </row>
    <row r="3" spans="1:9" x14ac:dyDescent="0.2">
      <c r="A3" s="1" t="s">
        <v>15</v>
      </c>
    </row>
    <row r="4" spans="1:9" ht="35.25" customHeight="1" x14ac:dyDescent="0.2">
      <c r="A4" s="1"/>
      <c r="B4" s="11" t="s">
        <v>21</v>
      </c>
      <c r="C4" s="11" t="s">
        <v>22</v>
      </c>
      <c r="D4" s="11" t="s">
        <v>23</v>
      </c>
    </row>
    <row r="5" spans="1:9" x14ac:dyDescent="0.2">
      <c r="A5" t="s">
        <v>0</v>
      </c>
      <c r="B5" s="2">
        <v>20</v>
      </c>
      <c r="C5" s="25"/>
      <c r="D5" s="25"/>
    </row>
    <row r="6" spans="1:9" x14ac:dyDescent="0.2">
      <c r="A6" t="s">
        <v>1</v>
      </c>
      <c r="B6" s="2">
        <v>150</v>
      </c>
      <c r="C6" s="21">
        <v>0.14000000000000001</v>
      </c>
      <c r="D6" s="21">
        <v>0.47</v>
      </c>
    </row>
    <row r="7" spans="1:9" x14ac:dyDescent="0.2">
      <c r="A7" t="s">
        <v>2</v>
      </c>
      <c r="B7" s="2">
        <v>80</v>
      </c>
      <c r="C7" s="21">
        <v>0.04</v>
      </c>
      <c r="D7" s="21">
        <v>0.36</v>
      </c>
    </row>
    <row r="8" spans="1:9" x14ac:dyDescent="0.2">
      <c r="B8" s="6"/>
      <c r="C8" s="7"/>
    </row>
    <row r="9" spans="1:9" ht="27.75" customHeight="1" x14ac:dyDescent="0.2">
      <c r="A9" s="22" t="s">
        <v>24</v>
      </c>
      <c r="B9" s="23">
        <v>0.05</v>
      </c>
      <c r="C9" s="7"/>
    </row>
    <row r="10" spans="1:9" ht="27.75" customHeight="1" x14ac:dyDescent="0.2">
      <c r="A10" s="22" t="s">
        <v>25</v>
      </c>
      <c r="B10" s="23">
        <v>0.3</v>
      </c>
      <c r="C10" s="7"/>
    </row>
    <row r="11" spans="1:9" x14ac:dyDescent="0.2">
      <c r="B11" s="6"/>
      <c r="C11" s="7"/>
    </row>
    <row r="12" spans="1:9" ht="16" thickBot="1" x14ac:dyDescent="0.25">
      <c r="A12" s="1" t="s">
        <v>16</v>
      </c>
    </row>
    <row r="13" spans="1:9" ht="45.75" customHeight="1" thickBot="1" x14ac:dyDescent="0.25">
      <c r="A13" s="27" t="s">
        <v>3</v>
      </c>
      <c r="B13" s="27" t="s">
        <v>33</v>
      </c>
      <c r="C13" s="27" t="s">
        <v>34</v>
      </c>
      <c r="D13" s="27" t="s">
        <v>40</v>
      </c>
      <c r="E13" s="27" t="s">
        <v>35</v>
      </c>
      <c r="F13" s="28" t="s">
        <v>78</v>
      </c>
      <c r="G13" s="29"/>
      <c r="H13" s="26" t="s">
        <v>36</v>
      </c>
      <c r="I13" s="30" t="s">
        <v>37</v>
      </c>
    </row>
    <row r="14" spans="1:9" ht="15" customHeight="1" x14ac:dyDescent="0.2">
      <c r="A14" s="4" t="s">
        <v>4</v>
      </c>
      <c r="B14" s="12">
        <v>0</v>
      </c>
      <c r="C14" s="12">
        <v>1</v>
      </c>
      <c r="D14" s="12">
        <v>0</v>
      </c>
      <c r="E14" s="13" t="s">
        <v>5</v>
      </c>
      <c r="F14" s="14">
        <v>24.200000000000003</v>
      </c>
      <c r="G14" s="24" t="s">
        <v>26</v>
      </c>
      <c r="H14" s="10">
        <f>$B$9*SUM($B$5:$B$7)</f>
        <v>12.5</v>
      </c>
    </row>
    <row r="15" spans="1:9" ht="15" customHeight="1" x14ac:dyDescent="0.2">
      <c r="A15" s="3" t="s">
        <v>6</v>
      </c>
      <c r="B15" s="15">
        <v>0.04</v>
      </c>
      <c r="C15" s="15">
        <v>0.995</v>
      </c>
      <c r="D15" s="15">
        <v>5.0000000000000001E-3</v>
      </c>
      <c r="E15" s="16" t="s">
        <v>5</v>
      </c>
      <c r="F15" s="17">
        <v>12.5</v>
      </c>
      <c r="G15" s="24" t="s">
        <v>26</v>
      </c>
      <c r="H15" s="10">
        <f t="shared" ref="H15:H21" si="0">$B$9*SUM($B$5:$B$7)</f>
        <v>12.5</v>
      </c>
    </row>
    <row r="16" spans="1:9" ht="15" customHeight="1" x14ac:dyDescent="0.2">
      <c r="A16" s="3" t="s">
        <v>7</v>
      </c>
      <c r="B16" s="15">
        <v>4.4999999999999998E-2</v>
      </c>
      <c r="C16" s="15">
        <v>0.96</v>
      </c>
      <c r="D16" s="15">
        <v>0.04</v>
      </c>
      <c r="E16" s="16" t="s">
        <v>5</v>
      </c>
      <c r="F16" s="17">
        <v>12.5</v>
      </c>
      <c r="G16" s="24" t="s">
        <v>26</v>
      </c>
      <c r="H16" s="10">
        <f t="shared" si="0"/>
        <v>12.5</v>
      </c>
    </row>
    <row r="17" spans="1:9" ht="15" customHeight="1" x14ac:dyDescent="0.2">
      <c r="A17" s="3" t="s">
        <v>8</v>
      </c>
      <c r="B17" s="15">
        <v>5.5E-2</v>
      </c>
      <c r="C17" s="15">
        <v>0.9</v>
      </c>
      <c r="D17" s="15">
        <v>0.05</v>
      </c>
      <c r="E17" s="16" t="s">
        <v>5</v>
      </c>
      <c r="F17" s="17">
        <v>12.5</v>
      </c>
      <c r="G17" s="24" t="s">
        <v>26</v>
      </c>
      <c r="H17" s="10">
        <f t="shared" si="0"/>
        <v>12.5</v>
      </c>
    </row>
    <row r="18" spans="1:9" ht="15" customHeight="1" x14ac:dyDescent="0.2">
      <c r="A18" s="3" t="s">
        <v>9</v>
      </c>
      <c r="B18" s="15">
        <v>7.0000000000000007E-2</v>
      </c>
      <c r="C18" s="15">
        <v>0.85</v>
      </c>
      <c r="D18" s="15">
        <v>7.4999999999999997E-2</v>
      </c>
      <c r="E18" s="16" t="s">
        <v>5</v>
      </c>
      <c r="F18" s="17">
        <v>46.367647058823515</v>
      </c>
      <c r="G18" s="24" t="s">
        <v>26</v>
      </c>
      <c r="H18" s="10">
        <f t="shared" si="0"/>
        <v>12.5</v>
      </c>
    </row>
    <row r="19" spans="1:9" ht="15" customHeight="1" x14ac:dyDescent="0.2">
      <c r="A19" s="3" t="s">
        <v>10</v>
      </c>
      <c r="B19" s="15">
        <v>0.105</v>
      </c>
      <c r="C19" s="15">
        <v>0</v>
      </c>
      <c r="D19" s="15">
        <v>0.1</v>
      </c>
      <c r="E19" s="16" t="s">
        <v>11</v>
      </c>
      <c r="F19" s="17">
        <v>54.432352941176482</v>
      </c>
      <c r="G19" s="24" t="s">
        <v>26</v>
      </c>
      <c r="H19" s="10">
        <f t="shared" si="0"/>
        <v>12.5</v>
      </c>
    </row>
    <row r="20" spans="1:9" ht="15" customHeight="1" x14ac:dyDescent="0.2">
      <c r="A20" s="3" t="s">
        <v>12</v>
      </c>
      <c r="B20" s="15">
        <v>8.5000000000000006E-2</v>
      </c>
      <c r="C20" s="15">
        <v>0</v>
      </c>
      <c r="D20" s="15">
        <v>0.1</v>
      </c>
      <c r="E20" s="16" t="s">
        <v>11</v>
      </c>
      <c r="F20" s="17">
        <v>12.5</v>
      </c>
      <c r="G20" s="24" t="s">
        <v>26</v>
      </c>
      <c r="H20" s="10">
        <f t="shared" si="0"/>
        <v>12.5</v>
      </c>
    </row>
    <row r="21" spans="1:9" ht="15" customHeight="1" thickBot="1" x14ac:dyDescent="0.25">
      <c r="A21" s="5" t="s">
        <v>13</v>
      </c>
      <c r="B21" s="18">
        <v>9.1999999999999998E-2</v>
      </c>
      <c r="C21" s="18">
        <v>0</v>
      </c>
      <c r="D21" s="18">
        <v>0.1</v>
      </c>
      <c r="E21" s="19" t="s">
        <v>11</v>
      </c>
      <c r="F21" s="20">
        <v>75</v>
      </c>
      <c r="G21" s="24" t="s">
        <v>26</v>
      </c>
      <c r="H21" s="10">
        <f t="shared" si="0"/>
        <v>12.5</v>
      </c>
      <c r="I21" s="10">
        <f>B10*SUM(B5:B7)</f>
        <v>75</v>
      </c>
    </row>
    <row r="23" spans="1:9" ht="16" x14ac:dyDescent="0.2">
      <c r="A23" s="8" t="s">
        <v>17</v>
      </c>
    </row>
    <row r="24" spans="1:9" ht="32" x14ac:dyDescent="0.2">
      <c r="B24" s="43" t="s">
        <v>18</v>
      </c>
      <c r="C24" s="24"/>
      <c r="D24" s="45" t="s">
        <v>17</v>
      </c>
    </row>
    <row r="25" spans="1:9" x14ac:dyDescent="0.2">
      <c r="B25" s="44">
        <f>SUM(B5:B7)</f>
        <v>250</v>
      </c>
      <c r="C25" s="9" t="s">
        <v>19</v>
      </c>
      <c r="D25" s="44">
        <f>SUM(F14:F21)</f>
        <v>250</v>
      </c>
    </row>
    <row r="26" spans="1:9" x14ac:dyDescent="0.2">
      <c r="A26" s="1" t="s">
        <v>20</v>
      </c>
      <c r="B26" s="43"/>
      <c r="C26" s="24"/>
      <c r="D26" s="43"/>
    </row>
    <row r="27" spans="1:9" ht="32" x14ac:dyDescent="0.2">
      <c r="B27" s="43" t="s">
        <v>4</v>
      </c>
      <c r="C27" s="24"/>
      <c r="D27" s="45" t="s">
        <v>27</v>
      </c>
    </row>
    <row r="28" spans="1:9" x14ac:dyDescent="0.2">
      <c r="B28" s="44">
        <f>F14</f>
        <v>24.200000000000003</v>
      </c>
      <c r="C28" s="24" t="s">
        <v>26</v>
      </c>
      <c r="D28" s="44">
        <f>SUMPRODUCT(C6:C7,B6:B7)</f>
        <v>24.200000000000003</v>
      </c>
    </row>
    <row r="29" spans="1:9" x14ac:dyDescent="0.2">
      <c r="A29" s="1" t="s">
        <v>28</v>
      </c>
      <c r="B29" s="43"/>
      <c r="C29" s="24"/>
      <c r="D29" s="43"/>
    </row>
    <row r="30" spans="1:9" ht="48" x14ac:dyDescent="0.2">
      <c r="B30" s="45" t="s">
        <v>29</v>
      </c>
      <c r="C30" s="24"/>
      <c r="D30" s="45" t="s">
        <v>79</v>
      </c>
    </row>
    <row r="31" spans="1:9" x14ac:dyDescent="0.2">
      <c r="B31" s="44">
        <f>SUMPRODUCT(C14:C21,F14:F21)</f>
        <v>99.299999999999983</v>
      </c>
      <c r="C31" s="24" t="s">
        <v>26</v>
      </c>
      <c r="D31" s="44">
        <f>SUMPRODUCT(D6:D7,B6:B7)</f>
        <v>99.3</v>
      </c>
    </row>
    <row r="32" spans="1:9" x14ac:dyDescent="0.2">
      <c r="C32" s="24"/>
    </row>
    <row r="33" spans="1:7" ht="16" x14ac:dyDescent="0.2">
      <c r="B33" s="11" t="s">
        <v>59</v>
      </c>
      <c r="C33" s="55" t="s">
        <v>80</v>
      </c>
      <c r="D33" s="55"/>
      <c r="E33" s="55"/>
      <c r="F33" s="11"/>
    </row>
    <row r="34" spans="1:7" x14ac:dyDescent="0.2">
      <c r="A34" s="1" t="s">
        <v>62</v>
      </c>
      <c r="B34" s="41">
        <f>SUMPRODUCT(B14:B21,F14:F21)</f>
        <v>18.673632352941176</v>
      </c>
      <c r="C34" s="56">
        <v>0.5</v>
      </c>
      <c r="D34" s="41"/>
      <c r="E34" s="57"/>
      <c r="F34" s="42"/>
      <c r="G34" s="32"/>
    </row>
    <row r="35" spans="1:7" x14ac:dyDescent="0.2">
      <c r="A35" s="1" t="s">
        <v>63</v>
      </c>
      <c r="B35" s="35">
        <f>1/20*SUMPRODUCT(D14:D21,F14:F21)</f>
        <v>0.94291544117647064</v>
      </c>
      <c r="C35" s="56">
        <v>0.3</v>
      </c>
      <c r="D35" s="35"/>
      <c r="E35" s="58"/>
      <c r="F35" s="33"/>
      <c r="G35" s="32"/>
    </row>
    <row r="36" spans="1:7" x14ac:dyDescent="0.2">
      <c r="A36" s="1" t="s">
        <v>64</v>
      </c>
      <c r="B36" s="35">
        <f>1/20*SUM(F19:F21)</f>
        <v>7.0966176470588245</v>
      </c>
      <c r="C36" s="56">
        <v>0.2</v>
      </c>
      <c r="D36" s="35"/>
      <c r="E36" s="58"/>
      <c r="F36" s="33"/>
      <c r="G36" s="32"/>
    </row>
    <row r="39" spans="1:7" x14ac:dyDescent="0.2">
      <c r="A39" s="1" t="s">
        <v>74</v>
      </c>
      <c r="B39" s="59">
        <f>-C34*B34+C35*B35+C36*B36</f>
        <v>-7.6346180147058824</v>
      </c>
      <c r="C39" t="s">
        <v>81</v>
      </c>
    </row>
    <row r="43" spans="1:7" x14ac:dyDescent="0.2">
      <c r="B43" s="24"/>
      <c r="C43" s="10"/>
    </row>
    <row r="44" spans="1:7" x14ac:dyDescent="0.2">
      <c r="B44" s="24"/>
      <c r="C44" s="10"/>
    </row>
    <row r="45" spans="1:7" x14ac:dyDescent="0.2">
      <c r="B45" s="24"/>
      <c r="C45" s="10"/>
    </row>
    <row r="46" spans="1:7" x14ac:dyDescent="0.2">
      <c r="B46" s="24"/>
      <c r="C46" s="10"/>
    </row>
    <row r="47" spans="1:7" x14ac:dyDescent="0.2">
      <c r="B47" s="24"/>
      <c r="C47" s="10"/>
    </row>
    <row r="48" spans="1:7" x14ac:dyDescent="0.2">
      <c r="B48" s="24"/>
      <c r="C48" s="10"/>
    </row>
    <row r="49" spans="1:3" x14ac:dyDescent="0.2">
      <c r="B49" s="24"/>
      <c r="C49" s="10"/>
    </row>
    <row r="50" spans="1:3" x14ac:dyDescent="0.2">
      <c r="B50" s="24"/>
      <c r="C50" s="10"/>
    </row>
    <row r="53" spans="1:3" x14ac:dyDescent="0.2">
      <c r="B53" s="24"/>
      <c r="C53" s="10"/>
    </row>
    <row r="54" spans="1:3" x14ac:dyDescent="0.2">
      <c r="B54" s="24"/>
      <c r="C54" s="32"/>
    </row>
    <row r="55" spans="1:3" x14ac:dyDescent="0.2">
      <c r="B55" s="24"/>
      <c r="C55" s="32"/>
    </row>
    <row r="58" spans="1:3" x14ac:dyDescent="0.2">
      <c r="A58" s="1"/>
      <c r="B58" s="41"/>
    </row>
    <row r="61" spans="1:3" x14ac:dyDescent="0.2">
      <c r="B61" s="32"/>
      <c r="C61" s="24"/>
    </row>
    <row r="65" spans="1:3" x14ac:dyDescent="0.2">
      <c r="B65" s="24"/>
      <c r="C65" s="10"/>
    </row>
    <row r="66" spans="1:3" x14ac:dyDescent="0.2">
      <c r="B66" s="24"/>
      <c r="C66" s="10"/>
    </row>
    <row r="67" spans="1:3" x14ac:dyDescent="0.2">
      <c r="B67" s="24"/>
      <c r="C67" s="10"/>
    </row>
    <row r="68" spans="1:3" x14ac:dyDescent="0.2">
      <c r="B68" s="24"/>
      <c r="C68" s="10"/>
    </row>
    <row r="69" spans="1:3" x14ac:dyDescent="0.2">
      <c r="B69" s="24"/>
      <c r="C69" s="10"/>
    </row>
    <row r="70" spans="1:3" x14ac:dyDescent="0.2">
      <c r="B70" s="24"/>
      <c r="C70" s="10"/>
    </row>
    <row r="71" spans="1:3" x14ac:dyDescent="0.2">
      <c r="B71" s="24"/>
      <c r="C71" s="10"/>
    </row>
    <row r="72" spans="1:3" x14ac:dyDescent="0.2">
      <c r="B72" s="24"/>
      <c r="C72" s="10"/>
    </row>
    <row r="75" spans="1:3" x14ac:dyDescent="0.2">
      <c r="B75" s="24"/>
      <c r="C75" s="10"/>
    </row>
    <row r="76" spans="1:3" x14ac:dyDescent="0.2">
      <c r="B76" s="24"/>
      <c r="C76" s="32"/>
    </row>
    <row r="77" spans="1:3" x14ac:dyDescent="0.2">
      <c r="B77" s="24"/>
      <c r="C77" s="32"/>
    </row>
    <row r="80" spans="1:3" x14ac:dyDescent="0.2">
      <c r="A80" s="1"/>
      <c r="B80" s="40"/>
    </row>
    <row r="83" spans="2:4" x14ac:dyDescent="0.2">
      <c r="B83" s="32"/>
      <c r="C83" s="24"/>
      <c r="D83" s="32"/>
    </row>
    <row r="84" spans="2:4" x14ac:dyDescent="0.2">
      <c r="B84" s="32"/>
    </row>
    <row r="86" spans="2:4" x14ac:dyDescent="0.2">
      <c r="B86" s="10"/>
      <c r="C86" s="24"/>
      <c r="D86" s="10"/>
    </row>
    <row r="90" spans="2:4" x14ac:dyDescent="0.2">
      <c r="B90" s="24"/>
      <c r="C90" s="10"/>
    </row>
    <row r="91" spans="2:4" x14ac:dyDescent="0.2">
      <c r="B91" s="24"/>
      <c r="C91" s="10"/>
    </row>
    <row r="92" spans="2:4" x14ac:dyDescent="0.2">
      <c r="B92" s="24"/>
      <c r="C92" s="10"/>
    </row>
    <row r="93" spans="2:4" x14ac:dyDescent="0.2">
      <c r="B93" s="24"/>
      <c r="C93" s="10"/>
    </row>
    <row r="94" spans="2:4" x14ac:dyDescent="0.2">
      <c r="B94" s="24"/>
      <c r="C94" s="10"/>
    </row>
    <row r="95" spans="2:4" x14ac:dyDescent="0.2">
      <c r="B95" s="24"/>
      <c r="C95" s="10"/>
    </row>
    <row r="96" spans="2:4" x14ac:dyDescent="0.2">
      <c r="B96" s="24"/>
      <c r="C96" s="10"/>
    </row>
    <row r="97" spans="2:3" x14ac:dyDescent="0.2">
      <c r="B97" s="24"/>
      <c r="C97" s="10"/>
    </row>
    <row r="100" spans="2:3" x14ac:dyDescent="0.2">
      <c r="B100" s="24"/>
      <c r="C100" s="10"/>
    </row>
    <row r="101" spans="2:3" x14ac:dyDescent="0.2">
      <c r="B101" s="24"/>
      <c r="C101" s="32"/>
    </row>
    <row r="102" spans="2:3" x14ac:dyDescent="0.2">
      <c r="B102" s="24"/>
      <c r="C102" s="32"/>
    </row>
  </sheetData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45</v>
      </c>
    </row>
    <row r="3" spans="1:2" x14ac:dyDescent="0.2">
      <c r="A3">
        <v>1</v>
      </c>
    </row>
    <row r="4" spans="1:2" x14ac:dyDescent="0.2">
      <c r="A4">
        <v>5</v>
      </c>
    </row>
    <row r="5" spans="1:2" x14ac:dyDescent="0.2">
      <c r="A5">
        <v>7.1</v>
      </c>
    </row>
    <row r="6" spans="1:2" x14ac:dyDescent="0.2">
      <c r="A6">
        <v>0.1</v>
      </c>
    </row>
    <row r="8" spans="1:2" x14ac:dyDescent="0.2">
      <c r="A8" s="36"/>
      <c r="B8" s="36"/>
    </row>
    <row r="9" spans="1:2" x14ac:dyDescent="0.2">
      <c r="A9" t="s">
        <v>46</v>
      </c>
    </row>
    <row r="10" spans="1:2" x14ac:dyDescent="0.2">
      <c r="A10" t="s">
        <v>47</v>
      </c>
    </row>
    <row r="15" spans="1:2" x14ac:dyDescent="0.2">
      <c r="B1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3-Objectives Model</vt:lpstr>
      <vt:lpstr>Efficient Frontier - Model</vt:lpstr>
      <vt:lpstr>Efficient Frontier - Plot</vt:lpstr>
      <vt:lpstr>Preemptive Optimization</vt:lpstr>
      <vt:lpstr>Goal Programming</vt:lpstr>
      <vt:lpstr>Preemptive Goal Programming</vt:lpstr>
      <vt:lpstr>Weighted-sum</vt:lpstr>
      <vt:lpstr>'Efficient Frontier - Plot'!InputValues</vt:lpstr>
      <vt:lpstr>'Efficient Frontier - Plot'!OutputAddresses</vt:lpstr>
      <vt:lpstr>'Efficient Frontier - Plot'!OutputValues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2021-10-08T20:33:40Z</dcterms:modified>
</cp:coreProperties>
</file>