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ipi\Google Drive\Ongoing Projects\Live Project end of 2020 and 2021\GWU Customer analytics 2021\Fall 2021\Week 2\"/>
    </mc:Choice>
  </mc:AlternateContent>
  <xr:revisionPtr revIDLastSave="0" documentId="13_ncr:1_{B69A4C79-1D46-438D-BE39-ABC4FA4EE0BF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HW1- Q1" sheetId="2" r:id="rId1"/>
    <sheet name="HW1- Q2" sheetId="1" r:id="rId2"/>
    <sheet name="HW1-Q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C12" i="1"/>
  <c r="G14" i="1"/>
  <c r="G27" i="3"/>
  <c r="H28" i="3" l="1"/>
  <c r="H27" i="3"/>
  <c r="G28" i="3"/>
  <c r="B23" i="3"/>
  <c r="F26" i="3" l="1"/>
  <c r="F28" i="3" s="1"/>
  <c r="E26" i="3"/>
  <c r="E28" i="3" s="1"/>
  <c r="D26" i="3"/>
  <c r="D28" i="3" s="1"/>
  <c r="C26" i="3"/>
  <c r="C28" i="3" s="1"/>
  <c r="B26" i="3"/>
  <c r="B28" i="3" s="1"/>
  <c r="F25" i="3"/>
  <c r="F27" i="3" s="1"/>
  <c r="E25" i="3"/>
  <c r="E27" i="3" s="1"/>
  <c r="D25" i="3"/>
  <c r="D27" i="3" s="1"/>
  <c r="C25" i="3"/>
  <c r="C27" i="3" s="1"/>
  <c r="B25" i="3"/>
  <c r="B27" i="3" s="1"/>
  <c r="F24" i="3"/>
  <c r="E24" i="3"/>
  <c r="D24" i="3"/>
  <c r="C24" i="3"/>
  <c r="B24" i="3"/>
  <c r="F23" i="3"/>
  <c r="E23" i="3"/>
  <c r="D23" i="3"/>
  <c r="C23" i="3"/>
  <c r="F22" i="3"/>
  <c r="E22" i="3"/>
  <c r="D22" i="3"/>
  <c r="C22" i="3"/>
  <c r="B22" i="3"/>
  <c r="F21" i="3"/>
  <c r="E21" i="3"/>
  <c r="D21" i="3"/>
  <c r="C21" i="3"/>
  <c r="B21" i="3"/>
  <c r="G23" i="3" l="1"/>
  <c r="C6" i="1" l="1"/>
  <c r="C9" i="1" l="1"/>
  <c r="D6" i="1" l="1"/>
  <c r="D9" i="1"/>
  <c r="E6" i="1" l="1"/>
  <c r="D12" i="1"/>
  <c r="E9" i="1"/>
  <c r="F6" i="1" l="1"/>
  <c r="E12" i="1"/>
  <c r="F9" i="1"/>
  <c r="F12" i="1" l="1"/>
  <c r="G12" i="1" s="1"/>
</calcChain>
</file>

<file path=xl/sharedStrings.xml><?xml version="1.0" encoding="utf-8"?>
<sst xmlns="http://schemas.openxmlformats.org/spreadsheetml/2006/main" count="83" uniqueCount="68">
  <si>
    <t>Jan</t>
  </si>
  <si>
    <t>Feb</t>
  </si>
  <si>
    <t>Mar</t>
  </si>
  <si>
    <t>Apr</t>
  </si>
  <si>
    <t>May</t>
  </si>
  <si>
    <t>Paying users</t>
  </si>
  <si>
    <t>Starting with</t>
  </si>
  <si>
    <t xml:space="preserve">Newly Acquired </t>
  </si>
  <si>
    <t>Lost</t>
  </si>
  <si>
    <t>Avg</t>
  </si>
  <si>
    <t xml:space="preserve">Groupon </t>
  </si>
  <si>
    <t>Dropbox</t>
  </si>
  <si>
    <t>A</t>
  </si>
  <si>
    <t>R</t>
  </si>
  <si>
    <t>Acq</t>
  </si>
  <si>
    <t>Activation</t>
  </si>
  <si>
    <t>Retention</t>
  </si>
  <si>
    <t>Rev</t>
  </si>
  <si>
    <t>Referral</t>
  </si>
  <si>
    <t>Total</t>
  </si>
  <si>
    <t>MOM Growth Method 2</t>
  </si>
  <si>
    <t>MOM Growth Method 1 (simple Avg)</t>
  </si>
  <si>
    <t>[total paying users in May - number in Jan]/number in Jan/4</t>
  </si>
  <si>
    <t>Number of participated auctions</t>
  </si>
  <si>
    <t>(All)</t>
  </si>
  <si>
    <t>Number Won Auctions</t>
  </si>
  <si>
    <t>(Multiple Items)</t>
  </si>
  <si>
    <t>Column Labels</t>
  </si>
  <si>
    <t>Values</t>
  </si>
  <si>
    <t>Display</t>
  </si>
  <si>
    <t>Search - Organic</t>
  </si>
  <si>
    <t>Search - Paid</t>
  </si>
  <si>
    <t>Social - Paid</t>
  </si>
  <si>
    <t>Grand Total</t>
  </si>
  <si>
    <t>Count of Customer-id</t>
  </si>
  <si>
    <t>Sum of Number of participated auctions</t>
  </si>
  <si>
    <t>Sum of Number Won Auctions</t>
  </si>
  <si>
    <t>Sum of Total GMV (gross merchandise value)</t>
  </si>
  <si>
    <t>Count of Customer-id with bids</t>
  </si>
  <si>
    <t>Count of Customer-id with wins</t>
  </si>
  <si>
    <t>Bid Conversion</t>
  </si>
  <si>
    <t xml:space="preserve">Win conversion </t>
  </si>
  <si>
    <t>% bidder who won</t>
  </si>
  <si>
    <t xml:space="preserve">Prob of win </t>
  </si>
  <si>
    <t>GMV per customer</t>
  </si>
  <si>
    <t>GMV per buyer</t>
  </si>
  <si>
    <t>Gross margin 20% per buyer</t>
  </si>
  <si>
    <t xml:space="preserve">On Avg 73% of bidders ended up winning something </t>
  </si>
  <si>
    <t>Stats</t>
  </si>
  <si>
    <t xml:space="preserve">Seems like paid-search has the highest GMV per customer/buyer and that means without knowing the cost it's the most profitable channel  </t>
  </si>
  <si>
    <t>Acq. cost per paying customer</t>
  </si>
  <si>
    <t>Acq. cost per collected email</t>
  </si>
  <si>
    <t>Conversion from collected emails to buying a deal</t>
  </si>
  <si>
    <t>Conversion from free customers to paying customers</t>
  </si>
  <si>
    <t>% of buyers with more than 1 purchased deals every month</t>
  </si>
  <si>
    <t xml:space="preserve">Avg size of purchased deal </t>
  </si>
  <si>
    <t>Avg number of invited friends per user</t>
  </si>
  <si>
    <t>Avg number of invited emails per sign up</t>
  </si>
  <si>
    <t>% of paying customers with more than 6-month tenure</t>
  </si>
  <si>
    <t>Avg LTV per paying customer</t>
  </si>
  <si>
    <t>4 points</t>
  </si>
  <si>
    <t>2 points</t>
  </si>
  <si>
    <t>Q1 [1 point]</t>
  </si>
  <si>
    <t>Q2 [1 point]</t>
  </si>
  <si>
    <t>Q3 [2 points]</t>
  </si>
  <si>
    <t>Gross margin 20% per Customer</t>
  </si>
  <si>
    <t>Aggregate</t>
  </si>
  <si>
    <t>Avg Gross margin per customer/buyer across all channels is $126/$236. That means for the company to be break-even, they should not spend on avg more than $126/$263 per customer /per buyer.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</si>
</sst>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sz val="9"/>
      <color rgb="FF0070C0"/>
      <name val="Arial"/>
      <family val="2"/>
    </font>
    <font>
      <b/>
      <sz val="15"/>
      <color theme="1"/>
      <name val="Arial"/>
      <family val="2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2" borderId="0" xfId="0" applyFont="1" applyFill="1"/>
    <xf numFmtId="0" fontId="4" fillId="2" borderId="2" xfId="0" applyFont="1" applyFill="1" applyBorder="1"/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3" fontId="6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pivotButton="1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1" applyFont="1" applyAlignment="1">
      <alignment horizontal="center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9" fontId="2" fillId="0" borderId="2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3" fillId="0" borderId="0" xfId="1" applyFont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9" fontId="2" fillId="8" borderId="0" xfId="1" applyFont="1" applyFill="1" applyAlignment="1">
      <alignment horizontal="center"/>
    </xf>
    <xf numFmtId="9" fontId="3" fillId="8" borderId="0" xfId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7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2" fillId="4" borderId="0" xfId="0" applyFont="1" applyFill="1"/>
    <xf numFmtId="0" fontId="8" fillId="4" borderId="0" xfId="0" applyFont="1" applyFill="1"/>
    <xf numFmtId="0" fontId="2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10" borderId="0" xfId="0" applyFont="1" applyFill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/>
    </xf>
    <xf numFmtId="0" fontId="12" fillId="11" borderId="0" xfId="0" applyFont="1" applyFill="1" applyAlignment="1">
      <alignment horizontal="center" vertical="center"/>
    </xf>
    <xf numFmtId="165" fontId="12" fillId="11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pi/Google%20Drive/Ongoing%20Projects/Live%20Project%20end%20of%202020%20and%202021/GWU%20Customer%20analytics%20Spring%202021/Spring%202021/Week%202/Homework2%20Q3%20solutio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713.768175810183" createdVersion="6" refreshedVersion="6" minRefreshableVersion="3" recordCount="62130" xr:uid="{28FAD923-470C-44DC-89F3-F94351E74E57}">
  <cacheSource type="worksheet">
    <worksheetSource ref="A1:F1048576" sheet="Auction Marketplace data" r:id="rId2"/>
  </cacheSource>
  <cacheFields count="6">
    <cacheField name="Customer-id" numFmtId="0">
      <sharedItems containsString="0" containsBlank="1" containsNumber="1" containsInteger="1" minValue="75" maxValue="9800"/>
    </cacheField>
    <cacheField name="Acquisition Date" numFmtId="0">
      <sharedItems containsNonDate="0" containsDate="1" containsString="0" containsBlank="1" minDate="2019-01-01T00:00:00" maxDate="2019-08-31T00:00:00"/>
    </cacheField>
    <cacheField name="Acquisition Channel" numFmtId="0">
      <sharedItems containsBlank="1" count="5">
        <s v="Search - Paid"/>
        <s v="Display"/>
        <s v="Search - Organic"/>
        <s v="Social - Paid"/>
        <m/>
      </sharedItems>
    </cacheField>
    <cacheField name="Number of participated auctions" numFmtId="0">
      <sharedItems containsString="0" containsBlank="1" containsNumber="1" containsInteger="1" minValue="0" maxValue="6" count="8">
        <n v="6"/>
        <n v="1"/>
        <n v="0"/>
        <n v="4"/>
        <n v="2"/>
        <n v="5"/>
        <n v="3"/>
        <m/>
      </sharedItems>
    </cacheField>
    <cacheField name="Number Won Auctions" numFmtId="0">
      <sharedItems containsString="0" containsBlank="1" containsNumber="1" containsInteger="1" minValue="0" maxValue="6" count="8">
        <n v="0"/>
        <n v="1"/>
        <n v="5"/>
        <n v="4"/>
        <n v="3"/>
        <n v="2"/>
        <n v="6"/>
        <m/>
      </sharedItems>
    </cacheField>
    <cacheField name="Total GMV (gross merchandise value)" numFmtId="165">
      <sharedItems containsString="0" containsBlank="1" containsNumber="1" containsInteger="1" minValue="0" maxValue="29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30">
  <r>
    <n v="4905"/>
    <d v="2019-08-17T00:00:00"/>
    <x v="0"/>
    <x v="0"/>
    <x v="0"/>
    <n v="0"/>
  </r>
  <r>
    <n v="6534"/>
    <d v="2019-08-29T00:00:00"/>
    <x v="0"/>
    <x v="1"/>
    <x v="1"/>
    <n v="591"/>
  </r>
  <r>
    <n v="719"/>
    <d v="2019-04-21T00:00:00"/>
    <x v="1"/>
    <x v="2"/>
    <x v="0"/>
    <n v="0"/>
  </r>
  <r>
    <n v="1052"/>
    <d v="2019-05-07T00:00:00"/>
    <x v="0"/>
    <x v="2"/>
    <x v="0"/>
    <n v="0"/>
  </r>
  <r>
    <n v="7286"/>
    <d v="2019-08-22T00:00:00"/>
    <x v="0"/>
    <x v="0"/>
    <x v="2"/>
    <n v="2562"/>
  </r>
  <r>
    <n v="105"/>
    <d v="2019-08-18T00:00:00"/>
    <x v="0"/>
    <x v="3"/>
    <x v="3"/>
    <n v="1767"/>
  </r>
  <r>
    <n v="4795"/>
    <d v="2019-01-23T00:00:00"/>
    <x v="1"/>
    <x v="3"/>
    <x v="4"/>
    <n v="1653"/>
  </r>
  <r>
    <n v="1134"/>
    <d v="2019-05-07T00:00:00"/>
    <x v="0"/>
    <x v="1"/>
    <x v="1"/>
    <n v="388"/>
  </r>
  <r>
    <n v="7098"/>
    <d v="2019-06-07T00:00:00"/>
    <x v="2"/>
    <x v="4"/>
    <x v="0"/>
    <n v="0"/>
  </r>
  <r>
    <n v="4415"/>
    <d v="2019-04-04T00:00:00"/>
    <x v="3"/>
    <x v="4"/>
    <x v="1"/>
    <n v="642"/>
  </r>
  <r>
    <n v="2741"/>
    <d v="2019-06-28T00:00:00"/>
    <x v="2"/>
    <x v="1"/>
    <x v="0"/>
    <n v="0"/>
  </r>
  <r>
    <n v="4556"/>
    <d v="2019-07-06T00:00:00"/>
    <x v="2"/>
    <x v="3"/>
    <x v="4"/>
    <n v="769"/>
  </r>
  <r>
    <n v="4528"/>
    <d v="2019-02-17T00:00:00"/>
    <x v="2"/>
    <x v="2"/>
    <x v="0"/>
    <n v="0"/>
  </r>
  <r>
    <n v="6731"/>
    <d v="2019-01-27T00:00:00"/>
    <x v="2"/>
    <x v="2"/>
    <x v="0"/>
    <n v="0"/>
  </r>
  <r>
    <n v="7101"/>
    <d v="2019-08-23T00:00:00"/>
    <x v="2"/>
    <x v="2"/>
    <x v="0"/>
    <n v="0"/>
  </r>
  <r>
    <n v="859"/>
    <d v="2019-05-21T00:00:00"/>
    <x v="0"/>
    <x v="5"/>
    <x v="4"/>
    <n v="1192"/>
  </r>
  <r>
    <n v="3992"/>
    <d v="2019-05-31T00:00:00"/>
    <x v="2"/>
    <x v="1"/>
    <x v="0"/>
    <n v="0"/>
  </r>
  <r>
    <n v="3315"/>
    <d v="2019-01-05T00:00:00"/>
    <x v="1"/>
    <x v="1"/>
    <x v="1"/>
    <n v="427"/>
  </r>
  <r>
    <n v="1086"/>
    <d v="2019-07-03T00:00:00"/>
    <x v="0"/>
    <x v="3"/>
    <x v="3"/>
    <n v="1576"/>
  </r>
  <r>
    <n v="4115"/>
    <d v="2019-08-08T00:00:00"/>
    <x v="2"/>
    <x v="6"/>
    <x v="0"/>
    <n v="0"/>
  </r>
  <r>
    <n v="5444"/>
    <d v="2019-05-03T00:00:00"/>
    <x v="1"/>
    <x v="0"/>
    <x v="2"/>
    <n v="2733"/>
  </r>
  <r>
    <n v="6632"/>
    <d v="2019-05-05T00:00:00"/>
    <x v="3"/>
    <x v="2"/>
    <x v="0"/>
    <n v="0"/>
  </r>
  <r>
    <n v="4379"/>
    <d v="2019-03-20T00:00:00"/>
    <x v="1"/>
    <x v="0"/>
    <x v="4"/>
    <n v="1223"/>
  </r>
  <r>
    <n v="8223"/>
    <d v="2019-06-05T00:00:00"/>
    <x v="1"/>
    <x v="2"/>
    <x v="0"/>
    <n v="0"/>
  </r>
  <r>
    <n v="1828"/>
    <d v="2019-05-20T00:00:00"/>
    <x v="1"/>
    <x v="0"/>
    <x v="3"/>
    <n v="854"/>
  </r>
  <r>
    <n v="5498"/>
    <d v="2019-02-24T00:00:00"/>
    <x v="0"/>
    <x v="2"/>
    <x v="0"/>
    <n v="0"/>
  </r>
  <r>
    <n v="408"/>
    <d v="2019-08-26T00:00:00"/>
    <x v="3"/>
    <x v="4"/>
    <x v="1"/>
    <n v="236"/>
  </r>
  <r>
    <n v="2983"/>
    <d v="2019-07-28T00:00:00"/>
    <x v="1"/>
    <x v="2"/>
    <x v="0"/>
    <n v="0"/>
  </r>
  <r>
    <n v="2402"/>
    <d v="2019-08-08T00:00:00"/>
    <x v="1"/>
    <x v="5"/>
    <x v="0"/>
    <n v="0"/>
  </r>
  <r>
    <n v="6000"/>
    <d v="2019-04-09T00:00:00"/>
    <x v="3"/>
    <x v="3"/>
    <x v="3"/>
    <n v="2963"/>
  </r>
  <r>
    <n v="5730"/>
    <d v="2019-05-16T00:00:00"/>
    <x v="3"/>
    <x v="1"/>
    <x v="0"/>
    <n v="0"/>
  </r>
  <r>
    <n v="7114"/>
    <d v="2019-01-27T00:00:00"/>
    <x v="1"/>
    <x v="5"/>
    <x v="1"/>
    <n v="527"/>
  </r>
  <r>
    <n v="8255"/>
    <d v="2019-04-28T00:00:00"/>
    <x v="1"/>
    <x v="1"/>
    <x v="0"/>
    <n v="0"/>
  </r>
  <r>
    <n v="7106"/>
    <d v="2019-01-12T00:00:00"/>
    <x v="0"/>
    <x v="2"/>
    <x v="0"/>
    <n v="0"/>
  </r>
  <r>
    <n v="6381"/>
    <d v="2019-06-30T00:00:00"/>
    <x v="1"/>
    <x v="4"/>
    <x v="1"/>
    <n v="648"/>
  </r>
  <r>
    <n v="3496"/>
    <d v="2019-02-06T00:00:00"/>
    <x v="2"/>
    <x v="2"/>
    <x v="0"/>
    <n v="0"/>
  </r>
  <r>
    <n v="1069"/>
    <d v="2019-02-16T00:00:00"/>
    <x v="1"/>
    <x v="1"/>
    <x v="1"/>
    <n v="574"/>
  </r>
  <r>
    <n v="8721"/>
    <d v="2019-01-26T00:00:00"/>
    <x v="3"/>
    <x v="2"/>
    <x v="0"/>
    <n v="0"/>
  </r>
  <r>
    <n v="7056"/>
    <d v="2019-07-29T00:00:00"/>
    <x v="3"/>
    <x v="0"/>
    <x v="3"/>
    <n v="2100"/>
  </r>
  <r>
    <n v="7998"/>
    <d v="2019-02-23T00:00:00"/>
    <x v="1"/>
    <x v="6"/>
    <x v="0"/>
    <n v="0"/>
  </r>
  <r>
    <n v="1654"/>
    <d v="2019-01-28T00:00:00"/>
    <x v="1"/>
    <x v="6"/>
    <x v="4"/>
    <n v="772"/>
  </r>
  <r>
    <n v="7022"/>
    <d v="2019-04-26T00:00:00"/>
    <x v="3"/>
    <x v="5"/>
    <x v="1"/>
    <n v="422"/>
  </r>
  <r>
    <n v="3389"/>
    <d v="2019-05-18T00:00:00"/>
    <x v="3"/>
    <x v="2"/>
    <x v="0"/>
    <n v="0"/>
  </r>
  <r>
    <n v="5794"/>
    <d v="2019-08-25T00:00:00"/>
    <x v="3"/>
    <x v="2"/>
    <x v="0"/>
    <n v="0"/>
  </r>
  <r>
    <n v="6609"/>
    <d v="2019-04-15T00:00:00"/>
    <x v="3"/>
    <x v="6"/>
    <x v="1"/>
    <n v="669"/>
  </r>
  <r>
    <n v="8287"/>
    <d v="2019-05-19T00:00:00"/>
    <x v="2"/>
    <x v="2"/>
    <x v="0"/>
    <n v="0"/>
  </r>
  <r>
    <n v="6832"/>
    <d v="2019-03-18T00:00:00"/>
    <x v="3"/>
    <x v="1"/>
    <x v="0"/>
    <n v="0"/>
  </r>
  <r>
    <n v="4912"/>
    <d v="2019-01-07T00:00:00"/>
    <x v="3"/>
    <x v="5"/>
    <x v="3"/>
    <n v="2732"/>
  </r>
  <r>
    <n v="75"/>
    <d v="2019-07-15T00:00:00"/>
    <x v="2"/>
    <x v="0"/>
    <x v="3"/>
    <n v="2265"/>
  </r>
  <r>
    <n v="1982"/>
    <d v="2019-04-11T00:00:00"/>
    <x v="2"/>
    <x v="3"/>
    <x v="3"/>
    <n v="1423"/>
  </r>
  <r>
    <n v="8087"/>
    <d v="2019-07-09T00:00:00"/>
    <x v="2"/>
    <x v="3"/>
    <x v="3"/>
    <n v="1557"/>
  </r>
  <r>
    <n v="6699"/>
    <d v="2019-04-29T00:00:00"/>
    <x v="2"/>
    <x v="3"/>
    <x v="0"/>
    <n v="0"/>
  </r>
  <r>
    <n v="6160"/>
    <d v="2019-05-31T00:00:00"/>
    <x v="2"/>
    <x v="3"/>
    <x v="0"/>
    <n v="0"/>
  </r>
  <r>
    <n v="1842"/>
    <d v="2019-06-07T00:00:00"/>
    <x v="0"/>
    <x v="5"/>
    <x v="4"/>
    <n v="1869"/>
  </r>
  <r>
    <n v="608"/>
    <d v="2019-04-23T00:00:00"/>
    <x v="2"/>
    <x v="3"/>
    <x v="4"/>
    <n v="1322"/>
  </r>
  <r>
    <n v="5367"/>
    <d v="2019-01-09T00:00:00"/>
    <x v="1"/>
    <x v="0"/>
    <x v="1"/>
    <n v="396"/>
  </r>
  <r>
    <n v="8010"/>
    <d v="2019-04-25T00:00:00"/>
    <x v="0"/>
    <x v="2"/>
    <x v="0"/>
    <n v="0"/>
  </r>
  <r>
    <n v="5083"/>
    <d v="2019-06-13T00:00:00"/>
    <x v="2"/>
    <x v="0"/>
    <x v="5"/>
    <n v="978"/>
  </r>
  <r>
    <n v="864"/>
    <d v="2019-01-13T00:00:00"/>
    <x v="1"/>
    <x v="2"/>
    <x v="0"/>
    <n v="0"/>
  </r>
  <r>
    <n v="3330"/>
    <d v="2019-08-14T00:00:00"/>
    <x v="3"/>
    <x v="2"/>
    <x v="0"/>
    <n v="0"/>
  </r>
  <r>
    <n v="7271"/>
    <d v="2019-02-27T00:00:00"/>
    <x v="1"/>
    <x v="3"/>
    <x v="3"/>
    <n v="2166"/>
  </r>
  <r>
    <n v="4381"/>
    <d v="2019-05-20T00:00:00"/>
    <x v="1"/>
    <x v="6"/>
    <x v="4"/>
    <n v="665"/>
  </r>
  <r>
    <n v="7378"/>
    <d v="2019-07-17T00:00:00"/>
    <x v="0"/>
    <x v="4"/>
    <x v="0"/>
    <n v="0"/>
  </r>
  <r>
    <n v="2403"/>
    <d v="2019-03-13T00:00:00"/>
    <x v="0"/>
    <x v="2"/>
    <x v="0"/>
    <n v="0"/>
  </r>
  <r>
    <n v="3152"/>
    <d v="2019-05-18T00:00:00"/>
    <x v="1"/>
    <x v="0"/>
    <x v="0"/>
    <n v="0"/>
  </r>
  <r>
    <n v="5298"/>
    <d v="2019-06-09T00:00:00"/>
    <x v="0"/>
    <x v="4"/>
    <x v="5"/>
    <n v="1302"/>
  </r>
  <r>
    <n v="116"/>
    <d v="2019-08-30T00:00:00"/>
    <x v="2"/>
    <x v="3"/>
    <x v="5"/>
    <n v="666"/>
  </r>
  <r>
    <n v="3133"/>
    <d v="2019-06-01T00:00:00"/>
    <x v="3"/>
    <x v="2"/>
    <x v="0"/>
    <n v="0"/>
  </r>
  <r>
    <n v="8461"/>
    <d v="2019-05-17T00:00:00"/>
    <x v="1"/>
    <x v="2"/>
    <x v="0"/>
    <n v="0"/>
  </r>
  <r>
    <n v="8021"/>
    <d v="2019-04-10T00:00:00"/>
    <x v="1"/>
    <x v="2"/>
    <x v="0"/>
    <n v="0"/>
  </r>
  <r>
    <n v="7685"/>
    <d v="2019-05-02T00:00:00"/>
    <x v="3"/>
    <x v="0"/>
    <x v="1"/>
    <n v="301"/>
  </r>
  <r>
    <n v="5521"/>
    <d v="2019-06-23T00:00:00"/>
    <x v="3"/>
    <x v="4"/>
    <x v="1"/>
    <n v="437"/>
  </r>
  <r>
    <n v="783"/>
    <d v="2019-02-09T00:00:00"/>
    <x v="1"/>
    <x v="0"/>
    <x v="6"/>
    <n v="1862"/>
  </r>
  <r>
    <n v="834"/>
    <d v="2019-05-17T00:00:00"/>
    <x v="3"/>
    <x v="1"/>
    <x v="0"/>
    <n v="0"/>
  </r>
  <r>
    <n v="4141"/>
    <d v="2019-06-28T00:00:00"/>
    <x v="3"/>
    <x v="3"/>
    <x v="1"/>
    <n v="539"/>
  </r>
  <r>
    <n v="6352"/>
    <d v="2019-06-21T00:00:00"/>
    <x v="2"/>
    <x v="2"/>
    <x v="0"/>
    <n v="0"/>
  </r>
  <r>
    <n v="6263"/>
    <d v="2019-01-02T00:00:00"/>
    <x v="0"/>
    <x v="5"/>
    <x v="1"/>
    <n v="430"/>
  </r>
  <r>
    <n v="3875"/>
    <d v="2019-06-18T00:00:00"/>
    <x v="0"/>
    <x v="6"/>
    <x v="4"/>
    <n v="1498"/>
  </r>
  <r>
    <n v="804"/>
    <d v="2019-03-20T00:00:00"/>
    <x v="1"/>
    <x v="1"/>
    <x v="0"/>
    <n v="0"/>
  </r>
  <r>
    <n v="2248"/>
    <d v="2019-05-25T00:00:00"/>
    <x v="0"/>
    <x v="0"/>
    <x v="6"/>
    <n v="1701"/>
  </r>
  <r>
    <n v="8081"/>
    <d v="2019-07-28T00:00:00"/>
    <x v="1"/>
    <x v="1"/>
    <x v="1"/>
    <n v="332"/>
  </r>
  <r>
    <n v="7445"/>
    <d v="2019-08-23T00:00:00"/>
    <x v="1"/>
    <x v="2"/>
    <x v="0"/>
    <n v="0"/>
  </r>
  <r>
    <n v="9369"/>
    <d v="2019-07-20T00:00:00"/>
    <x v="3"/>
    <x v="4"/>
    <x v="1"/>
    <n v="671"/>
  </r>
  <r>
    <n v="3309"/>
    <d v="2019-01-25T00:00:00"/>
    <x v="2"/>
    <x v="4"/>
    <x v="5"/>
    <n v="1308"/>
  </r>
  <r>
    <n v="6095"/>
    <d v="2019-06-07T00:00:00"/>
    <x v="1"/>
    <x v="6"/>
    <x v="5"/>
    <n v="1180"/>
  </r>
  <r>
    <n v="5764"/>
    <d v="2019-06-15T00:00:00"/>
    <x v="2"/>
    <x v="6"/>
    <x v="5"/>
    <n v="471"/>
  </r>
  <r>
    <n v="7542"/>
    <d v="2019-05-11T00:00:00"/>
    <x v="1"/>
    <x v="6"/>
    <x v="0"/>
    <n v="0"/>
  </r>
  <r>
    <n v="7030"/>
    <d v="2019-08-15T00:00:00"/>
    <x v="2"/>
    <x v="5"/>
    <x v="2"/>
    <n v="2909"/>
  </r>
  <r>
    <n v="6032"/>
    <d v="2019-07-25T00:00:00"/>
    <x v="2"/>
    <x v="1"/>
    <x v="1"/>
    <n v="495"/>
  </r>
  <r>
    <n v="1632"/>
    <d v="2019-04-19T00:00:00"/>
    <x v="1"/>
    <x v="4"/>
    <x v="1"/>
    <n v="620"/>
  </r>
  <r>
    <n v="6387"/>
    <d v="2019-04-14T00:00:00"/>
    <x v="2"/>
    <x v="3"/>
    <x v="3"/>
    <n v="890"/>
  </r>
  <r>
    <n v="3859"/>
    <d v="2019-08-17T00:00:00"/>
    <x v="1"/>
    <x v="3"/>
    <x v="1"/>
    <n v="608"/>
  </r>
  <r>
    <n v="4444"/>
    <d v="2019-03-06T00:00:00"/>
    <x v="3"/>
    <x v="1"/>
    <x v="1"/>
    <n v="305"/>
  </r>
  <r>
    <n v="9709"/>
    <d v="2019-01-08T00:00:00"/>
    <x v="1"/>
    <x v="2"/>
    <x v="0"/>
    <n v="0"/>
  </r>
  <r>
    <n v="1276"/>
    <d v="2019-08-25T00:00:00"/>
    <x v="3"/>
    <x v="0"/>
    <x v="5"/>
    <n v="633"/>
  </r>
  <r>
    <n v="711"/>
    <d v="2019-01-01T00:00:00"/>
    <x v="2"/>
    <x v="5"/>
    <x v="0"/>
    <n v="0"/>
  </r>
  <r>
    <n v="1932"/>
    <d v="2019-03-25T00:00:00"/>
    <x v="3"/>
    <x v="0"/>
    <x v="0"/>
    <n v="0"/>
  </r>
  <r>
    <n v="1599"/>
    <d v="2019-04-02T00:00:00"/>
    <x v="1"/>
    <x v="3"/>
    <x v="0"/>
    <n v="0"/>
  </r>
  <r>
    <n v="9800"/>
    <d v="2019-03-08T00:00:00"/>
    <x v="1"/>
    <x v="3"/>
    <x v="0"/>
    <n v="0"/>
  </r>
  <r>
    <n v="1306"/>
    <d v="2019-06-06T00:00:00"/>
    <x v="2"/>
    <x v="2"/>
    <x v="0"/>
    <n v="0"/>
  </r>
  <r>
    <n v="6525"/>
    <d v="2019-07-07T00:00:00"/>
    <x v="3"/>
    <x v="5"/>
    <x v="3"/>
    <n v="2846"/>
  </r>
  <r>
    <n v="8420"/>
    <d v="2019-04-19T00:00:00"/>
    <x v="3"/>
    <x v="2"/>
    <x v="0"/>
    <n v="0"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  <r>
    <m/>
    <m/>
    <x v="4"/>
    <x v="7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6F011-1F42-44D5-BAB0-125196C3907D}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F11" firstHeaderRow="1" firstDataRow="2" firstDataCol="1" rowPageCount="2" colPageCount="1"/>
  <pivotFields count="6">
    <pivotField dataField="1" showAll="0"/>
    <pivotField showAll="0"/>
    <pivotField axis="axisCol" showAll="0">
      <items count="6">
        <item x="1"/>
        <item x="2"/>
        <item x="0"/>
        <item x="3"/>
        <item h="1" x="4"/>
        <item t="default"/>
      </items>
    </pivotField>
    <pivotField axis="axisPage" dataField="1" multipleItemSelectionAllowed="1" showAll="0">
      <items count="9">
        <item x="2"/>
        <item x="1"/>
        <item x="4"/>
        <item x="6"/>
        <item x="3"/>
        <item x="5"/>
        <item x="0"/>
        <item x="7"/>
        <item t="default"/>
      </items>
    </pivotField>
    <pivotField axis="axisPage" dataField="1" multipleItemSelectionAllowed="1" showAll="0">
      <items count="9">
        <item h="1" x="0"/>
        <item x="1"/>
        <item x="5"/>
        <item x="4"/>
        <item x="3"/>
        <item x="2"/>
        <item x="6"/>
        <item x="7"/>
        <item t="default"/>
      </items>
    </pivotField>
    <pivotField dataFiel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4" hier="-1"/>
  </pageFields>
  <dataFields count="4">
    <dataField name="Count of Customer-id" fld="0" subtotal="count" baseField="2" baseItem="0"/>
    <dataField name="Sum of Number of participated auctions" fld="3" baseField="0" baseItem="0"/>
    <dataField name="Sum of Number Won Auctions" fld="4" baseField="0" baseItem="0"/>
    <dataField name="Sum of Total GMV (gross merchandise value)" fld="5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2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-2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5744-BCFC-45A3-9F41-B8B051D9182B}">
  <dimension ref="A1:G9"/>
  <sheetViews>
    <sheetView workbookViewId="0">
      <selection activeCell="C9" sqref="C9"/>
    </sheetView>
  </sheetViews>
  <sheetFormatPr defaultRowHeight="14.25" x14ac:dyDescent="0.65"/>
  <cols>
    <col min="1" max="1" width="12.08984375" style="1" customWidth="1"/>
    <col min="2" max="2" width="11.2265625" style="1" bestFit="1" customWidth="1"/>
    <col min="3" max="3" width="17.953125" style="44" customWidth="1"/>
    <col min="4" max="4" width="18.6796875" style="3" customWidth="1"/>
    <col min="5" max="5" width="16.54296875" style="3" customWidth="1"/>
    <col min="6" max="6" width="13.5" style="3" customWidth="1"/>
    <col min="7" max="7" width="18.04296875" style="3" customWidth="1"/>
    <col min="8" max="16384" width="8.7265625" style="1"/>
  </cols>
  <sheetData>
    <row r="1" spans="1:7" ht="14.5" x14ac:dyDescent="0.7">
      <c r="A1" s="2" t="s">
        <v>60</v>
      </c>
    </row>
    <row r="2" spans="1:7" ht="4.5" customHeight="1" x14ac:dyDescent="0.65"/>
    <row r="3" spans="1:7" x14ac:dyDescent="0.65">
      <c r="C3" s="44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ht="15" thickBot="1" x14ac:dyDescent="0.8">
      <c r="C4" s="45" t="s">
        <v>12</v>
      </c>
      <c r="D4" s="4" t="s">
        <v>12</v>
      </c>
      <c r="E4" s="4" t="s">
        <v>13</v>
      </c>
      <c r="F4" s="4" t="s">
        <v>13</v>
      </c>
      <c r="G4" s="4" t="s">
        <v>13</v>
      </c>
    </row>
    <row r="5" spans="1:7" ht="40.25" customHeight="1" thickTop="1" thickBot="1" x14ac:dyDescent="0.8">
      <c r="B5" s="5" t="s">
        <v>10</v>
      </c>
      <c r="C5" s="49" t="s">
        <v>51</v>
      </c>
      <c r="D5" s="49" t="s">
        <v>52</v>
      </c>
      <c r="E5" s="49" t="s">
        <v>54</v>
      </c>
      <c r="F5" s="49" t="s">
        <v>55</v>
      </c>
      <c r="G5" s="49" t="s">
        <v>57</v>
      </c>
    </row>
    <row r="6" spans="1:7" ht="42.25" customHeight="1" thickBot="1" x14ac:dyDescent="0.8">
      <c r="B6" s="6" t="s">
        <v>11</v>
      </c>
      <c r="C6" s="50" t="s">
        <v>50</v>
      </c>
      <c r="D6" s="50" t="s">
        <v>53</v>
      </c>
      <c r="E6" s="50" t="s">
        <v>58</v>
      </c>
      <c r="F6" s="50" t="s">
        <v>59</v>
      </c>
      <c r="G6" s="50" t="s">
        <v>56</v>
      </c>
    </row>
    <row r="7" spans="1:7" x14ac:dyDescent="0.65">
      <c r="C7" s="47"/>
      <c r="D7" s="48"/>
      <c r="E7" s="48"/>
      <c r="F7" s="48"/>
      <c r="G7" s="48"/>
    </row>
    <row r="8" spans="1:7" ht="41.4" customHeight="1" x14ac:dyDescent="0.65">
      <c r="C8" s="46"/>
      <c r="D8" s="43"/>
      <c r="E8" s="43"/>
      <c r="F8" s="43"/>
      <c r="G8" s="43"/>
    </row>
    <row r="9" spans="1:7" ht="41.4" customHeight="1" x14ac:dyDescent="0.6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2" sqref="C12"/>
    </sheetView>
  </sheetViews>
  <sheetFormatPr defaultRowHeight="14.25" x14ac:dyDescent="0.65"/>
  <cols>
    <col min="1" max="1" width="33.04296875" style="8" customWidth="1"/>
    <col min="2" max="2" width="9.40625" style="1" bestFit="1" customWidth="1"/>
    <col min="3" max="3" width="10.5" style="1" customWidth="1"/>
    <col min="4" max="6" width="9.40625" style="1" bestFit="1" customWidth="1"/>
    <col min="7" max="7" width="9.1328125" style="1" bestFit="1" customWidth="1"/>
    <col min="8" max="16384" width="8.7265625" style="1"/>
  </cols>
  <sheetData>
    <row r="1" spans="1:9" ht="15.5" x14ac:dyDescent="0.7">
      <c r="A1" s="7" t="s">
        <v>61</v>
      </c>
    </row>
    <row r="4" spans="1:9" ht="14.5" x14ac:dyDescent="0.7"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</row>
    <row r="5" spans="1:9" ht="14.5" x14ac:dyDescent="0.7">
      <c r="A5" s="10" t="s">
        <v>5</v>
      </c>
      <c r="B5" s="3"/>
      <c r="C5" s="3"/>
      <c r="D5" s="3"/>
      <c r="E5" s="3"/>
      <c r="F5" s="3"/>
    </row>
    <row r="6" spans="1:9" x14ac:dyDescent="0.65">
      <c r="A6" s="8" t="s">
        <v>6</v>
      </c>
      <c r="B6" s="11">
        <v>1000000</v>
      </c>
      <c r="C6" s="12">
        <f>B9</f>
        <v>1040000</v>
      </c>
      <c r="D6" s="12">
        <f t="shared" ref="D6:F6" si="0">C9</f>
        <v>1095000</v>
      </c>
      <c r="E6" s="12">
        <f t="shared" si="0"/>
        <v>1140000</v>
      </c>
      <c r="F6" s="12">
        <f t="shared" si="0"/>
        <v>1195000</v>
      </c>
    </row>
    <row r="7" spans="1:9" x14ac:dyDescent="0.65">
      <c r="A7" s="8" t="s">
        <v>7</v>
      </c>
      <c r="B7" s="11">
        <v>50000</v>
      </c>
      <c r="C7" s="11">
        <v>70000</v>
      </c>
      <c r="D7" s="11">
        <v>65000</v>
      </c>
      <c r="E7" s="11">
        <v>80000</v>
      </c>
      <c r="F7" s="11">
        <v>90000</v>
      </c>
    </row>
    <row r="8" spans="1:9" x14ac:dyDescent="0.65">
      <c r="A8" s="13" t="s">
        <v>8</v>
      </c>
      <c r="B8" s="14">
        <v>10000</v>
      </c>
      <c r="C8" s="14">
        <v>15000</v>
      </c>
      <c r="D8" s="14">
        <v>20000</v>
      </c>
      <c r="E8" s="14">
        <v>25000</v>
      </c>
      <c r="F8" s="14">
        <v>30000</v>
      </c>
    </row>
    <row r="9" spans="1:9" x14ac:dyDescent="0.65">
      <c r="A9" s="15" t="s">
        <v>19</v>
      </c>
      <c r="B9" s="12">
        <f>B6+B7-B8</f>
        <v>1040000</v>
      </c>
      <c r="C9" s="12">
        <f>C6+C7-C8</f>
        <v>1095000</v>
      </c>
      <c r="D9" s="12">
        <f>D6+D7-D8</f>
        <v>1140000</v>
      </c>
      <c r="E9" s="12">
        <f>E6+E7-E8</f>
        <v>1195000</v>
      </c>
      <c r="F9" s="12">
        <f>F6+F7-F8</f>
        <v>1255000</v>
      </c>
    </row>
    <row r="10" spans="1:9" x14ac:dyDescent="0.65">
      <c r="B10" s="11"/>
      <c r="C10" s="11"/>
      <c r="D10" s="11"/>
      <c r="E10" s="11"/>
      <c r="F10" s="11"/>
    </row>
    <row r="11" spans="1:9" x14ac:dyDescent="0.65">
      <c r="B11" s="3"/>
      <c r="C11" s="3"/>
      <c r="D11" s="3"/>
      <c r="E11" s="3"/>
      <c r="F11" s="3"/>
      <c r="G11" s="16" t="s">
        <v>9</v>
      </c>
    </row>
    <row r="12" spans="1:9" x14ac:dyDescent="0.65">
      <c r="A12" s="8" t="s">
        <v>21</v>
      </c>
      <c r="B12" s="3"/>
      <c r="C12" s="17">
        <f>C9/B9-1</f>
        <v>5.2884615384615419E-2</v>
      </c>
      <c r="D12" s="17">
        <f t="shared" ref="D12:F12" si="1">D9/C9-1</f>
        <v>4.1095890410958846E-2</v>
      </c>
      <c r="E12" s="17">
        <f t="shared" si="1"/>
        <v>4.8245614035087758E-2</v>
      </c>
      <c r="F12" s="17">
        <f t="shared" si="1"/>
        <v>5.0209205020920411E-2</v>
      </c>
      <c r="G12" s="18">
        <f>AVERAGE(C12:F12)</f>
        <v>4.8108831212895609E-2</v>
      </c>
    </row>
    <row r="14" spans="1:9" x14ac:dyDescent="0.65">
      <c r="A14" s="8" t="s">
        <v>20</v>
      </c>
      <c r="B14" s="3"/>
      <c r="C14" s="3"/>
      <c r="D14" s="3"/>
      <c r="E14" s="3"/>
      <c r="F14" s="3"/>
      <c r="G14" s="18">
        <f>(F9-B9)/B9/4</f>
        <v>5.1682692307692304E-2</v>
      </c>
      <c r="I1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438-55F9-4246-B691-C600FBF5A089}">
  <dimension ref="A1:I36"/>
  <sheetViews>
    <sheetView tabSelected="1" topLeftCell="A13" zoomScale="90" zoomScaleNormal="90" workbookViewId="0">
      <selection activeCell="A20" sqref="A20"/>
    </sheetView>
  </sheetViews>
  <sheetFormatPr defaultRowHeight="14.25" x14ac:dyDescent="0.65"/>
  <cols>
    <col min="1" max="1" width="41.5" style="20" bestFit="1" customWidth="1"/>
    <col min="2" max="7" width="18.40625" style="21" customWidth="1"/>
    <col min="8" max="8" width="11.54296875" style="20" customWidth="1"/>
    <col min="9" max="20" width="38.58984375" style="20" bestFit="1" customWidth="1"/>
    <col min="21" max="21" width="23.453125" style="20" bestFit="1" customWidth="1"/>
    <col min="22" max="22" width="39.26953125" style="20" bestFit="1" customWidth="1"/>
    <col min="23" max="23" width="31.04296875" style="20" bestFit="1" customWidth="1"/>
    <col min="24" max="24" width="43.36328125" style="20" bestFit="1" customWidth="1"/>
    <col min="25" max="16384" width="8.7265625" style="20"/>
  </cols>
  <sheetData>
    <row r="1" spans="1:7" ht="19.25" x14ac:dyDescent="0.85">
      <c r="A1" s="51" t="s">
        <v>60</v>
      </c>
    </row>
    <row r="3" spans="1:7" x14ac:dyDescent="0.65">
      <c r="A3" s="19" t="s">
        <v>23</v>
      </c>
      <c r="B3" s="21" t="s">
        <v>24</v>
      </c>
    </row>
    <row r="4" spans="1:7" x14ac:dyDescent="0.65">
      <c r="A4" s="19" t="s">
        <v>25</v>
      </c>
      <c r="B4" s="21" t="s">
        <v>26</v>
      </c>
    </row>
    <row r="6" spans="1:7" x14ac:dyDescent="0.65">
      <c r="B6" s="21" t="s">
        <v>27</v>
      </c>
    </row>
    <row r="7" spans="1:7" x14ac:dyDescent="0.65">
      <c r="A7" s="19" t="s">
        <v>28</v>
      </c>
      <c r="B7" s="22" t="s">
        <v>29</v>
      </c>
      <c r="C7" s="22" t="s">
        <v>30</v>
      </c>
      <c r="D7" s="22" t="s">
        <v>31</v>
      </c>
      <c r="E7" s="22" t="s">
        <v>32</v>
      </c>
      <c r="F7" s="22" t="s">
        <v>33</v>
      </c>
      <c r="G7" s="22"/>
    </row>
    <row r="8" spans="1:7" x14ac:dyDescent="0.65">
      <c r="A8" s="23" t="s">
        <v>34</v>
      </c>
      <c r="B8" s="21">
        <v>17</v>
      </c>
      <c r="C8" s="21">
        <v>12</v>
      </c>
      <c r="D8" s="21">
        <v>11</v>
      </c>
      <c r="E8" s="21">
        <v>14</v>
      </c>
      <c r="F8" s="21">
        <v>54</v>
      </c>
    </row>
    <row r="9" spans="1:7" x14ac:dyDescent="0.65">
      <c r="A9" s="23" t="s">
        <v>35</v>
      </c>
      <c r="B9" s="21">
        <v>63</v>
      </c>
      <c r="C9" s="21">
        <v>47</v>
      </c>
      <c r="D9" s="21">
        <v>42</v>
      </c>
      <c r="E9" s="21">
        <v>53</v>
      </c>
      <c r="F9" s="21">
        <v>205</v>
      </c>
    </row>
    <row r="10" spans="1:7" x14ac:dyDescent="0.65">
      <c r="A10" s="23" t="s">
        <v>36</v>
      </c>
      <c r="B10" s="21">
        <v>41</v>
      </c>
      <c r="C10" s="21">
        <v>36</v>
      </c>
      <c r="D10" s="21">
        <v>33</v>
      </c>
      <c r="E10" s="21">
        <v>27</v>
      </c>
      <c r="F10" s="21">
        <v>137</v>
      </c>
    </row>
    <row r="11" spans="1:7" x14ac:dyDescent="0.65">
      <c r="A11" s="23" t="s">
        <v>37</v>
      </c>
      <c r="B11" s="21">
        <v>17240</v>
      </c>
      <c r="C11" s="21">
        <v>15053</v>
      </c>
      <c r="D11" s="21">
        <v>14876</v>
      </c>
      <c r="E11" s="21">
        <v>15496</v>
      </c>
      <c r="F11" s="21">
        <v>62665</v>
      </c>
    </row>
    <row r="12" spans="1:7" x14ac:dyDescent="0.65">
      <c r="A12" s="23"/>
      <c r="B12" s="24"/>
      <c r="C12" s="24"/>
      <c r="D12" s="24"/>
      <c r="E12" s="24"/>
      <c r="F12" s="24"/>
      <c r="G12" s="24"/>
    </row>
    <row r="14" spans="1:7" ht="14.5" x14ac:dyDescent="0.7">
      <c r="A14" s="25" t="s">
        <v>48</v>
      </c>
      <c r="B14" s="26" t="s">
        <v>29</v>
      </c>
      <c r="C14" s="26" t="s">
        <v>30</v>
      </c>
      <c r="D14" s="26" t="s">
        <v>31</v>
      </c>
      <c r="E14" s="26" t="s">
        <v>32</v>
      </c>
      <c r="F14" s="26" t="s">
        <v>33</v>
      </c>
    </row>
    <row r="15" spans="1:7" x14ac:dyDescent="0.65">
      <c r="A15" s="23" t="s">
        <v>34</v>
      </c>
      <c r="B15" s="21">
        <v>33</v>
      </c>
      <c r="C15" s="21">
        <v>26</v>
      </c>
      <c r="D15" s="21">
        <v>18</v>
      </c>
      <c r="E15" s="21">
        <v>25</v>
      </c>
      <c r="F15" s="21">
        <v>102</v>
      </c>
    </row>
    <row r="16" spans="1:7" x14ac:dyDescent="0.65">
      <c r="A16" s="23" t="s">
        <v>38</v>
      </c>
      <c r="B16" s="21">
        <v>25</v>
      </c>
      <c r="C16" s="21">
        <v>19</v>
      </c>
      <c r="D16" s="21">
        <v>13</v>
      </c>
      <c r="E16" s="21">
        <v>18</v>
      </c>
      <c r="F16" s="21">
        <v>75</v>
      </c>
    </row>
    <row r="17" spans="1:9" x14ac:dyDescent="0.65">
      <c r="A17" s="23" t="s">
        <v>39</v>
      </c>
      <c r="B17" s="21">
        <v>17</v>
      </c>
      <c r="C17" s="21">
        <v>12</v>
      </c>
      <c r="D17" s="21">
        <v>11</v>
      </c>
      <c r="E17" s="21">
        <v>14</v>
      </c>
      <c r="F17" s="21">
        <v>54</v>
      </c>
    </row>
    <row r="18" spans="1:9" x14ac:dyDescent="0.65">
      <c r="A18" s="23" t="s">
        <v>35</v>
      </c>
      <c r="B18" s="21">
        <v>90</v>
      </c>
      <c r="C18" s="21">
        <v>67</v>
      </c>
      <c r="D18" s="21">
        <v>50</v>
      </c>
      <c r="E18" s="21">
        <v>62</v>
      </c>
      <c r="F18" s="21">
        <v>269</v>
      </c>
    </row>
    <row r="19" spans="1:9" x14ac:dyDescent="0.65">
      <c r="A19" s="23" t="s">
        <v>36</v>
      </c>
      <c r="B19" s="21">
        <v>41</v>
      </c>
      <c r="C19" s="21">
        <v>36</v>
      </c>
      <c r="D19" s="21">
        <v>33</v>
      </c>
      <c r="E19" s="21">
        <v>27</v>
      </c>
      <c r="F19" s="21">
        <v>137</v>
      </c>
    </row>
    <row r="20" spans="1:9" x14ac:dyDescent="0.65">
      <c r="A20" s="23" t="s">
        <v>37</v>
      </c>
      <c r="B20" s="27">
        <v>17240</v>
      </c>
      <c r="C20" s="27">
        <v>15053</v>
      </c>
      <c r="D20" s="27">
        <v>14876</v>
      </c>
      <c r="E20" s="27">
        <v>15496</v>
      </c>
      <c r="F20" s="27">
        <v>62665</v>
      </c>
    </row>
    <row r="21" spans="1:9" ht="14.5" x14ac:dyDescent="0.7">
      <c r="A21" s="28" t="s">
        <v>40</v>
      </c>
      <c r="B21" s="29">
        <f>B16/B15</f>
        <v>0.75757575757575757</v>
      </c>
      <c r="C21" s="29">
        <f>C16/C15</f>
        <v>0.73076923076923073</v>
      </c>
      <c r="D21" s="30">
        <f>D16/D15</f>
        <v>0.72222222222222221</v>
      </c>
      <c r="E21" s="29">
        <f>E16/E15</f>
        <v>0.72</v>
      </c>
      <c r="F21" s="29">
        <f>F16/F15</f>
        <v>0.73529411764705888</v>
      </c>
      <c r="G21" s="31"/>
    </row>
    <row r="22" spans="1:9" ht="14.5" x14ac:dyDescent="0.7">
      <c r="A22" s="23" t="s">
        <v>41</v>
      </c>
      <c r="B22" s="24">
        <f>B17/B15</f>
        <v>0.51515151515151514</v>
      </c>
      <c r="C22" s="24">
        <f>C17/C15</f>
        <v>0.46153846153846156</v>
      </c>
      <c r="D22" s="32">
        <f>D17/D15</f>
        <v>0.61111111111111116</v>
      </c>
      <c r="E22" s="24">
        <f>E17/E15</f>
        <v>0.56000000000000005</v>
      </c>
      <c r="F22" s="24">
        <f>F17/F15</f>
        <v>0.52941176470588236</v>
      </c>
      <c r="G22" s="33" t="s">
        <v>9</v>
      </c>
    </row>
    <row r="23" spans="1:9" ht="14.5" x14ac:dyDescent="0.7">
      <c r="A23" s="34" t="s">
        <v>42</v>
      </c>
      <c r="B23" s="35">
        <f>B17/B16</f>
        <v>0.68</v>
      </c>
      <c r="C23" s="35">
        <f>C17/C16</f>
        <v>0.63157894736842102</v>
      </c>
      <c r="D23" s="35">
        <f>D17/D16</f>
        <v>0.84615384615384615</v>
      </c>
      <c r="E23" s="35">
        <f>E17/E16</f>
        <v>0.77777777777777779</v>
      </c>
      <c r="F23" s="35">
        <f>F17/F16</f>
        <v>0.72</v>
      </c>
      <c r="G23" s="36">
        <f>AVERAGE(B23:F23)</f>
        <v>0.73110211426000904</v>
      </c>
    </row>
    <row r="24" spans="1:9" x14ac:dyDescent="0.65">
      <c r="A24" s="23" t="s">
        <v>43</v>
      </c>
      <c r="B24" s="24">
        <f>B19/B18</f>
        <v>0.45555555555555555</v>
      </c>
      <c r="C24" s="24">
        <f>C19/C18</f>
        <v>0.53731343283582089</v>
      </c>
      <c r="D24" s="24">
        <f>D19/D18</f>
        <v>0.66</v>
      </c>
      <c r="E24" s="24">
        <f>E19/E18</f>
        <v>0.43548387096774194</v>
      </c>
      <c r="F24" s="24">
        <f>F19/F18</f>
        <v>0.50929368029739774</v>
      </c>
    </row>
    <row r="25" spans="1:9" ht="14.5" x14ac:dyDescent="0.7">
      <c r="A25" s="23" t="s">
        <v>44</v>
      </c>
      <c r="B25" s="27">
        <f>B20/B15</f>
        <v>522.42424242424238</v>
      </c>
      <c r="C25" s="27">
        <f>C20/C15</f>
        <v>578.96153846153845</v>
      </c>
      <c r="D25" s="37">
        <f>D20/D15</f>
        <v>826.44444444444446</v>
      </c>
      <c r="E25" s="27">
        <f>E20/E15</f>
        <v>619.84</v>
      </c>
      <c r="F25" s="27">
        <f>F20/F15</f>
        <v>614.36274509803923</v>
      </c>
    </row>
    <row r="26" spans="1:9" ht="14.5" x14ac:dyDescent="0.7">
      <c r="A26" s="23" t="s">
        <v>45</v>
      </c>
      <c r="B26" s="27">
        <f>B20/B17</f>
        <v>1014.1176470588235</v>
      </c>
      <c r="C26" s="27">
        <f>C20/C17</f>
        <v>1254.4166666666667</v>
      </c>
      <c r="D26" s="37">
        <f>D20/D17</f>
        <v>1352.3636363636363</v>
      </c>
      <c r="E26" s="27">
        <f>E20/E17</f>
        <v>1106.8571428571429</v>
      </c>
      <c r="F26" s="27">
        <f>F20/F17</f>
        <v>1160.462962962963</v>
      </c>
      <c r="G26" s="52" t="s">
        <v>66</v>
      </c>
      <c r="H26" s="52" t="s">
        <v>9</v>
      </c>
    </row>
    <row r="27" spans="1:9" ht="14.5" x14ac:dyDescent="0.7">
      <c r="A27" s="23" t="s">
        <v>65</v>
      </c>
      <c r="B27" s="27">
        <f>B25*0.2</f>
        <v>104.48484848484848</v>
      </c>
      <c r="C27" s="27">
        <f t="shared" ref="C27:F28" si="0">C25*0.2</f>
        <v>115.7923076923077</v>
      </c>
      <c r="D27" s="38">
        <f t="shared" si="0"/>
        <v>165.28888888888889</v>
      </c>
      <c r="E27" s="27">
        <f t="shared" si="0"/>
        <v>123.96800000000002</v>
      </c>
      <c r="F27" s="27">
        <f t="shared" si="0"/>
        <v>122.87254901960785</v>
      </c>
      <c r="G27" s="53">
        <f>SUM(F20)*0.2/F15</f>
        <v>122.87254901960785</v>
      </c>
      <c r="H27" s="53">
        <f>AVERAGE(B27:E27)</f>
        <v>127.38351126651128</v>
      </c>
    </row>
    <row r="28" spans="1:9" ht="14.5" x14ac:dyDescent="0.7">
      <c r="A28" s="23" t="s">
        <v>46</v>
      </c>
      <c r="B28" s="27">
        <f>B26*0.2</f>
        <v>202.82352941176472</v>
      </c>
      <c r="C28" s="27">
        <f t="shared" si="0"/>
        <v>250.88333333333335</v>
      </c>
      <c r="D28" s="38">
        <f t="shared" si="0"/>
        <v>270.47272727272724</v>
      </c>
      <c r="E28" s="27">
        <f t="shared" si="0"/>
        <v>221.37142857142859</v>
      </c>
      <c r="F28" s="27">
        <f t="shared" si="0"/>
        <v>232.09259259259261</v>
      </c>
      <c r="G28" s="53">
        <f>SUM(F20)*0.2/F17</f>
        <v>232.09259259259258</v>
      </c>
      <c r="H28" s="53">
        <f>AVERAGE(B28:E28)</f>
        <v>236.3877546473135</v>
      </c>
    </row>
    <row r="30" spans="1:9" ht="16.75" x14ac:dyDescent="0.75">
      <c r="A30" s="39" t="s">
        <v>62</v>
      </c>
      <c r="B30" s="54" t="s">
        <v>49</v>
      </c>
      <c r="C30" s="54"/>
      <c r="D30" s="54"/>
      <c r="E30" s="54"/>
      <c r="F30" s="55"/>
      <c r="G30" s="55"/>
      <c r="H30" s="55"/>
      <c r="I30" s="40"/>
    </row>
    <row r="31" spans="1:9" ht="16.75" x14ac:dyDescent="0.75">
      <c r="A31" s="41" t="s">
        <v>63</v>
      </c>
      <c r="B31" s="54" t="s">
        <v>47</v>
      </c>
      <c r="C31" s="54"/>
      <c r="D31" s="54"/>
      <c r="E31" s="54"/>
      <c r="F31" s="55"/>
      <c r="G31" s="55"/>
      <c r="H31" s="55"/>
      <c r="I31" s="40"/>
    </row>
    <row r="32" spans="1:9" ht="16.75" x14ac:dyDescent="0.75">
      <c r="A32" s="41" t="s">
        <v>64</v>
      </c>
      <c r="B32" s="54" t="s">
        <v>67</v>
      </c>
      <c r="C32" s="54"/>
      <c r="D32" s="54"/>
      <c r="E32" s="54"/>
      <c r="F32" s="54"/>
      <c r="G32" s="55"/>
      <c r="H32" s="55"/>
      <c r="I32" s="40"/>
    </row>
    <row r="33" spans="1:9" x14ac:dyDescent="0.65">
      <c r="A33" s="40"/>
      <c r="B33" s="55"/>
      <c r="C33" s="55"/>
      <c r="D33" s="55"/>
      <c r="E33" s="55"/>
      <c r="F33" s="55"/>
      <c r="G33" s="55"/>
      <c r="H33" s="55"/>
      <c r="I33" s="40"/>
    </row>
    <row r="34" spans="1:9" x14ac:dyDescent="0.65">
      <c r="A34" s="40"/>
      <c r="B34" s="42"/>
      <c r="C34" s="42"/>
      <c r="D34" s="42"/>
      <c r="E34" s="42"/>
      <c r="F34" s="42"/>
      <c r="G34" s="42"/>
      <c r="H34" s="40"/>
      <c r="I34" s="40"/>
    </row>
    <row r="35" spans="1:9" x14ac:dyDescent="0.65">
      <c r="A35" s="40"/>
      <c r="B35" s="42"/>
      <c r="C35" s="42"/>
      <c r="D35" s="42"/>
      <c r="E35" s="42"/>
      <c r="F35" s="42"/>
      <c r="G35" s="42"/>
      <c r="H35" s="40"/>
      <c r="I35" s="40"/>
    </row>
    <row r="36" spans="1:9" x14ac:dyDescent="0.65">
      <c r="A36" s="40"/>
      <c r="B36" s="42"/>
      <c r="C36" s="42"/>
      <c r="D36" s="42"/>
      <c r="E36" s="42"/>
      <c r="F36" s="42"/>
      <c r="G36" s="42"/>
      <c r="H36" s="40"/>
      <c r="I36" s="40"/>
    </row>
  </sheetData>
  <mergeCells count="3">
    <mergeCell ref="B30:H30"/>
    <mergeCell ref="B31:H31"/>
    <mergeCell ref="B32:H33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HW1- Q1</vt:lpstr>
      <vt:lpstr>HW1- Q2</vt:lpstr>
      <vt:lpstr>HW1-Q3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pilehvar</dc:creator>
  <cp:lastModifiedBy>alipi</cp:lastModifiedBy>
  <dcterms:created xsi:type="dcterms:W3CDTF">2015-06-05T18:17:20Z</dcterms:created>
  <dcterms:modified xsi:type="dcterms:W3CDTF">2021-09-25T19:10:28Z</dcterms:modified>
</cp:coreProperties>
</file>