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lipi\Google Drive\Ongoing Projects\Live Project end of 2020 and 2021\GWU Customer analytics 2021\Fall 2021\Week 3\"/>
    </mc:Choice>
  </mc:AlternateContent>
  <xr:revisionPtr revIDLastSave="0" documentId="13_ncr:1_{FAE0FD94-064B-4888-8CC0-6E34765D5973}" xr6:coauthVersionLast="47" xr6:coauthVersionMax="47" xr10:uidLastSave="{00000000-0000-0000-0000-000000000000}"/>
  <bookViews>
    <workbookView xWindow="57480" yWindow="-120" windowWidth="29040" windowHeight="15840" firstSheet="3" activeTab="5" xr2:uid="{00000000-000D-0000-FFFF-FFFF00000000}"/>
  </bookViews>
  <sheets>
    <sheet name="CAC investor and companies" sheetId="2" r:id="rId1"/>
    <sheet name="AdWords Example" sheetId="1" r:id="rId2"/>
    <sheet name="Industry CAC benchmark" sheetId="4" r:id="rId3"/>
    <sheet name="Docu Sign example" sheetId="5" r:id="rId4"/>
    <sheet name="Channel Segment Example" sheetId="6" r:id="rId5"/>
    <sheet name="Conversion Rate Example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5" l="1"/>
  <c r="B13" i="5"/>
  <c r="B12" i="5"/>
  <c r="C17" i="1"/>
  <c r="C16" i="1"/>
  <c r="G6" i="3"/>
  <c r="G18" i="3"/>
  <c r="B6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B16" i="5"/>
  <c r="B14" i="5"/>
  <c r="G17" i="3" l="1"/>
  <c r="G16" i="3"/>
  <c r="G14" i="3"/>
  <c r="G13" i="3"/>
  <c r="G12" i="3"/>
  <c r="G8" i="3"/>
  <c r="G7" i="3"/>
  <c r="A5" i="5" l="1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B22" i="5"/>
  <c r="B23" i="5"/>
  <c r="B24" i="5"/>
  <c r="B21" i="5"/>
  <c r="C6" i="5"/>
  <c r="D6" i="5"/>
  <c r="E6" i="5"/>
  <c r="F6" i="5"/>
  <c r="G6" i="5"/>
  <c r="H6" i="5"/>
  <c r="I6" i="5"/>
  <c r="J6" i="5"/>
  <c r="J12" i="5" s="1"/>
  <c r="K6" i="5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8" i="6"/>
  <c r="L8" i="6"/>
  <c r="K8" i="6"/>
  <c r="J8" i="6"/>
  <c r="I8" i="6"/>
  <c r="H8" i="6"/>
  <c r="G8" i="6"/>
  <c r="F8" i="6"/>
  <c r="E8" i="6"/>
  <c r="D8" i="6"/>
  <c r="C8" i="6"/>
  <c r="B8" i="6"/>
  <c r="M7" i="6"/>
  <c r="M12" i="6" s="1"/>
  <c r="L7" i="6"/>
  <c r="L12" i="6" s="1"/>
  <c r="K7" i="6"/>
  <c r="K12" i="6" s="1"/>
  <c r="J7" i="6"/>
  <c r="J12" i="6" s="1"/>
  <c r="I7" i="6"/>
  <c r="I12" i="6" s="1"/>
  <c r="H7" i="6"/>
  <c r="H12" i="6" s="1"/>
  <c r="G7" i="6"/>
  <c r="G12" i="6" s="1"/>
  <c r="F7" i="6"/>
  <c r="F12" i="6" s="1"/>
  <c r="E7" i="6"/>
  <c r="E12" i="6" s="1"/>
  <c r="D7" i="6"/>
  <c r="D12" i="6" s="1"/>
  <c r="C7" i="6"/>
  <c r="C12" i="6" s="1"/>
  <c r="B7" i="6"/>
  <c r="B12" i="6" s="1"/>
  <c r="M2" i="6"/>
  <c r="L2" i="6"/>
  <c r="K2" i="6"/>
  <c r="J2" i="6"/>
  <c r="I2" i="6"/>
  <c r="H2" i="6"/>
  <c r="G2" i="6"/>
  <c r="F2" i="6"/>
  <c r="E2" i="6"/>
  <c r="D2" i="6"/>
  <c r="C2" i="6"/>
  <c r="B2" i="6"/>
  <c r="K7" i="5"/>
  <c r="J7" i="5"/>
  <c r="I7" i="5"/>
  <c r="H7" i="5"/>
  <c r="G7" i="5"/>
  <c r="F7" i="5"/>
  <c r="E7" i="5"/>
  <c r="D7" i="5"/>
  <c r="C7" i="5"/>
  <c r="B7" i="5"/>
  <c r="K12" i="5"/>
  <c r="I12" i="5"/>
  <c r="H12" i="5"/>
  <c r="G12" i="5"/>
  <c r="F12" i="5"/>
  <c r="E12" i="5"/>
  <c r="D12" i="5"/>
  <c r="C12" i="5"/>
  <c r="C11" i="1" l="1"/>
  <c r="D11" i="1"/>
  <c r="C13" i="1"/>
  <c r="D12" i="3" l="1"/>
  <c r="D13" i="3" s="1"/>
  <c r="D14" i="3" s="1"/>
  <c r="D10" i="3"/>
  <c r="D16" i="3" s="1"/>
  <c r="E8" i="3"/>
  <c r="E4" i="3"/>
  <c r="F4" i="3" s="1"/>
  <c r="D4" i="2"/>
  <c r="E4" i="2" s="1"/>
  <c r="F4" i="2" s="1"/>
  <c r="G4" i="2" s="1"/>
  <c r="H4" i="2" s="1"/>
  <c r="I4" i="2" s="1"/>
  <c r="D5" i="2"/>
  <c r="E5" i="2" s="1"/>
  <c r="C8" i="2"/>
  <c r="C7" i="2"/>
  <c r="D6" i="1"/>
  <c r="D7" i="1"/>
  <c r="D4" i="1"/>
  <c r="D14" i="1" s="1"/>
  <c r="C14" i="1"/>
  <c r="F12" i="3" l="1"/>
  <c r="F13" i="3" s="1"/>
  <c r="F14" i="3" s="1"/>
  <c r="D13" i="1"/>
  <c r="D18" i="3"/>
  <c r="E12" i="3"/>
  <c r="E13" i="3" s="1"/>
  <c r="E14" i="3" s="1"/>
  <c r="D17" i="3"/>
  <c r="F10" i="3"/>
  <c r="E10" i="3"/>
  <c r="F5" i="2"/>
  <c r="G5" i="2" s="1"/>
  <c r="H5" i="2" s="1"/>
  <c r="I5" i="2" s="1"/>
  <c r="E8" i="2"/>
  <c r="E7" i="2"/>
  <c r="D8" i="2"/>
  <c r="F7" i="2"/>
  <c r="D7" i="2"/>
  <c r="D16" i="1" l="1"/>
  <c r="D17" i="1"/>
  <c r="E16" i="3"/>
  <c r="E18" i="3"/>
  <c r="F16" i="3"/>
  <c r="F18" i="3"/>
  <c r="F17" i="3"/>
  <c r="H8" i="2"/>
  <c r="I7" i="2"/>
  <c r="H7" i="2"/>
  <c r="F8" i="2"/>
  <c r="G8" i="2"/>
  <c r="I8" i="2"/>
  <c r="G7" i="2"/>
  <c r="E17" i="3" l="1"/>
</calcChain>
</file>

<file path=xl/sharedStrings.xml><?xml version="1.0" encoding="utf-8"?>
<sst xmlns="http://schemas.openxmlformats.org/spreadsheetml/2006/main" count="143" uniqueCount="113">
  <si>
    <t xml:space="preserve">Total Visitors </t>
  </si>
  <si>
    <t>Available from AdWords Account</t>
  </si>
  <si>
    <t>SEM Cost per click (CPC)</t>
  </si>
  <si>
    <t xml:space="preserve">Registration Conversion </t>
  </si>
  <si>
    <t>Purchase conversion</t>
  </si>
  <si>
    <t>Number of sale and marketing staff</t>
  </si>
  <si>
    <t>Cost of Customer Acquisition Calculation</t>
  </si>
  <si>
    <t>Salary of each staff</t>
  </si>
  <si>
    <t>Monthly Numbers</t>
  </si>
  <si>
    <t>SEM Marketing Spend</t>
  </si>
  <si>
    <t>Number of paid customers</t>
  </si>
  <si>
    <t>Without headcount costs</t>
  </si>
  <si>
    <t>With headcount costs</t>
  </si>
  <si>
    <t>Number of Registration</t>
  </si>
  <si>
    <t>Marketing cost</t>
  </si>
  <si>
    <t>Customer Acquisition Cost (CAC)</t>
  </si>
  <si>
    <t>Scenario 1</t>
  </si>
  <si>
    <t>Scenario 2</t>
  </si>
  <si>
    <t>Q1FY17</t>
  </si>
  <si>
    <t>Q1FY18</t>
  </si>
  <si>
    <t xml:space="preserve">Total Direct Paid Marketing cost </t>
  </si>
  <si>
    <t>CAC</t>
  </si>
  <si>
    <t>Blended CAC</t>
  </si>
  <si>
    <t>Q2FY17</t>
  </si>
  <si>
    <t>Q3FY17</t>
  </si>
  <si>
    <t>Q3FY18</t>
  </si>
  <si>
    <t>Q2FY18</t>
  </si>
  <si>
    <t>Q4FY18</t>
  </si>
  <si>
    <t>Revenue Per Customer in 2 quarters</t>
  </si>
  <si>
    <r>
      <t>Number of</t>
    </r>
    <r>
      <rPr>
        <b/>
        <sz val="11"/>
        <color theme="1"/>
        <rFont val="Calibri"/>
        <family val="2"/>
        <scheme val="minor"/>
      </rPr>
      <t xml:space="preserve"> Paid </t>
    </r>
    <r>
      <rPr>
        <sz val="11"/>
        <color theme="1"/>
        <rFont val="Calibri"/>
        <family val="2"/>
        <scheme val="minor"/>
      </rPr>
      <t xml:space="preserve">New Customers </t>
    </r>
  </si>
  <si>
    <t>Scenario 3</t>
  </si>
  <si>
    <t>Add to shopping cart</t>
  </si>
  <si>
    <t>Paid search Marketing Spend</t>
  </si>
  <si>
    <t>Number of customers with something in shopping cart</t>
  </si>
  <si>
    <t>Number of buyers</t>
  </si>
  <si>
    <t>Customer Acquisition Cost</t>
  </si>
  <si>
    <t>Cost Per acquired registrant</t>
  </si>
  <si>
    <t>Cost Per acquired registrant with something in cart</t>
  </si>
  <si>
    <t xml:space="preserve">Number of new customers </t>
  </si>
  <si>
    <t>Growth rate</t>
  </si>
  <si>
    <t>Cost per acquired buyer</t>
  </si>
  <si>
    <t>https://www.propellercrm.com/blog/customer-acquisition-cost</t>
  </si>
  <si>
    <t>Travel: $7</t>
  </si>
  <si>
    <t>Retail: $10</t>
  </si>
  <si>
    <t>Consumer Goods: $22</t>
  </si>
  <si>
    <t>Manufacturing: $83</t>
  </si>
  <si>
    <t>Transportation: $98</t>
  </si>
  <si>
    <t>Marketing Agency: $141</t>
  </si>
  <si>
    <t>Financial: $175</t>
  </si>
  <si>
    <t>Technology (Hardware): $182</t>
  </si>
  <si>
    <t>Real Estate: $213</t>
  </si>
  <si>
    <t>Banking/Insurance: $303</t>
  </si>
  <si>
    <t>Telecom: $315</t>
  </si>
  <si>
    <t>Technology (Software): $395</t>
  </si>
  <si>
    <t>Travel</t>
  </si>
  <si>
    <t>Retail</t>
  </si>
  <si>
    <t>Cusumer goods</t>
  </si>
  <si>
    <t>Manufacturing</t>
  </si>
  <si>
    <t>Transportation</t>
  </si>
  <si>
    <t>Marketing Agency</t>
  </si>
  <si>
    <t>Financial</t>
  </si>
  <si>
    <t>Technology (hardware)</t>
  </si>
  <si>
    <t xml:space="preserve">Real Estate </t>
  </si>
  <si>
    <t>Banking/insurance</t>
  </si>
  <si>
    <t>Telecom</t>
  </si>
  <si>
    <t>Technology (Software)</t>
  </si>
  <si>
    <t>Number of non-paid New Customers (other free Channels)</t>
  </si>
  <si>
    <t>Scenario 1 is better without Headcounts</t>
  </si>
  <si>
    <t>DocuSign Example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</si>
  <si>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</si>
  <si>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</si>
  <si>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</si>
  <si>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</si>
  <si>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</si>
  <si>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</si>
  <si>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</si>
  <si>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</si>
  <si>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</si>
  <si>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</si>
  <si>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Total CAC Expenses</t>
  </si>
  <si>
    <t>Total New Customers</t>
  </si>
  <si>
    <t>-- Personal</t>
  </si>
  <si>
    <t>-- Standard</t>
  </si>
  <si>
    <t>-- Business Pro</t>
  </si>
  <si>
    <t>-- Enterprise</t>
  </si>
  <si>
    <t>Average CAC</t>
  </si>
  <si>
    <t>-- Personal CAC</t>
  </si>
  <si>
    <t>-- Standard CAC</t>
  </si>
  <si>
    <t>-- Business Pro CAC</t>
  </si>
  <si>
    <t>-- Enterprise CAC</t>
  </si>
  <si>
    <t>Nov</t>
  </si>
  <si>
    <t>Dec</t>
  </si>
  <si>
    <t>Total Marketing</t>
  </si>
  <si>
    <t>-- Salaries</t>
  </si>
  <si>
    <t>-- Facebook Ads</t>
  </si>
  <si>
    <t>-- Twitter Ads</t>
  </si>
  <si>
    <t>-- Google Ads</t>
  </si>
  <si>
    <t>Total Expenses</t>
  </si>
  <si>
    <t>New Customers</t>
  </si>
  <si>
    <t>-- FB Customers</t>
  </si>
  <si>
    <t>-- TW Customers</t>
  </si>
  <si>
    <t>-- GOOG Customers</t>
  </si>
  <si>
    <t>Facebook CAC</t>
  </si>
  <si>
    <t>Twitter CAC</t>
  </si>
  <si>
    <t>Google CAC</t>
  </si>
  <si>
    <t>% of Each Customer every month</t>
  </si>
  <si>
    <t>Average blended CAC</t>
  </si>
  <si>
    <t>Comparing Scenario 3 to 2</t>
  </si>
  <si>
    <t xml:space="preserve">Reduction in cost </t>
  </si>
  <si>
    <t>Sales Expenses (only 20% to pro, 80% to enterprise)</t>
  </si>
  <si>
    <t>Mktng Expenses (equally divided into 4 for each customer type)</t>
  </si>
  <si>
    <t>Customer Base</t>
  </si>
  <si>
    <t>Scenario 2 is better when accounting for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</si>
</sst>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2" borderId="0" xfId="0" applyFont="1" applyFill="1"/>
    <xf numFmtId="0" fontId="2" fillId="2" borderId="1" xfId="0" applyFont="1" applyFill="1" applyBorder="1"/>
    <xf numFmtId="3" fontId="0" fillId="2" borderId="0" xfId="0" applyNumberFormat="1" applyFill="1" applyAlignment="1">
      <alignment horizontal="center"/>
    </xf>
    <xf numFmtId="8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6" fontId="0" fillId="2" borderId="0" xfId="0" applyNumberForma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left" indent="1"/>
    </xf>
    <xf numFmtId="16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6" fillId="2" borderId="2" xfId="0" applyNumberFormat="1" applyFon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8" fontId="8" fillId="2" borderId="0" xfId="0" applyNumberFormat="1" applyFont="1" applyFill="1" applyAlignment="1">
      <alignment horizontal="center"/>
    </xf>
    <xf numFmtId="9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6" fontId="8" fillId="2" borderId="0" xfId="0" applyNumberFormat="1" applyFont="1" applyFill="1" applyAlignment="1">
      <alignment horizontal="center"/>
    </xf>
    <xf numFmtId="6" fontId="8" fillId="6" borderId="0" xfId="0" applyNumberFormat="1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0" xfId="2"/>
    <xf numFmtId="6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 applyAlignment="1">
      <alignment horizontal="center"/>
    </xf>
    <xf numFmtId="0" fontId="13" fillId="0" borderId="0" xfId="0" applyFont="1"/>
    <xf numFmtId="0" fontId="12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9" borderId="0" xfId="0" applyFont="1" applyFill="1"/>
    <xf numFmtId="164" fontId="12" fillId="9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12" fillId="0" borderId="0" xfId="0" applyNumberFormat="1" applyFont="1"/>
    <xf numFmtId="0" fontId="13" fillId="0" borderId="0" xfId="0" applyFont="1" applyAlignment="1">
      <alignment horizontal="center" vertical="center"/>
    </xf>
    <xf numFmtId="9" fontId="12" fillId="0" borderId="0" xfId="1" applyFont="1" applyAlignment="1">
      <alignment horizontal="center"/>
    </xf>
    <xf numFmtId="0" fontId="11" fillId="10" borderId="0" xfId="0" applyFont="1" applyFill="1"/>
    <xf numFmtId="0" fontId="1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9" fontId="8" fillId="2" borderId="0" xfId="1" applyNumberFormat="1" applyFont="1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0" fillId="0" borderId="0" xfId="0"/>
    <xf numFmtId="0" fontId="7" fillId="5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Economics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70418222481015E-2"/>
          <c:y val="0.14566517138988999"/>
          <c:w val="0.89455514569352346"/>
          <c:h val="0.67338881504933301"/>
        </c:manualLayout>
      </c:layout>
      <c:lineChart>
        <c:grouping val="standard"/>
        <c:varyColors val="0"/>
        <c:ser>
          <c:idx val="0"/>
          <c:order val="0"/>
          <c:tx>
            <c:strRef>
              <c:f>'CAC investor and companies'!$B$3</c:f>
              <c:strCache>
                <c:ptCount val="1"/>
                <c:pt idx="0">
                  <c:v>Revenue Per Customer in 2 quarters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'CAC investor and companies'!$C$2:$I$2</c:f>
              <c:strCache>
                <c:ptCount val="7"/>
                <c:pt idx="0">
                  <c:v>Q1FY17</c:v>
                </c:pt>
                <c:pt idx="1">
                  <c:v>Q2FY17</c:v>
                </c:pt>
                <c:pt idx="2">
                  <c:v>Q3FY17</c:v>
                </c:pt>
                <c:pt idx="3">
                  <c:v>Q4FY18</c:v>
                </c:pt>
                <c:pt idx="4">
                  <c:v>Q1FY18</c:v>
                </c:pt>
                <c:pt idx="5">
                  <c:v>Q2FY18</c:v>
                </c:pt>
                <c:pt idx="6">
                  <c:v>Q3FY18</c:v>
                </c:pt>
              </c:strCache>
            </c:strRef>
          </c:cat>
          <c:val>
            <c:numRef>
              <c:f>'CAC investor and companies'!$C$3:$I$3</c:f>
              <c:numCache>
                <c:formatCode>"$"#,##0</c:formatCode>
                <c:ptCount val="7"/>
                <c:pt idx="0">
                  <c:v>200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350</c:v>
                </c:pt>
                <c:pt idx="5">
                  <c:v>400</c:v>
                </c:pt>
                <c:pt idx="6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B39-AA66-214B191E0026}"/>
            </c:ext>
          </c:extLst>
        </c:ser>
        <c:ser>
          <c:idx val="1"/>
          <c:order val="1"/>
          <c:tx>
            <c:strRef>
              <c:f>'CAC investor and companies'!$B$7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'CAC investor and companies'!$C$2:$I$2</c:f>
              <c:strCache>
                <c:ptCount val="7"/>
                <c:pt idx="0">
                  <c:v>Q1FY17</c:v>
                </c:pt>
                <c:pt idx="1">
                  <c:v>Q2FY17</c:v>
                </c:pt>
                <c:pt idx="2">
                  <c:v>Q3FY17</c:v>
                </c:pt>
                <c:pt idx="3">
                  <c:v>Q4FY18</c:v>
                </c:pt>
                <c:pt idx="4">
                  <c:v>Q1FY18</c:v>
                </c:pt>
                <c:pt idx="5">
                  <c:v>Q2FY18</c:v>
                </c:pt>
                <c:pt idx="6">
                  <c:v>Q3FY18</c:v>
                </c:pt>
              </c:strCache>
            </c:strRef>
          </c:cat>
          <c:val>
            <c:numRef>
              <c:f>'CAC investor and companies'!$C$7:$I$7</c:f>
              <c:numCache>
                <c:formatCode>"$"#,##0</c:formatCode>
                <c:ptCount val="7"/>
                <c:pt idx="0">
                  <c:v>266.66666666666669</c:v>
                </c:pt>
                <c:pt idx="1">
                  <c:v>273.44632768361583</c:v>
                </c:pt>
                <c:pt idx="2">
                  <c:v>290.23689166418876</c:v>
                </c:pt>
                <c:pt idx="3">
                  <c:v>308.05845518742848</c:v>
                </c:pt>
                <c:pt idx="4">
                  <c:v>326.97432524279691</c:v>
                </c:pt>
                <c:pt idx="5">
                  <c:v>329.69911128648687</c:v>
                </c:pt>
                <c:pt idx="6">
                  <c:v>329.69911128648681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2-4B39-AA66-214B191E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25464"/>
        <c:axId val="533129400"/>
      </c:lineChart>
      <c:catAx>
        <c:axId val="5331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29400"/>
        <c:crosses val="autoZero"/>
        <c:auto val="1"/>
        <c:lblAlgn val="ctr"/>
        <c:lblOffset val="100"/>
        <c:noMultiLvlLbl val="0"/>
      </c:catAx>
      <c:valAx>
        <c:axId val="5331294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</a:t>
            </a:r>
            <a:r>
              <a:rPr lang="en-US" baseline="0"/>
              <a:t> benchmark across different industries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0691163604549"/>
          <c:y val="0.11615740740740743"/>
          <c:w val="0.68129308836395452"/>
          <c:h val="0.799591353164187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 CAC benchmark'!$F$4:$F$15</c:f>
              <c:strCache>
                <c:ptCount val="12"/>
                <c:pt idx="0">
                  <c:v>Travel</c:v>
                </c:pt>
                <c:pt idx="1">
                  <c:v>Retail</c:v>
                </c:pt>
                <c:pt idx="2">
                  <c:v>Cusumer goods</c:v>
                </c:pt>
                <c:pt idx="3">
                  <c:v>Manufacturing</c:v>
                </c:pt>
                <c:pt idx="4">
                  <c:v>Transportation</c:v>
                </c:pt>
                <c:pt idx="5">
                  <c:v>Marketing Agency</c:v>
                </c:pt>
                <c:pt idx="6">
                  <c:v>Financial</c:v>
                </c:pt>
                <c:pt idx="7">
                  <c:v>Technology (hardware)</c:v>
                </c:pt>
                <c:pt idx="8">
                  <c:v>Real Estate </c:v>
                </c:pt>
                <c:pt idx="9">
                  <c:v>Banking/insurance</c:v>
                </c:pt>
                <c:pt idx="10">
                  <c:v>Telecom</c:v>
                </c:pt>
                <c:pt idx="11">
                  <c:v>Technology (Software)</c:v>
                </c:pt>
              </c:strCache>
            </c:strRef>
          </c:cat>
          <c:val>
            <c:numRef>
              <c:f>'Industry CAC benchmark'!$G$4:$G$15</c:f>
              <c:numCache>
                <c:formatCode>"$"#,##0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83</c:v>
                </c:pt>
                <c:pt idx="4">
                  <c:v>98</c:v>
                </c:pt>
                <c:pt idx="5">
                  <c:v>141</c:v>
                </c:pt>
                <c:pt idx="6">
                  <c:v>175</c:v>
                </c:pt>
                <c:pt idx="7">
                  <c:v>182</c:v>
                </c:pt>
                <c:pt idx="8">
                  <c:v>213</c:v>
                </c:pt>
                <c:pt idx="9">
                  <c:v>303</c:v>
                </c:pt>
                <c:pt idx="10">
                  <c:v>315</c:v>
                </c:pt>
                <c:pt idx="1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5-421A-A8F6-04D45088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8507272"/>
        <c:axId val="648510224"/>
      </c:barChart>
      <c:catAx>
        <c:axId val="64850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0224"/>
        <c:crosses val="autoZero"/>
        <c:auto val="1"/>
        <c:lblAlgn val="ctr"/>
        <c:lblOffset val="100"/>
        <c:noMultiLvlLbl val="0"/>
      </c:catAx>
      <c:valAx>
        <c:axId val="6485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0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Customer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'Docu Sign example'!$A$21</c:f>
              <c:strCache>
                <c:ptCount val="1"/>
                <c:pt idx="0">
                  <c:v>-- Personal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example'!$B$21:$K$21</c:f>
              <c:numCache>
                <c:formatCode>0%</c:formatCode>
                <c:ptCount val="10"/>
                <c:pt idx="0">
                  <c:v>0.50118764845605701</c:v>
                </c:pt>
                <c:pt idx="1">
                  <c:v>0.51972157772621808</c:v>
                </c:pt>
                <c:pt idx="2">
                  <c:v>0.53533190578158463</c:v>
                </c:pt>
                <c:pt idx="3">
                  <c:v>0.51670378619153678</c:v>
                </c:pt>
                <c:pt idx="4">
                  <c:v>0.53172866520787743</c:v>
                </c:pt>
                <c:pt idx="5">
                  <c:v>0.57228915662650603</c:v>
                </c:pt>
                <c:pt idx="6">
                  <c:v>0.50984682713347917</c:v>
                </c:pt>
                <c:pt idx="7">
                  <c:v>0.4817351598173516</c:v>
                </c:pt>
                <c:pt idx="8">
                  <c:v>0.49074074074074076</c:v>
                </c:pt>
                <c:pt idx="9">
                  <c:v>0.48448687350835323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E2-4B98-B316-AD98DC6416F9}"/>
            </c:ext>
          </c:extLst>
        </c:ser>
        <c:ser>
          <c:idx val="1"/>
          <c:order val="1"/>
          <c:tx>
            <c:strRef>
              <c:f>'Docu Sign example'!$A$22</c:f>
              <c:strCache>
                <c:ptCount val="1"/>
                <c:pt idx="0">
                  <c:v>-- Standard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example'!$B$22:$K$22</c:f>
              <c:numCache>
                <c:formatCode>0%</c:formatCode>
                <c:ptCount val="10"/>
                <c:pt idx="0">
                  <c:v>0.43705463182897863</c:v>
                </c:pt>
                <c:pt idx="1">
                  <c:v>0.42691415313225056</c:v>
                </c:pt>
                <c:pt idx="2">
                  <c:v>0.39400428265524623</c:v>
                </c:pt>
                <c:pt idx="3">
                  <c:v>0.40979955456570155</c:v>
                </c:pt>
                <c:pt idx="4">
                  <c:v>0.40262582056892782</c:v>
                </c:pt>
                <c:pt idx="5">
                  <c:v>0.36947791164658633</c:v>
                </c:pt>
                <c:pt idx="6">
                  <c:v>0.40262582056892782</c:v>
                </c:pt>
                <c:pt idx="7">
                  <c:v>0.42009132420091322</c:v>
                </c:pt>
                <c:pt idx="8">
                  <c:v>0.42592592592592593</c:v>
                </c:pt>
                <c:pt idx="9">
                  <c:v>0.43914081145584727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E2-4B98-B316-AD98DC6416F9}"/>
            </c:ext>
          </c:extLst>
        </c:ser>
        <c:ser>
          <c:idx val="2"/>
          <c:order val="2"/>
          <c:tx>
            <c:strRef>
              <c:f>'Docu Sign example'!$A$23</c:f>
              <c:strCache>
                <c:ptCount val="1"/>
                <c:pt idx="0">
                  <c:v>-- Business Pro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example'!$B$23:$K$23</c:f>
              <c:numCache>
                <c:formatCode>0%</c:formatCode>
                <c:ptCount val="10"/>
                <c:pt idx="0">
                  <c:v>5.4631828978622329E-2</c:v>
                </c:pt>
                <c:pt idx="1">
                  <c:v>4.4083526682134569E-2</c:v>
                </c:pt>
                <c:pt idx="2">
                  <c:v>6.4239828693790149E-2</c:v>
                </c:pt>
                <c:pt idx="3">
                  <c:v>6.2360801781737196E-2</c:v>
                </c:pt>
                <c:pt idx="4">
                  <c:v>4.8140043763676151E-2</c:v>
                </c:pt>
                <c:pt idx="5">
                  <c:v>5.0200803212851405E-2</c:v>
                </c:pt>
                <c:pt idx="6">
                  <c:v>7.6586433260393869E-2</c:v>
                </c:pt>
                <c:pt idx="7">
                  <c:v>9.1324200913242004E-2</c:v>
                </c:pt>
                <c:pt idx="8">
                  <c:v>7.407407407407407E-2</c:v>
                </c:pt>
                <c:pt idx="9">
                  <c:v>7.1599045346062054E-2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9E2-4B98-B316-AD98DC6416F9}"/>
            </c:ext>
          </c:extLst>
        </c:ser>
        <c:ser>
          <c:idx val="3"/>
          <c:order val="3"/>
          <c:tx>
            <c:strRef>
              <c:f>'Docu Sign example'!$A$24</c:f>
              <c:strCache>
                <c:ptCount val="1"/>
                <c:pt idx="0">
                  <c:v>-- Enterprise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example'!$B$24:$K$24</c:f>
              <c:numCache>
                <c:formatCode>0%</c:formatCode>
                <c:ptCount val="10"/>
                <c:pt idx="0">
                  <c:v>7.1258907363420431E-3</c:v>
                </c:pt>
                <c:pt idx="1">
                  <c:v>9.2807424593967514E-3</c:v>
                </c:pt>
                <c:pt idx="2">
                  <c:v>6.4239828693790149E-3</c:v>
                </c:pt>
                <c:pt idx="3">
                  <c:v>1.1135857461024499E-2</c:v>
                </c:pt>
                <c:pt idx="4">
                  <c:v>1.7505470459518599E-2</c:v>
                </c:pt>
                <c:pt idx="5">
                  <c:v>8.0321285140562242E-3</c:v>
                </c:pt>
                <c:pt idx="6">
                  <c:v>1.0940919037199124E-2</c:v>
                </c:pt>
                <c:pt idx="7">
                  <c:v>6.8493150684931503E-3</c:v>
                </c:pt>
                <c:pt idx="8">
                  <c:v>9.2592592592592587E-3</c:v>
                </c:pt>
                <c:pt idx="9">
                  <c:v>4.7732696897374704E-3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9E2-4B98-B316-AD98DC64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65704"/>
        <c:axId val="414666032"/>
      </c:lineChart>
      <c:catAx>
        <c:axId val="41466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6032"/>
        <c:crosses val="autoZero"/>
        <c:auto val="1"/>
        <c:lblAlgn val="ctr"/>
        <c:lblOffset val="100"/>
        <c:noMultiLvlLbl val="0"/>
      </c:catAx>
      <c:valAx>
        <c:axId val="414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677171145092E-2"/>
          <c:y val="6.5152138207854496E-2"/>
          <c:w val="0.92742528465380702"/>
          <c:h val="0.77528371420648723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'[1]Segment - Channel'!$A$13</c:f>
              <c:strCache>
                <c:ptCount val="1"/>
                <c:pt idx="0">
                  <c:v>Facebook CAC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'[1]Segment - Channel'!$B$13:$M$13</c:f>
              <c:numCache>
                <c:formatCode>General</c:formatCode>
                <c:ptCount val="12"/>
                <c:pt idx="0">
                  <c:v>84.876543209876544</c:v>
                </c:pt>
                <c:pt idx="1">
                  <c:v>74.829931972789112</c:v>
                </c:pt>
                <c:pt idx="2">
                  <c:v>80.409356725146196</c:v>
                </c:pt>
                <c:pt idx="3">
                  <c:v>81.72043010752688</c:v>
                </c:pt>
                <c:pt idx="4">
                  <c:v>87.962962962962962</c:v>
                </c:pt>
                <c:pt idx="5">
                  <c:v>83.333333333333329</c:v>
                </c:pt>
                <c:pt idx="6">
                  <c:v>85.32176428054953</c:v>
                </c:pt>
                <c:pt idx="7">
                  <c:v>91.049382716049394</c:v>
                </c:pt>
                <c:pt idx="8">
                  <c:v>80.272108843537424</c:v>
                </c:pt>
                <c:pt idx="9">
                  <c:v>89.181286549707593</c:v>
                </c:pt>
                <c:pt idx="10">
                  <c:v>101.92147034252297</c:v>
                </c:pt>
                <c:pt idx="11">
                  <c:v>93.918398768283282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6-45A3-9D6D-79A0918CBAE8}"/>
            </c:ext>
          </c:extLst>
        </c:ser>
        <c:ser>
          <c:idx val="2"/>
          <c:order val="2"/>
          <c:tx>
            <c:strRef>
              <c:f>'[1]Segment - Channel'!$A$14</c:f>
              <c:strCache>
                <c:ptCount val="1"/>
                <c:pt idx="0">
                  <c:v>Twitter CAC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'[1]Segment - Channel'!$B$14:$M$14</c:f>
              <c:numCache>
                <c:formatCode>General</c:formatCode>
                <c:ptCount val="12"/>
                <c:pt idx="0">
                  <c:v>793.65079365079373</c:v>
                </c:pt>
                <c:pt idx="1">
                  <c:v>666.66666666666674</c:v>
                </c:pt>
                <c:pt idx="2">
                  <c:v>595.2380952380953</c:v>
                </c:pt>
                <c:pt idx="3">
                  <c:v>580.64516129032256</c:v>
                </c:pt>
                <c:pt idx="4">
                  <c:v>782.60869565217388</c:v>
                </c:pt>
                <c:pt idx="5">
                  <c:v>692.30769230769226</c:v>
                </c:pt>
                <c:pt idx="6">
                  <c:v>690.4761904761906</c:v>
                </c:pt>
                <c:pt idx="7">
                  <c:v>840.57971014492762</c:v>
                </c:pt>
                <c:pt idx="8">
                  <c:v>805.55555555555566</c:v>
                </c:pt>
                <c:pt idx="9">
                  <c:v>826.66666666666652</c:v>
                </c:pt>
                <c:pt idx="10">
                  <c:v>898.55072463768101</c:v>
                </c:pt>
                <c:pt idx="11">
                  <c:v>984.12698412698398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6-45A3-9D6D-79A0918CBAE8}"/>
            </c:ext>
          </c:extLst>
        </c:ser>
        <c:ser>
          <c:idx val="3"/>
          <c:order val="3"/>
          <c:tx>
            <c:strRef>
              <c:f>'[1]Segment - Channel'!$A$15</c:f>
              <c:strCache>
                <c:ptCount val="1"/>
                <c:pt idx="0">
                  <c:v>Google CAC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'[1]Segment - Channel'!$B$15:$M$15</c:f>
              <c:numCache>
                <c:formatCode>General</c:formatCode>
                <c:ptCount val="12"/>
                <c:pt idx="0">
                  <c:v>212.41830065359477</c:v>
                </c:pt>
                <c:pt idx="1">
                  <c:v>164.14141414141415</c:v>
                </c:pt>
                <c:pt idx="2">
                  <c:v>179.06336088154271</c:v>
                </c:pt>
                <c:pt idx="3">
                  <c:v>159.72222222222223</c:v>
                </c:pt>
                <c:pt idx="4">
                  <c:v>174.24242424242425</c:v>
                </c:pt>
                <c:pt idx="5">
                  <c:v>121.6931216931217</c:v>
                </c:pt>
                <c:pt idx="6">
                  <c:v>147.47474747474749</c:v>
                </c:pt>
                <c:pt idx="7">
                  <c:v>158.00865800865802</c:v>
                </c:pt>
                <c:pt idx="8">
                  <c:v>128.7477954144621</c:v>
                </c:pt>
                <c:pt idx="9">
                  <c:v>155.55555555555554</c:v>
                </c:pt>
                <c:pt idx="10">
                  <c:v>166.66666666666666</c:v>
                </c:pt>
                <c:pt idx="11">
                  <c:v>208.67208672086718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6-45A3-9D6D-79A0918C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9600320"/>
        <c:axId val="719600976"/>
      </c:barChart>
      <c:lineChart>
        <c:grouping val="standard"/>
        <c:varyColors val="0"/>
        <c:ser>
          <c:idx val="1"/>
          <c:order val="0"/>
          <c:tx>
            <c:strRef>
              <c:f>'[1]Segment - Channel'!$A$12</c:f>
              <c:strCache>
                <c:ptCount val="1"/>
                <c:pt idx="0">
                  <c:v>Average 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'[1]Segment - Channel'!$B$1:$M$1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'[1]Segment - Channel'!$B$12:$N$12</c:f>
              <c:numCache>
                <c:formatCode>General</c:formatCode>
                <c:ptCount val="13"/>
                <c:pt idx="0">
                  <c:v>135.13513513513513</c:v>
                </c:pt>
                <c:pt idx="1">
                  <c:v>115.91962905718702</c:v>
                </c:pt>
                <c:pt idx="2">
                  <c:v>123.96694214876032</c:v>
                </c:pt>
                <c:pt idx="3">
                  <c:v>123.4375</c:v>
                </c:pt>
                <c:pt idx="4">
                  <c:v>134.58262350936968</c:v>
                </c:pt>
                <c:pt idx="5">
                  <c:v>117.73472429210135</c:v>
                </c:pt>
                <c:pt idx="6">
                  <c:v>126.91131498470948</c:v>
                </c:pt>
                <c:pt idx="7">
                  <c:v>136.28899835796386</c:v>
                </c:pt>
                <c:pt idx="8">
                  <c:v>118.06543385490754</c:v>
                </c:pt>
                <c:pt idx="9">
                  <c:v>134.6749226006192</c:v>
                </c:pt>
                <c:pt idx="10">
                  <c:v>151.04166666666666</c:v>
                </c:pt>
                <c:pt idx="11">
                  <c:v>150.77989601386483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5A3-9D6D-79A0918C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600320"/>
        <c:axId val="719600976"/>
      </c:lineChart>
      <c:catAx>
        <c:axId val="7196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0976"/>
        <c:crosses val="autoZero"/>
        <c:auto val="1"/>
        <c:lblAlgn val="ctr"/>
        <c:lblOffset val="100"/>
        <c:noMultiLvlLbl val="0"/>
      </c:catAx>
      <c:valAx>
        <c:axId val="719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1931987</xdr:colOff>
      <xdr:row>9</xdr:row>
      <xdr:rowOff>166687</xdr:rowOff>
    </xdr:from>
    <xdr:to>
      <xdr:col>10</xdr:col>
      <xdr:colOff>101600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F93F8-D9AF-4D57-828C-A5CA6E8EB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544512</xdr:colOff>
      <xdr:row>1</xdr:row>
      <xdr:rowOff>163512</xdr:rowOff>
    </xdr:from>
    <xdr:to>
      <xdr:col>18</xdr:col>
      <xdr:colOff>400050</xdr:colOff>
      <xdr:row>16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05310-C209-4AB6-99B3-EEAB17DE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2219325</xdr:colOff>
      <xdr:row>25</xdr:row>
      <xdr:rowOff>180974</xdr:rowOff>
    </xdr:from>
    <xdr:to>
      <xdr:col>10</xdr:col>
      <xdr:colOff>219075</xdr:colOff>
      <xdr:row>45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1A0C4-AE4E-4B31-8D55-B166B98A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17</xdr:row>
      <xdr:rowOff>182561</xdr:rowOff>
    </xdr:from>
    <xdr:to>
      <xdr:col>12</xdr:col>
      <xdr:colOff>428624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8893E-1C09-4DB2-B958-7DB9D78EA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erage%20CAC%20is%20Wrong%20--%20Interactive%20Spreadsheets%20by%20BrianBal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 - Customer Type"/>
      <sheetName val="Segment - Channel"/>
      <sheetName val="Paid - Projection"/>
      <sheetName val="Content CAC - Projection"/>
    </sheetNames>
    <sheetDataSet>
      <sheetData sheetId="0"/>
      <sheetData sheetId="1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April</v>
          </cell>
          <cell r="F1" t="str">
            <v>May</v>
          </cell>
          <cell r="G1" t="str">
            <v>June</v>
          </cell>
          <cell r="H1" t="str">
            <v>July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</row>
        <row r="12">
          <cell r="A12" t="str">
            <v>Average CAC</v>
          </cell>
          <cell r="B12">
            <v>135.13513513513513</v>
          </cell>
          <cell r="C12">
            <v>115.91962905718702</v>
          </cell>
          <cell r="D12">
            <v>123.96694214876032</v>
          </cell>
          <cell r="E12">
            <v>123.4375</v>
          </cell>
          <cell r="F12">
            <v>134.58262350936968</v>
          </cell>
          <cell r="G12">
            <v>117.73472429210135</v>
          </cell>
          <cell r="H12">
            <v>126.91131498470948</v>
          </cell>
          <cell r="I12">
            <v>136.28899835796386</v>
          </cell>
          <cell r="J12">
            <v>118.06543385490754</v>
          </cell>
          <cell r="K12">
            <v>134.6749226006192</v>
          </cell>
          <cell r="L12">
            <v>151.04166666666666</v>
          </cell>
          <cell r="M12">
            <v>150.77989601386483</v>
          </cell>
        </row>
        <row r="13">
          <cell r="A13" t="str">
            <v>Facebook CAC</v>
          </cell>
          <cell r="B13">
            <v>84.876543209876544</v>
          </cell>
          <cell r="C13">
            <v>74.829931972789112</v>
          </cell>
          <cell r="D13">
            <v>80.409356725146196</v>
          </cell>
          <cell r="E13">
            <v>81.72043010752688</v>
          </cell>
          <cell r="F13">
            <v>87.962962962962962</v>
          </cell>
          <cell r="G13">
            <v>83.333333333333329</v>
          </cell>
          <cell r="H13">
            <v>85.32176428054953</v>
          </cell>
          <cell r="I13">
            <v>91.049382716049394</v>
          </cell>
          <cell r="J13">
            <v>80.272108843537424</v>
          </cell>
          <cell r="K13">
            <v>89.181286549707593</v>
          </cell>
          <cell r="L13">
            <v>101.92147034252297</v>
          </cell>
          <cell r="M13">
            <v>93.918398768283282</v>
          </cell>
        </row>
        <row r="14">
          <cell r="A14" t="str">
            <v>Twitter CAC</v>
          </cell>
          <cell r="B14">
            <v>793.65079365079373</v>
          </cell>
          <cell r="C14">
            <v>666.66666666666674</v>
          </cell>
          <cell r="D14">
            <v>595.2380952380953</v>
          </cell>
          <cell r="E14">
            <v>580.64516129032256</v>
          </cell>
          <cell r="F14">
            <v>782.60869565217388</v>
          </cell>
          <cell r="G14">
            <v>692.30769230769226</v>
          </cell>
          <cell r="H14">
            <v>690.4761904761906</v>
          </cell>
          <cell r="I14">
            <v>840.57971014492762</v>
          </cell>
          <cell r="J14">
            <v>805.55555555555566</v>
          </cell>
          <cell r="K14">
            <v>826.66666666666652</v>
          </cell>
          <cell r="L14">
            <v>898.55072463768101</v>
          </cell>
          <cell r="M14">
            <v>984.12698412698398</v>
          </cell>
        </row>
        <row r="15">
          <cell r="A15" t="str">
            <v>Google CAC</v>
          </cell>
          <cell r="B15">
            <v>212.41830065359477</v>
          </cell>
          <cell r="C15">
            <v>164.14141414141415</v>
          </cell>
          <cell r="D15">
            <v>179.06336088154271</v>
          </cell>
          <cell r="E15">
            <v>159.72222222222223</v>
          </cell>
          <cell r="F15">
            <v>174.24242424242425</v>
          </cell>
          <cell r="G15">
            <v>121.6931216931217</v>
          </cell>
          <cell r="H15">
            <v>147.47474747474749</v>
          </cell>
          <cell r="I15">
            <v>158.00865800865802</v>
          </cell>
          <cell r="J15">
            <v>128.7477954144621</v>
          </cell>
          <cell r="K15">
            <v>155.55555555555554</v>
          </cell>
          <cell r="L15">
            <v>166.66666666666666</v>
          </cell>
          <cell r="M15">
            <v>208.67208672086718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pellercrm.com/blog/customer-acquisition-co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C81A-A136-4E6C-96A6-735186B4C939}">
  <dimension ref="B2:J8"/>
  <sheetViews>
    <sheetView workbookViewId="0">
      <selection activeCell="C8" sqref="C8"/>
    </sheetView>
  </sheetViews>
  <sheetFormatPr defaultRowHeight="14.75" x14ac:dyDescent="0.75"/>
  <cols>
    <col min="1" max="1" width="8.7265625" style="1"/>
    <col min="2" max="2" width="51.7265625" style="1" bestFit="1" customWidth="1"/>
    <col min="3" max="3" width="8.7265625" style="1"/>
    <col min="4" max="4" width="10.26953125" style="1" bestFit="1" customWidth="1"/>
    <col min="5" max="16384" width="8.7265625" style="1"/>
  </cols>
  <sheetData>
    <row r="2" spans="2:10" x14ac:dyDescent="0.75">
      <c r="C2" s="3" t="s">
        <v>18</v>
      </c>
      <c r="D2" s="3" t="s">
        <v>23</v>
      </c>
      <c r="E2" s="3" t="s">
        <v>24</v>
      </c>
      <c r="F2" s="3" t="s">
        <v>27</v>
      </c>
      <c r="G2" s="3" t="s">
        <v>19</v>
      </c>
      <c r="H2" s="3" t="s">
        <v>26</v>
      </c>
      <c r="I2" s="3" t="s">
        <v>25</v>
      </c>
    </row>
    <row r="3" spans="2:10" x14ac:dyDescent="0.75">
      <c r="B3" s="1" t="s">
        <v>28</v>
      </c>
      <c r="C3" s="16">
        <v>200</v>
      </c>
      <c r="D3" s="16">
        <v>220</v>
      </c>
      <c r="E3" s="16">
        <v>250</v>
      </c>
      <c r="F3" s="16">
        <v>280</v>
      </c>
      <c r="G3" s="16">
        <v>350</v>
      </c>
      <c r="H3" s="16">
        <v>400</v>
      </c>
      <c r="I3" s="16">
        <v>440</v>
      </c>
    </row>
    <row r="4" spans="2:10" x14ac:dyDescent="0.75">
      <c r="B4" s="1" t="s">
        <v>20</v>
      </c>
      <c r="C4" s="16">
        <v>80000</v>
      </c>
      <c r="D4" s="16">
        <f>C4*1.21</f>
        <v>96800</v>
      </c>
      <c r="E4" s="16">
        <f t="shared" ref="E4:I4" si="0">D4*1.21</f>
        <v>117128</v>
      </c>
      <c r="F4" s="16">
        <f t="shared" si="0"/>
        <v>141724.88</v>
      </c>
      <c r="G4" s="16">
        <f t="shared" si="0"/>
        <v>171487.1048</v>
      </c>
      <c r="H4" s="16">
        <f t="shared" si="0"/>
        <v>207499.39680799999</v>
      </c>
      <c r="I4" s="16">
        <f t="shared" si="0"/>
        <v>251074.27013767997</v>
      </c>
    </row>
    <row r="5" spans="2:10" x14ac:dyDescent="0.75">
      <c r="B5" s="1" t="s">
        <v>29</v>
      </c>
      <c r="C5" s="17">
        <v>300</v>
      </c>
      <c r="D5" s="17">
        <f>C5*1.18</f>
        <v>354</v>
      </c>
      <c r="E5" s="17">
        <f t="shared" ref="E5:G5" si="1">D5*1.14</f>
        <v>403.55999999999995</v>
      </c>
      <c r="F5" s="17">
        <f t="shared" si="1"/>
        <v>460.05839999999989</v>
      </c>
      <c r="G5" s="17">
        <f t="shared" si="1"/>
        <v>524.4665759999998</v>
      </c>
      <c r="H5" s="17">
        <f>G5*1.2</f>
        <v>629.35989119999977</v>
      </c>
      <c r="I5" s="17">
        <f t="shared" ref="I5" si="2">H5*1.21</f>
        <v>761.52546835199973</v>
      </c>
    </row>
    <row r="6" spans="2:10" x14ac:dyDescent="0.75">
      <c r="B6" s="1" t="s">
        <v>66</v>
      </c>
      <c r="C6" s="17">
        <v>700</v>
      </c>
      <c r="D6" s="17">
        <v>900</v>
      </c>
      <c r="E6" s="17">
        <v>1300</v>
      </c>
      <c r="F6" s="17">
        <v>1900</v>
      </c>
      <c r="G6" s="17">
        <v>2300</v>
      </c>
      <c r="H6" s="17">
        <v>2550</v>
      </c>
      <c r="I6" s="17">
        <v>2700</v>
      </c>
    </row>
    <row r="7" spans="2:10" x14ac:dyDescent="0.75">
      <c r="B7" s="1" t="s">
        <v>21</v>
      </c>
      <c r="C7" s="16">
        <f>C4/C5</f>
        <v>266.66666666666669</v>
      </c>
      <c r="D7" s="16">
        <f t="shared" ref="D7:I7" si="3">D4/D5</f>
        <v>273.44632768361583</v>
      </c>
      <c r="E7" s="16">
        <f t="shared" si="3"/>
        <v>290.23689166418876</v>
      </c>
      <c r="F7" s="16">
        <f t="shared" si="3"/>
        <v>308.05845518742848</v>
      </c>
      <c r="G7" s="16">
        <f t="shared" si="3"/>
        <v>326.97432524279691</v>
      </c>
      <c r="H7" s="16">
        <f t="shared" si="3"/>
        <v>329.69911128648687</v>
      </c>
      <c r="I7" s="16">
        <f t="shared" si="3"/>
        <v>329.69911128648681</v>
      </c>
    </row>
    <row r="8" spans="2:10" x14ac:dyDescent="0.75">
      <c r="B8" s="1" t="s">
        <v>22</v>
      </c>
      <c r="C8" s="16">
        <f t="shared" ref="C8:I8" si="4">C4/(C5+C6)</f>
        <v>80</v>
      </c>
      <c r="D8" s="16">
        <f t="shared" si="4"/>
        <v>77.192982456140356</v>
      </c>
      <c r="E8" s="16">
        <f t="shared" si="4"/>
        <v>68.754842799783987</v>
      </c>
      <c r="F8" s="16">
        <f t="shared" si="4"/>
        <v>60.051429235818915</v>
      </c>
      <c r="G8" s="16">
        <f t="shared" si="4"/>
        <v>60.71486427106511</v>
      </c>
      <c r="H8" s="16">
        <f t="shared" si="4"/>
        <v>65.264519874685405</v>
      </c>
      <c r="I8" s="16">
        <f t="shared" si="4"/>
        <v>72.532839186999865</v>
      </c>
      <c r="J8" s="1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45" zoomScaleNormal="145" workbookViewId="0">
      <selection activeCell="G11" sqref="G11"/>
    </sheetView>
  </sheetViews>
  <sheetFormatPr defaultRowHeight="14.75" x14ac:dyDescent="0.75"/>
  <cols>
    <col min="1" max="1" width="8.7265625" style="1"/>
    <col min="2" max="2" width="35.5" style="1" bestFit="1" customWidth="1"/>
    <col min="3" max="4" width="9.31640625" style="10" bestFit="1" customWidth="1"/>
    <col min="5" max="16384" width="8.7265625" style="1"/>
  </cols>
  <sheetData>
    <row r="1" spans="1:10" x14ac:dyDescent="0.75">
      <c r="A1" s="4" t="s">
        <v>6</v>
      </c>
      <c r="B1" s="4"/>
    </row>
    <row r="3" spans="1:10" ht="15.5" thickBot="1" x14ac:dyDescent="0.9">
      <c r="B3" s="6" t="s">
        <v>8</v>
      </c>
      <c r="C3" s="6" t="s">
        <v>16</v>
      </c>
      <c r="D3" s="6" t="s">
        <v>17</v>
      </c>
    </row>
    <row r="4" spans="1:10" ht="15.5" thickTop="1" x14ac:dyDescent="0.75">
      <c r="B4" s="5" t="s">
        <v>0</v>
      </c>
      <c r="C4" s="7">
        <v>10000</v>
      </c>
      <c r="D4" s="7">
        <f>C4</f>
        <v>10000</v>
      </c>
    </row>
    <row r="5" spans="1:10" x14ac:dyDescent="0.75">
      <c r="B5" s="5" t="s">
        <v>2</v>
      </c>
      <c r="C5" s="8">
        <v>0.6</v>
      </c>
      <c r="D5" s="8">
        <v>1</v>
      </c>
      <c r="F5" s="2" t="s">
        <v>1</v>
      </c>
      <c r="G5" s="2"/>
    </row>
    <row r="6" spans="1:10" x14ac:dyDescent="0.75">
      <c r="B6" s="5" t="s">
        <v>3</v>
      </c>
      <c r="C6" s="9">
        <v>0.02</v>
      </c>
      <c r="D6" s="18">
        <f t="shared" ref="D6:D7" si="0">C6</f>
        <v>0.02</v>
      </c>
    </row>
    <row r="7" spans="1:10" x14ac:dyDescent="0.75">
      <c r="B7" s="5" t="s">
        <v>4</v>
      </c>
      <c r="C7" s="9">
        <v>0.2</v>
      </c>
      <c r="D7" s="18">
        <f t="shared" si="0"/>
        <v>0.2</v>
      </c>
    </row>
    <row r="8" spans="1:10" x14ac:dyDescent="0.75">
      <c r="B8" s="12" t="s">
        <v>14</v>
      </c>
    </row>
    <row r="9" spans="1:10" x14ac:dyDescent="0.75">
      <c r="B9" s="13" t="s">
        <v>5</v>
      </c>
      <c r="C9" s="10">
        <v>5</v>
      </c>
      <c r="D9" s="10">
        <v>3</v>
      </c>
    </row>
    <row r="10" spans="1:10" x14ac:dyDescent="0.75">
      <c r="B10" s="13" t="s">
        <v>7</v>
      </c>
      <c r="C10" s="11">
        <v>7000</v>
      </c>
      <c r="D10" s="11">
        <v>7000</v>
      </c>
    </row>
    <row r="11" spans="1:10" x14ac:dyDescent="0.75">
      <c r="B11" s="13" t="s">
        <v>9</v>
      </c>
      <c r="C11" s="11">
        <f>C5*C4</f>
        <v>6000</v>
      </c>
      <c r="D11" s="11">
        <f>D5*D4</f>
        <v>10000</v>
      </c>
    </row>
    <row r="12" spans="1:10" x14ac:dyDescent="0.75">
      <c r="B12" s="12" t="s">
        <v>111</v>
      </c>
    </row>
    <row r="13" spans="1:10" x14ac:dyDescent="0.75">
      <c r="B13" s="13" t="s">
        <v>13</v>
      </c>
      <c r="C13" s="10">
        <f>C4*C6</f>
        <v>200</v>
      </c>
      <c r="D13" s="10">
        <f>D4*D6</f>
        <v>200</v>
      </c>
    </row>
    <row r="14" spans="1:10" x14ac:dyDescent="0.75">
      <c r="B14" s="13" t="s">
        <v>10</v>
      </c>
      <c r="C14" s="10">
        <f>C4*C6*C7</f>
        <v>40</v>
      </c>
      <c r="D14" s="10">
        <f>D4*D6*D7</f>
        <v>40</v>
      </c>
    </row>
    <row r="15" spans="1:10" x14ac:dyDescent="0.75">
      <c r="B15" s="12" t="s">
        <v>15</v>
      </c>
    </row>
    <row r="16" spans="1:10" x14ac:dyDescent="0.75">
      <c r="B16" s="13" t="s">
        <v>12</v>
      </c>
      <c r="C16" s="11">
        <f>(C11+C10*C9)/C14</f>
        <v>1025</v>
      </c>
      <c r="D16" s="32">
        <f>(D11+D10*D9)/D14</f>
        <v>775</v>
      </c>
      <c r="F16" s="33" t="s">
        <v>112</v>
      </c>
      <c r="G16" s="33"/>
      <c r="H16" s="33"/>
      <c r="I16" s="33"/>
      <c r="J16" s="33"/>
    </row>
    <row r="17" spans="2:10" x14ac:dyDescent="0.75">
      <c r="B17" s="13" t="s">
        <v>11</v>
      </c>
      <c r="C17" s="32">
        <f>C11/C14</f>
        <v>150</v>
      </c>
      <c r="D17" s="11">
        <f>D11/D14</f>
        <v>250</v>
      </c>
      <c r="F17" s="33" t="s">
        <v>67</v>
      </c>
      <c r="G17" s="33"/>
      <c r="H17" s="33"/>
      <c r="I17" s="33"/>
      <c r="J17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450D-B2B8-4D0A-80DF-ED7AD131C1D2}">
  <dimension ref="A1:G15"/>
  <sheetViews>
    <sheetView workbookViewId="0">
      <selection activeCell="F18" sqref="F18"/>
    </sheetView>
  </sheetViews>
  <sheetFormatPr defaultRowHeight="14.75" x14ac:dyDescent="0.75"/>
  <cols>
    <col min="1" max="1" width="29.04296875" style="1" customWidth="1"/>
    <col min="2" max="2" width="8.7265625" style="1"/>
    <col min="3" max="3" width="4.5" style="1" customWidth="1"/>
    <col min="4" max="5" width="8.7265625" style="1"/>
    <col min="6" max="6" width="22" style="1" customWidth="1"/>
    <col min="7" max="7" width="8.7265625" style="14"/>
    <col min="8" max="16384" width="8.7265625" style="1"/>
  </cols>
  <sheetData>
    <row r="1" spans="1:7" x14ac:dyDescent="0.75">
      <c r="A1" s="31" t="s">
        <v>41</v>
      </c>
    </row>
    <row r="4" spans="1:7" x14ac:dyDescent="0.75">
      <c r="A4" s="1" t="s">
        <v>42</v>
      </c>
      <c r="F4" s="1" t="s">
        <v>54</v>
      </c>
      <c r="G4" s="14">
        <v>7</v>
      </c>
    </row>
    <row r="5" spans="1:7" x14ac:dyDescent="0.75">
      <c r="A5" s="1" t="s">
        <v>43</v>
      </c>
      <c r="F5" s="1" t="s">
        <v>55</v>
      </c>
      <c r="G5" s="14">
        <v>10</v>
      </c>
    </row>
    <row r="6" spans="1:7" x14ac:dyDescent="0.75">
      <c r="A6" s="1" t="s">
        <v>44</v>
      </c>
      <c r="F6" s="1" t="s">
        <v>56</v>
      </c>
      <c r="G6" s="14">
        <v>22</v>
      </c>
    </row>
    <row r="7" spans="1:7" x14ac:dyDescent="0.75">
      <c r="A7" s="1" t="s">
        <v>45</v>
      </c>
      <c r="F7" s="1" t="s">
        <v>57</v>
      </c>
      <c r="G7" s="14">
        <v>83</v>
      </c>
    </row>
    <row r="8" spans="1:7" x14ac:dyDescent="0.75">
      <c r="A8" s="1" t="s">
        <v>46</v>
      </c>
      <c r="F8" s="1" t="s">
        <v>58</v>
      </c>
      <c r="G8" s="14">
        <v>98</v>
      </c>
    </row>
    <row r="9" spans="1:7" x14ac:dyDescent="0.75">
      <c r="A9" s="1" t="s">
        <v>47</v>
      </c>
      <c r="F9" s="1" t="s">
        <v>59</v>
      </c>
      <c r="G9" s="14">
        <v>141</v>
      </c>
    </row>
    <row r="10" spans="1:7" x14ac:dyDescent="0.75">
      <c r="A10" s="1" t="s">
        <v>48</v>
      </c>
      <c r="F10" s="1" t="s">
        <v>60</v>
      </c>
      <c r="G10" s="14">
        <v>175</v>
      </c>
    </row>
    <row r="11" spans="1:7" x14ac:dyDescent="0.75">
      <c r="A11" s="1" t="s">
        <v>49</v>
      </c>
      <c r="F11" s="1" t="s">
        <v>61</v>
      </c>
      <c r="G11" s="14">
        <v>182</v>
      </c>
    </row>
    <row r="12" spans="1:7" x14ac:dyDescent="0.75">
      <c r="A12" s="1" t="s">
        <v>50</v>
      </c>
      <c r="F12" s="1" t="s">
        <v>62</v>
      </c>
      <c r="G12" s="14">
        <v>213</v>
      </c>
    </row>
    <row r="13" spans="1:7" x14ac:dyDescent="0.75">
      <c r="A13" s="1" t="s">
        <v>51</v>
      </c>
      <c r="F13" s="1" t="s">
        <v>63</v>
      </c>
      <c r="G13" s="14">
        <v>303</v>
      </c>
    </row>
    <row r="14" spans="1:7" x14ac:dyDescent="0.75">
      <c r="A14" s="1" t="s">
        <v>52</v>
      </c>
      <c r="F14" s="1" t="s">
        <v>64</v>
      </c>
      <c r="G14" s="14">
        <v>315</v>
      </c>
    </row>
    <row r="15" spans="1:7" x14ac:dyDescent="0.75">
      <c r="A15" s="1" t="s">
        <v>53</v>
      </c>
      <c r="F15" s="1" t="s">
        <v>65</v>
      </c>
      <c r="G15" s="14">
        <v>395</v>
      </c>
    </row>
  </sheetData>
  <hyperlinks>
    <hyperlink ref="A1" r:id="rId1" xr:uid="{EA2C5794-2EFA-4B3A-AA6E-17081456A12C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BD1B-7AD0-4116-9757-A09635CBA30E}">
  <dimension ref="A1:K24"/>
  <sheetViews>
    <sheetView topLeftCell="A13" workbookViewId="0">
      <selection activeCell="M27" sqref="M27"/>
    </sheetView>
  </sheetViews>
  <sheetFormatPr defaultColWidth="14.40625" defaultRowHeight="14.75" x14ac:dyDescent="0.75"/>
  <cols>
    <col min="1" max="1" width="57.04296875" bestFit="1" customWidth="1"/>
    <col min="2" max="11" width="8.6796875" customWidth="1"/>
  </cols>
  <sheetData>
    <row r="1" spans="1:11" x14ac:dyDescent="0.75">
      <c r="B1" s="54" t="s">
        <v>68</v>
      </c>
      <c r="C1" s="55"/>
      <c r="D1" s="55"/>
      <c r="E1" s="55"/>
      <c r="F1" s="55"/>
      <c r="G1" s="55"/>
      <c r="H1" s="55"/>
      <c r="I1" s="55"/>
      <c r="J1" s="55"/>
      <c r="K1" s="55"/>
    </row>
    <row r="2" spans="1:11" x14ac:dyDescent="0.75">
      <c r="B2" s="34" t="s">
        <v>69</v>
      </c>
      <c r="C2" s="34" t="s">
        <v>70</v>
      </c>
      <c r="D2" s="34" t="s">
        <v>71</v>
      </c>
      <c r="E2" s="34" t="s">
        <v>72</v>
      </c>
      <c r="F2" s="34" t="s">
        <v>73</v>
      </c>
      <c r="G2" s="34" t="s">
        <v>74</v>
      </c>
      <c r="H2" s="34" t="s">
        <v>75</v>
      </c>
      <c r="I2" s="34" t="s">
        <v>76</v>
      </c>
      <c r="J2" s="34" t="s">
        <v>77</v>
      </c>
      <c r="K2" s="34" t="s">
        <v>78</v>
      </c>
    </row>
    <row r="3" spans="1:11" x14ac:dyDescent="0.75">
      <c r="A3" s="35" t="s">
        <v>110</v>
      </c>
      <c r="B3" s="36">
        <v>10450</v>
      </c>
      <c r="C3" s="36">
        <v>11892</v>
      </c>
      <c r="D3" s="36">
        <v>12347</v>
      </c>
      <c r="E3" s="36">
        <v>12395</v>
      </c>
      <c r="F3" s="36">
        <v>13538</v>
      </c>
      <c r="G3" s="36">
        <v>10385</v>
      </c>
      <c r="H3" s="36">
        <v>10395</v>
      </c>
      <c r="I3" s="36">
        <v>13485</v>
      </c>
      <c r="J3" s="36">
        <v>12347</v>
      </c>
      <c r="K3" s="36">
        <v>13538</v>
      </c>
    </row>
    <row r="4" spans="1:11" x14ac:dyDescent="0.75">
      <c r="A4" s="35" t="s">
        <v>109</v>
      </c>
      <c r="B4" s="36">
        <v>30122</v>
      </c>
      <c r="C4" s="36">
        <v>34321</v>
      </c>
      <c r="D4" s="36">
        <v>38943</v>
      </c>
      <c r="E4" s="36">
        <v>38234</v>
      </c>
      <c r="F4" s="36">
        <v>40438</v>
      </c>
      <c r="G4" s="36">
        <v>44784</v>
      </c>
      <c r="H4" s="36">
        <v>48348</v>
      </c>
      <c r="I4" s="36">
        <v>44321</v>
      </c>
      <c r="J4" s="36">
        <v>44756</v>
      </c>
      <c r="K4" s="36">
        <v>44943</v>
      </c>
    </row>
    <row r="5" spans="1:11" x14ac:dyDescent="0.75">
      <c r="A5" s="37" t="str">
        <f>"-- Free Trial Support (only for enterprise)"</f>
        <v>-- Free Trial Support (only for enterprise)</v>
      </c>
      <c r="B5" s="36">
        <v>8000</v>
      </c>
      <c r="C5" s="36">
        <v>8000</v>
      </c>
      <c r="D5" s="36">
        <v>8000</v>
      </c>
      <c r="E5" s="36">
        <v>8000</v>
      </c>
      <c r="F5" s="36">
        <v>8000</v>
      </c>
      <c r="G5" s="36">
        <v>8000</v>
      </c>
      <c r="H5" s="36">
        <v>8000</v>
      </c>
      <c r="I5" s="36">
        <v>8000</v>
      </c>
      <c r="J5" s="36">
        <v>8000</v>
      </c>
      <c r="K5" s="36">
        <v>8000</v>
      </c>
    </row>
    <row r="6" spans="1:11" x14ac:dyDescent="0.75">
      <c r="A6" s="35" t="s">
        <v>79</v>
      </c>
      <c r="B6" s="36">
        <f>SUM(B3:B4)+B5</f>
        <v>48572</v>
      </c>
      <c r="C6" s="36">
        <f t="shared" ref="C6:K6" si="0">SUM(C3:C4)+C5</f>
        <v>54213</v>
      </c>
      <c r="D6" s="36">
        <f t="shared" si="0"/>
        <v>59290</v>
      </c>
      <c r="E6" s="36">
        <f t="shared" si="0"/>
        <v>58629</v>
      </c>
      <c r="F6" s="36">
        <f t="shared" si="0"/>
        <v>61976</v>
      </c>
      <c r="G6" s="36">
        <f t="shared" si="0"/>
        <v>63169</v>
      </c>
      <c r="H6" s="36">
        <f t="shared" si="0"/>
        <v>66743</v>
      </c>
      <c r="I6" s="36">
        <f t="shared" si="0"/>
        <v>65806</v>
      </c>
      <c r="J6" s="36">
        <f t="shared" si="0"/>
        <v>65103</v>
      </c>
      <c r="K6" s="36">
        <f t="shared" si="0"/>
        <v>66481</v>
      </c>
    </row>
    <row r="7" spans="1:11" x14ac:dyDescent="0.75">
      <c r="A7" s="35" t="s">
        <v>80</v>
      </c>
      <c r="B7" s="38">
        <f t="shared" ref="B7:K7" si="1">SUM(B8:B11)</f>
        <v>421</v>
      </c>
      <c r="C7" s="38">
        <f t="shared" si="1"/>
        <v>431</v>
      </c>
      <c r="D7" s="38">
        <f t="shared" si="1"/>
        <v>467</v>
      </c>
      <c r="E7" s="38">
        <f t="shared" si="1"/>
        <v>449</v>
      </c>
      <c r="F7" s="38">
        <f t="shared" si="1"/>
        <v>457</v>
      </c>
      <c r="G7" s="38">
        <f t="shared" si="1"/>
        <v>498</v>
      </c>
      <c r="H7" s="38">
        <f t="shared" si="1"/>
        <v>457</v>
      </c>
      <c r="I7" s="38">
        <f t="shared" si="1"/>
        <v>438</v>
      </c>
      <c r="J7" s="38">
        <f t="shared" si="1"/>
        <v>432</v>
      </c>
      <c r="K7" s="38">
        <f t="shared" si="1"/>
        <v>419</v>
      </c>
    </row>
    <row r="8" spans="1:11" x14ac:dyDescent="0.75">
      <c r="A8" s="37" t="s">
        <v>81</v>
      </c>
      <c r="B8" s="39">
        <v>211</v>
      </c>
      <c r="C8" s="39">
        <v>224</v>
      </c>
      <c r="D8" s="39">
        <v>250</v>
      </c>
      <c r="E8" s="39">
        <v>232</v>
      </c>
      <c r="F8" s="39">
        <v>243</v>
      </c>
      <c r="G8" s="39">
        <v>285</v>
      </c>
      <c r="H8" s="39">
        <v>233</v>
      </c>
      <c r="I8" s="39">
        <v>211</v>
      </c>
      <c r="J8" s="39">
        <v>212</v>
      </c>
      <c r="K8" s="39">
        <v>203</v>
      </c>
    </row>
    <row r="9" spans="1:11" x14ac:dyDescent="0.75">
      <c r="A9" s="37" t="s">
        <v>82</v>
      </c>
      <c r="B9" s="39">
        <v>184</v>
      </c>
      <c r="C9" s="39">
        <v>184</v>
      </c>
      <c r="D9" s="39">
        <v>184</v>
      </c>
      <c r="E9" s="39">
        <v>184</v>
      </c>
      <c r="F9" s="39">
        <v>184</v>
      </c>
      <c r="G9" s="39">
        <v>184</v>
      </c>
      <c r="H9" s="39">
        <v>184</v>
      </c>
      <c r="I9" s="39">
        <v>184</v>
      </c>
      <c r="J9" s="39">
        <v>184</v>
      </c>
      <c r="K9" s="39">
        <v>184</v>
      </c>
    </row>
    <row r="10" spans="1:11" x14ac:dyDescent="0.75">
      <c r="A10" s="37" t="s">
        <v>83</v>
      </c>
      <c r="B10" s="39">
        <v>23</v>
      </c>
      <c r="C10" s="39">
        <v>19</v>
      </c>
      <c r="D10" s="39">
        <v>30</v>
      </c>
      <c r="E10" s="39">
        <v>28</v>
      </c>
      <c r="F10" s="39">
        <v>22</v>
      </c>
      <c r="G10" s="39">
        <v>25</v>
      </c>
      <c r="H10" s="39">
        <v>35</v>
      </c>
      <c r="I10" s="39">
        <v>40</v>
      </c>
      <c r="J10" s="39">
        <v>32</v>
      </c>
      <c r="K10" s="39">
        <v>30</v>
      </c>
    </row>
    <row r="11" spans="1:11" x14ac:dyDescent="0.75">
      <c r="A11" s="37" t="s">
        <v>84</v>
      </c>
      <c r="B11" s="39">
        <v>3</v>
      </c>
      <c r="C11" s="39">
        <v>4</v>
      </c>
      <c r="D11" s="39">
        <v>3</v>
      </c>
      <c r="E11" s="39">
        <v>5</v>
      </c>
      <c r="F11" s="39">
        <v>8</v>
      </c>
      <c r="G11" s="39">
        <v>4</v>
      </c>
      <c r="H11" s="39">
        <v>5</v>
      </c>
      <c r="I11" s="39">
        <v>3</v>
      </c>
      <c r="J11" s="39">
        <v>4</v>
      </c>
      <c r="K11" s="39">
        <v>2</v>
      </c>
    </row>
    <row r="12" spans="1:11" x14ac:dyDescent="0.75">
      <c r="A12" s="40" t="s">
        <v>85</v>
      </c>
      <c r="B12" s="41">
        <f>B6/B7</f>
        <v>115.3729216152019</v>
      </c>
      <c r="C12" s="41">
        <f t="shared" ref="B12:K12" si="2">C6/C7</f>
        <v>125.78422273781902</v>
      </c>
      <c r="D12" s="41">
        <f t="shared" si="2"/>
        <v>126.95931477516059</v>
      </c>
      <c r="E12" s="41">
        <f t="shared" si="2"/>
        <v>130.57683741648106</v>
      </c>
      <c r="F12" s="41">
        <f t="shared" si="2"/>
        <v>135.61487964989058</v>
      </c>
      <c r="G12" s="41">
        <f t="shared" si="2"/>
        <v>126.84538152610442</v>
      </c>
      <c r="H12" s="41">
        <f t="shared" si="2"/>
        <v>146.04595185995623</v>
      </c>
      <c r="I12" s="41">
        <f t="shared" si="2"/>
        <v>150.24200913242009</v>
      </c>
      <c r="J12" s="41">
        <f t="shared" si="2"/>
        <v>150.70138888888889</v>
      </c>
      <c r="K12" s="41">
        <f t="shared" si="2"/>
        <v>158.66587112171837</v>
      </c>
    </row>
    <row r="13" spans="1:11" x14ac:dyDescent="0.75">
      <c r="A13" s="37" t="s">
        <v>86</v>
      </c>
      <c r="B13" s="42">
        <f>((B3)/4)/B8</f>
        <v>12.381516587677725</v>
      </c>
      <c r="C13" s="42">
        <f t="shared" ref="C13:K13" si="3">((C3)/4)/C8</f>
        <v>13.272321428571429</v>
      </c>
      <c r="D13" s="42">
        <f t="shared" si="3"/>
        <v>12.347</v>
      </c>
      <c r="E13" s="42">
        <f t="shared" si="3"/>
        <v>13.356681034482758</v>
      </c>
      <c r="F13" s="42">
        <f t="shared" si="3"/>
        <v>13.927983539094651</v>
      </c>
      <c r="G13" s="42">
        <f t="shared" si="3"/>
        <v>9.1096491228070171</v>
      </c>
      <c r="H13" s="42">
        <f t="shared" si="3"/>
        <v>11.15343347639485</v>
      </c>
      <c r="I13" s="42">
        <f t="shared" si="3"/>
        <v>15.977488151658768</v>
      </c>
      <c r="J13" s="42">
        <f t="shared" si="3"/>
        <v>14.560141509433961</v>
      </c>
      <c r="K13" s="42">
        <f t="shared" si="3"/>
        <v>16.672413793103448</v>
      </c>
    </row>
    <row r="14" spans="1:11" x14ac:dyDescent="0.75">
      <c r="A14" s="37" t="s">
        <v>87</v>
      </c>
      <c r="B14" s="42">
        <f>((B4)/4)/B9</f>
        <v>40.926630434782609</v>
      </c>
      <c r="C14" s="42">
        <f t="shared" ref="C14:K14" si="4">((C4)/4)/C9</f>
        <v>46.631793478260867</v>
      </c>
      <c r="D14" s="42">
        <f t="shared" si="4"/>
        <v>52.911684782608695</v>
      </c>
      <c r="E14" s="42">
        <f t="shared" si="4"/>
        <v>51.948369565217391</v>
      </c>
      <c r="F14" s="42">
        <f t="shared" si="4"/>
        <v>54.942934782608695</v>
      </c>
      <c r="G14" s="42">
        <f t="shared" si="4"/>
        <v>60.847826086956523</v>
      </c>
      <c r="H14" s="42">
        <f t="shared" si="4"/>
        <v>65.690217391304344</v>
      </c>
      <c r="I14" s="42">
        <f t="shared" si="4"/>
        <v>60.21875</v>
      </c>
      <c r="J14" s="42">
        <f t="shared" si="4"/>
        <v>60.809782608695649</v>
      </c>
      <c r="K14" s="42">
        <f t="shared" si="4"/>
        <v>61.063858695652172</v>
      </c>
    </row>
    <row r="15" spans="1:11" x14ac:dyDescent="0.75">
      <c r="A15" s="37" t="s">
        <v>88</v>
      </c>
      <c r="B15" s="42">
        <f>((B3)/4+0.2*B4)/B10</f>
        <v>375.51739130434788</v>
      </c>
      <c r="C15" s="42">
        <f t="shared" ref="C15:K15" si="5">((C3)/4+0.2*C4)/C10</f>
        <v>517.74736842105267</v>
      </c>
      <c r="D15" s="42">
        <f t="shared" si="5"/>
        <v>362.51166666666666</v>
      </c>
      <c r="E15" s="42">
        <f t="shared" si="5"/>
        <v>383.76964285714286</v>
      </c>
      <c r="F15" s="42">
        <f t="shared" si="5"/>
        <v>521.45909090909095</v>
      </c>
      <c r="G15" s="42">
        <f t="shared" si="5"/>
        <v>462.12200000000007</v>
      </c>
      <c r="H15" s="42">
        <f t="shared" si="5"/>
        <v>350.52428571428572</v>
      </c>
      <c r="I15" s="42">
        <f t="shared" si="5"/>
        <v>305.88625000000002</v>
      </c>
      <c r="J15" s="42">
        <f t="shared" si="5"/>
        <v>376.18593750000002</v>
      </c>
      <c r="K15" s="42">
        <f t="shared" si="5"/>
        <v>412.43666666666667</v>
      </c>
    </row>
    <row r="16" spans="1:11" x14ac:dyDescent="0.75">
      <c r="A16" s="37" t="s">
        <v>89</v>
      </c>
      <c r="B16" s="42">
        <f>(((B3)/4)+0.8*B4+B5)/B11</f>
        <v>11570.033333333335</v>
      </c>
      <c r="C16" s="42">
        <f t="shared" ref="C16:K16" si="6">(((C3)/4)+0.8*C4+C5)/C11</f>
        <v>9607.4500000000007</v>
      </c>
      <c r="D16" s="42">
        <f t="shared" si="6"/>
        <v>14080.383333333333</v>
      </c>
      <c r="E16" s="42">
        <f t="shared" si="6"/>
        <v>8337.1899999999987</v>
      </c>
      <c r="F16" s="42">
        <f t="shared" si="6"/>
        <v>5466.8625000000002</v>
      </c>
      <c r="G16" s="42">
        <f t="shared" si="6"/>
        <v>11605.862500000001</v>
      </c>
      <c r="H16" s="42">
        <f t="shared" si="6"/>
        <v>9855.43</v>
      </c>
      <c r="I16" s="42">
        <f t="shared" si="6"/>
        <v>15609.35</v>
      </c>
      <c r="J16" s="42">
        <f t="shared" si="6"/>
        <v>11722.887500000001</v>
      </c>
      <c r="K16" s="42">
        <f t="shared" si="6"/>
        <v>23669.45</v>
      </c>
    </row>
    <row r="20" spans="1:11" x14ac:dyDescent="0.75">
      <c r="A20" t="s">
        <v>105</v>
      </c>
    </row>
    <row r="21" spans="1:11" x14ac:dyDescent="0.75">
      <c r="A21" s="37" t="s">
        <v>81</v>
      </c>
      <c r="B21" s="45">
        <f>B8/B$7</f>
        <v>0.50118764845605701</v>
      </c>
      <c r="C21" s="45">
        <f t="shared" ref="C21:K21" si="7">C8/C$7</f>
        <v>0.51972157772621808</v>
      </c>
      <c r="D21" s="45">
        <f t="shared" si="7"/>
        <v>0.53533190578158463</v>
      </c>
      <c r="E21" s="45">
        <f t="shared" si="7"/>
        <v>0.51670378619153678</v>
      </c>
      <c r="F21" s="45">
        <f t="shared" si="7"/>
        <v>0.53172866520787743</v>
      </c>
      <c r="G21" s="45">
        <f t="shared" si="7"/>
        <v>0.57228915662650603</v>
      </c>
      <c r="H21" s="45">
        <f t="shared" si="7"/>
        <v>0.50984682713347917</v>
      </c>
      <c r="I21" s="45">
        <f t="shared" si="7"/>
        <v>0.4817351598173516</v>
      </c>
      <c r="J21" s="45">
        <f t="shared" si="7"/>
        <v>0.49074074074074076</v>
      </c>
      <c r="K21" s="45">
        <f t="shared" si="7"/>
        <v>0.48448687350835323</v>
      </c>
    </row>
    <row r="22" spans="1:11" x14ac:dyDescent="0.75">
      <c r="A22" s="37" t="s">
        <v>82</v>
      </c>
      <c r="B22" s="45">
        <f t="shared" ref="B22:K24" si="8">B9/B$7</f>
        <v>0.43705463182897863</v>
      </c>
      <c r="C22" s="45">
        <f t="shared" si="8"/>
        <v>0.42691415313225056</v>
      </c>
      <c r="D22" s="45">
        <f t="shared" si="8"/>
        <v>0.39400428265524623</v>
      </c>
      <c r="E22" s="45">
        <f t="shared" si="8"/>
        <v>0.40979955456570155</v>
      </c>
      <c r="F22" s="45">
        <f t="shared" si="8"/>
        <v>0.40262582056892782</v>
      </c>
      <c r="G22" s="45">
        <f t="shared" si="8"/>
        <v>0.36947791164658633</v>
      </c>
      <c r="H22" s="45">
        <f t="shared" si="8"/>
        <v>0.40262582056892782</v>
      </c>
      <c r="I22" s="45">
        <f t="shared" si="8"/>
        <v>0.42009132420091322</v>
      </c>
      <c r="J22" s="45">
        <f t="shared" si="8"/>
        <v>0.42592592592592593</v>
      </c>
      <c r="K22" s="45">
        <f t="shared" si="8"/>
        <v>0.43914081145584727</v>
      </c>
    </row>
    <row r="23" spans="1:11" x14ac:dyDescent="0.75">
      <c r="A23" s="37" t="s">
        <v>83</v>
      </c>
      <c r="B23" s="45">
        <f t="shared" si="8"/>
        <v>5.4631828978622329E-2</v>
      </c>
      <c r="C23" s="45">
        <f t="shared" si="8"/>
        <v>4.4083526682134569E-2</v>
      </c>
      <c r="D23" s="45">
        <f t="shared" si="8"/>
        <v>6.4239828693790149E-2</v>
      </c>
      <c r="E23" s="45">
        <f t="shared" si="8"/>
        <v>6.2360801781737196E-2</v>
      </c>
      <c r="F23" s="45">
        <f t="shared" si="8"/>
        <v>4.8140043763676151E-2</v>
      </c>
      <c r="G23" s="45">
        <f t="shared" si="8"/>
        <v>5.0200803212851405E-2</v>
      </c>
      <c r="H23" s="45">
        <f t="shared" si="8"/>
        <v>7.6586433260393869E-2</v>
      </c>
      <c r="I23" s="45">
        <f t="shared" si="8"/>
        <v>9.1324200913242004E-2</v>
      </c>
      <c r="J23" s="45">
        <f t="shared" si="8"/>
        <v>7.407407407407407E-2</v>
      </c>
      <c r="K23" s="45">
        <f t="shared" si="8"/>
        <v>7.1599045346062054E-2</v>
      </c>
    </row>
    <row r="24" spans="1:11" x14ac:dyDescent="0.75">
      <c r="A24" s="37" t="s">
        <v>84</v>
      </c>
      <c r="B24" s="45">
        <f t="shared" si="8"/>
        <v>7.1258907363420431E-3</v>
      </c>
      <c r="C24" s="45">
        <f t="shared" si="8"/>
        <v>9.2807424593967514E-3</v>
      </c>
      <c r="D24" s="45">
        <f t="shared" si="8"/>
        <v>6.4239828693790149E-3</v>
      </c>
      <c r="E24" s="45">
        <f t="shared" si="8"/>
        <v>1.1135857461024499E-2</v>
      </c>
      <c r="F24" s="45">
        <f t="shared" si="8"/>
        <v>1.7505470459518599E-2</v>
      </c>
      <c r="G24" s="45">
        <f t="shared" si="8"/>
        <v>8.0321285140562242E-3</v>
      </c>
      <c r="H24" s="45">
        <f t="shared" si="8"/>
        <v>1.0940919037199124E-2</v>
      </c>
      <c r="I24" s="45">
        <f t="shared" si="8"/>
        <v>6.8493150684931503E-3</v>
      </c>
      <c r="J24" s="45">
        <f t="shared" si="8"/>
        <v>9.2592592592592587E-3</v>
      </c>
      <c r="K24" s="45">
        <f t="shared" si="8"/>
        <v>4.7732696897374704E-3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2532-C677-485B-ADC7-569B7F03E113}">
  <dimension ref="A1:M21"/>
  <sheetViews>
    <sheetView workbookViewId="0">
      <selection activeCell="B13" sqref="B13"/>
    </sheetView>
  </sheetViews>
  <sheetFormatPr defaultColWidth="14.40625" defaultRowHeight="15.75" customHeight="1" x14ac:dyDescent="0.75"/>
  <cols>
    <col min="1" max="1" width="29.76953125" customWidth="1"/>
    <col min="2" max="13" width="8.6796875" customWidth="1"/>
  </cols>
  <sheetData>
    <row r="1" spans="1:13" ht="14.75" x14ac:dyDescent="0.75">
      <c r="B1" s="35" t="s">
        <v>69</v>
      </c>
      <c r="C1" s="35" t="s">
        <v>70</v>
      </c>
      <c r="D1" s="35" t="s">
        <v>71</v>
      </c>
      <c r="E1" s="35" t="s">
        <v>72</v>
      </c>
      <c r="F1" s="35" t="s">
        <v>73</v>
      </c>
      <c r="G1" s="35" t="s">
        <v>74</v>
      </c>
      <c r="H1" s="35" t="s">
        <v>75</v>
      </c>
      <c r="I1" s="35" t="s">
        <v>76</v>
      </c>
      <c r="J1" s="35" t="s">
        <v>77</v>
      </c>
      <c r="K1" s="35" t="s">
        <v>78</v>
      </c>
      <c r="L1" s="35" t="s">
        <v>90</v>
      </c>
      <c r="M1" s="35" t="s">
        <v>91</v>
      </c>
    </row>
    <row r="2" spans="1:13" ht="14.75" x14ac:dyDescent="0.75">
      <c r="A2" s="35" t="s">
        <v>92</v>
      </c>
      <c r="B2" s="43">
        <f t="shared" ref="B2:M2" si="0">SUM(B3:B6)</f>
        <v>75000</v>
      </c>
      <c r="C2" s="43">
        <f t="shared" si="0"/>
        <v>75000</v>
      </c>
      <c r="D2" s="43">
        <f t="shared" si="0"/>
        <v>75000</v>
      </c>
      <c r="E2" s="43">
        <f t="shared" si="0"/>
        <v>79000</v>
      </c>
      <c r="F2" s="43">
        <f t="shared" si="0"/>
        <v>79000</v>
      </c>
      <c r="G2" s="43">
        <f t="shared" si="0"/>
        <v>79000</v>
      </c>
      <c r="H2" s="43">
        <f t="shared" si="0"/>
        <v>83000</v>
      </c>
      <c r="I2" s="43">
        <f t="shared" si="0"/>
        <v>83000</v>
      </c>
      <c r="J2" s="43">
        <f t="shared" si="0"/>
        <v>83000</v>
      </c>
      <c r="K2" s="43">
        <f t="shared" si="0"/>
        <v>87000</v>
      </c>
      <c r="L2" s="43">
        <f t="shared" si="0"/>
        <v>87000</v>
      </c>
      <c r="M2" s="43">
        <f t="shared" si="0"/>
        <v>87000</v>
      </c>
    </row>
    <row r="3" spans="1:13" ht="14.75" x14ac:dyDescent="0.75">
      <c r="A3" s="37" t="s">
        <v>93</v>
      </c>
      <c r="B3" s="43">
        <v>20000</v>
      </c>
      <c r="C3" s="43">
        <v>20000</v>
      </c>
      <c r="D3" s="43">
        <v>20000</v>
      </c>
      <c r="E3" s="43">
        <v>24000</v>
      </c>
      <c r="F3" s="43">
        <v>24000</v>
      </c>
      <c r="G3" s="43">
        <v>24000</v>
      </c>
      <c r="H3" s="43">
        <v>28000</v>
      </c>
      <c r="I3" s="43">
        <v>28000</v>
      </c>
      <c r="J3" s="43">
        <v>28000</v>
      </c>
      <c r="K3" s="43">
        <v>32000</v>
      </c>
      <c r="L3" s="43">
        <v>32000</v>
      </c>
      <c r="M3" s="43">
        <v>32000</v>
      </c>
    </row>
    <row r="4" spans="1:13" ht="14.75" x14ac:dyDescent="0.75">
      <c r="A4" s="37" t="s">
        <v>94</v>
      </c>
      <c r="B4" s="43">
        <v>30000</v>
      </c>
      <c r="C4" s="43">
        <v>30000</v>
      </c>
      <c r="D4" s="43">
        <v>30000</v>
      </c>
      <c r="E4" s="43">
        <v>30000</v>
      </c>
      <c r="F4" s="43">
        <v>30000</v>
      </c>
      <c r="G4" s="43">
        <v>30000</v>
      </c>
      <c r="H4" s="43">
        <v>30000</v>
      </c>
      <c r="I4" s="43">
        <v>30000</v>
      </c>
      <c r="J4" s="43">
        <v>30000</v>
      </c>
      <c r="K4" s="43">
        <v>30000</v>
      </c>
      <c r="L4" s="43">
        <v>30000</v>
      </c>
      <c r="M4" s="43">
        <v>30000</v>
      </c>
    </row>
    <row r="5" spans="1:13" ht="14.75" x14ac:dyDescent="0.75">
      <c r="A5" s="37" t="s">
        <v>95</v>
      </c>
      <c r="B5" s="43">
        <v>10000</v>
      </c>
      <c r="C5" s="43">
        <v>10000</v>
      </c>
      <c r="D5" s="43">
        <v>10000</v>
      </c>
      <c r="E5" s="43">
        <v>10000</v>
      </c>
      <c r="F5" s="43">
        <v>10000</v>
      </c>
      <c r="G5" s="43">
        <v>10000</v>
      </c>
      <c r="H5" s="43">
        <v>10000</v>
      </c>
      <c r="I5" s="43">
        <v>10000</v>
      </c>
      <c r="J5" s="43">
        <v>10000</v>
      </c>
      <c r="K5" s="43">
        <v>10000</v>
      </c>
      <c r="L5" s="43">
        <v>10000</v>
      </c>
      <c r="M5" s="43">
        <v>10000</v>
      </c>
    </row>
    <row r="6" spans="1:13" ht="14.75" x14ac:dyDescent="0.75">
      <c r="A6" s="37" t="s">
        <v>96</v>
      </c>
      <c r="B6" s="43">
        <v>15000</v>
      </c>
      <c r="C6" s="43">
        <v>15000</v>
      </c>
      <c r="D6" s="43">
        <v>15000</v>
      </c>
      <c r="E6" s="43">
        <v>15000</v>
      </c>
      <c r="F6" s="43">
        <v>15000</v>
      </c>
      <c r="G6" s="43">
        <v>15000</v>
      </c>
      <c r="H6" s="43">
        <v>15000</v>
      </c>
      <c r="I6" s="43">
        <v>15000</v>
      </c>
      <c r="J6" s="43">
        <v>15000</v>
      </c>
      <c r="K6" s="43">
        <v>15000</v>
      </c>
      <c r="L6" s="43">
        <v>15000</v>
      </c>
      <c r="M6" s="43">
        <v>15000</v>
      </c>
    </row>
    <row r="7" spans="1:13" ht="14.75" x14ac:dyDescent="0.75">
      <c r="A7" s="35" t="s">
        <v>97</v>
      </c>
      <c r="B7" s="43">
        <f t="shared" ref="B7:M7" si="1">SUM(B2)</f>
        <v>75000</v>
      </c>
      <c r="C7" s="43">
        <f t="shared" si="1"/>
        <v>75000</v>
      </c>
      <c r="D7" s="43">
        <f t="shared" si="1"/>
        <v>75000</v>
      </c>
      <c r="E7" s="43">
        <f t="shared" si="1"/>
        <v>79000</v>
      </c>
      <c r="F7" s="43">
        <f t="shared" si="1"/>
        <v>79000</v>
      </c>
      <c r="G7" s="43">
        <f t="shared" si="1"/>
        <v>79000</v>
      </c>
      <c r="H7" s="43">
        <f t="shared" si="1"/>
        <v>83000</v>
      </c>
      <c r="I7" s="43">
        <f t="shared" si="1"/>
        <v>83000</v>
      </c>
      <c r="J7" s="43">
        <f t="shared" si="1"/>
        <v>83000</v>
      </c>
      <c r="K7" s="43">
        <f t="shared" si="1"/>
        <v>87000</v>
      </c>
      <c r="L7" s="43">
        <f t="shared" si="1"/>
        <v>87000</v>
      </c>
      <c r="M7" s="43">
        <f t="shared" si="1"/>
        <v>87000</v>
      </c>
    </row>
    <row r="8" spans="1:13" ht="14.75" x14ac:dyDescent="0.75">
      <c r="A8" s="46" t="s">
        <v>98</v>
      </c>
      <c r="B8" s="47">
        <f t="shared" ref="B8:M8" si="2">SUM(B9:B11)</f>
        <v>555</v>
      </c>
      <c r="C8" s="47">
        <f t="shared" si="2"/>
        <v>647</v>
      </c>
      <c r="D8" s="47">
        <f t="shared" si="2"/>
        <v>605</v>
      </c>
      <c r="E8" s="47">
        <f t="shared" si="2"/>
        <v>640</v>
      </c>
      <c r="F8" s="47">
        <f t="shared" si="2"/>
        <v>587</v>
      </c>
      <c r="G8" s="47">
        <f t="shared" si="2"/>
        <v>671</v>
      </c>
      <c r="H8" s="47">
        <f t="shared" si="2"/>
        <v>654</v>
      </c>
      <c r="I8" s="47">
        <f t="shared" si="2"/>
        <v>609</v>
      </c>
      <c r="J8" s="47">
        <f t="shared" si="2"/>
        <v>703</v>
      </c>
      <c r="K8" s="47">
        <f t="shared" si="2"/>
        <v>646</v>
      </c>
      <c r="L8" s="47">
        <f t="shared" si="2"/>
        <v>576</v>
      </c>
      <c r="M8" s="47">
        <f t="shared" si="2"/>
        <v>577</v>
      </c>
    </row>
    <row r="9" spans="1:13" ht="14.75" x14ac:dyDescent="0.75">
      <c r="A9" s="37" t="s">
        <v>99</v>
      </c>
      <c r="B9" s="39">
        <v>432</v>
      </c>
      <c r="C9" s="39">
        <v>490</v>
      </c>
      <c r="D9" s="39">
        <v>456</v>
      </c>
      <c r="E9" s="39">
        <v>465</v>
      </c>
      <c r="F9" s="39">
        <v>432</v>
      </c>
      <c r="G9" s="39">
        <v>456</v>
      </c>
      <c r="H9" s="39">
        <v>461</v>
      </c>
      <c r="I9" s="39">
        <v>432</v>
      </c>
      <c r="J9" s="39">
        <v>490</v>
      </c>
      <c r="K9" s="39">
        <v>456</v>
      </c>
      <c r="L9" s="39">
        <v>399</v>
      </c>
      <c r="M9" s="39">
        <v>433</v>
      </c>
    </row>
    <row r="10" spans="1:13" ht="14.75" x14ac:dyDescent="0.75">
      <c r="A10" s="37" t="s">
        <v>100</v>
      </c>
      <c r="B10" s="39">
        <v>21</v>
      </c>
      <c r="C10" s="39">
        <v>25</v>
      </c>
      <c r="D10" s="39">
        <v>28</v>
      </c>
      <c r="E10" s="39">
        <v>31</v>
      </c>
      <c r="F10" s="39">
        <v>23</v>
      </c>
      <c r="G10" s="39">
        <v>26</v>
      </c>
      <c r="H10" s="39">
        <v>28</v>
      </c>
      <c r="I10" s="39">
        <v>23</v>
      </c>
      <c r="J10" s="39">
        <v>24</v>
      </c>
      <c r="K10" s="39">
        <v>25</v>
      </c>
      <c r="L10" s="39">
        <v>23</v>
      </c>
      <c r="M10" s="39">
        <v>21</v>
      </c>
    </row>
    <row r="11" spans="1:13" ht="14.75" x14ac:dyDescent="0.75">
      <c r="A11" s="37" t="s">
        <v>101</v>
      </c>
      <c r="B11" s="39">
        <v>102</v>
      </c>
      <c r="C11" s="39">
        <v>132</v>
      </c>
      <c r="D11" s="39">
        <v>121</v>
      </c>
      <c r="E11" s="39">
        <v>144</v>
      </c>
      <c r="F11" s="39">
        <v>132</v>
      </c>
      <c r="G11" s="39">
        <v>189</v>
      </c>
      <c r="H11" s="39">
        <v>165</v>
      </c>
      <c r="I11" s="39">
        <v>154</v>
      </c>
      <c r="J11" s="39">
        <v>189</v>
      </c>
      <c r="K11" s="39">
        <v>165</v>
      </c>
      <c r="L11" s="39">
        <v>154</v>
      </c>
      <c r="M11" s="39">
        <v>123</v>
      </c>
    </row>
    <row r="12" spans="1:13" ht="14.75" x14ac:dyDescent="0.75">
      <c r="A12" s="40" t="s">
        <v>106</v>
      </c>
      <c r="B12" s="41">
        <f t="shared" ref="B12:M12" si="3">B7/B8</f>
        <v>135.13513513513513</v>
      </c>
      <c r="C12" s="41">
        <f t="shared" si="3"/>
        <v>115.91962905718702</v>
      </c>
      <c r="D12" s="41">
        <f t="shared" si="3"/>
        <v>123.96694214876032</v>
      </c>
      <c r="E12" s="41">
        <f t="shared" si="3"/>
        <v>123.4375</v>
      </c>
      <c r="F12" s="41">
        <f t="shared" si="3"/>
        <v>134.58262350936968</v>
      </c>
      <c r="G12" s="41">
        <f t="shared" si="3"/>
        <v>117.73472429210135</v>
      </c>
      <c r="H12" s="41">
        <f t="shared" si="3"/>
        <v>126.91131498470948</v>
      </c>
      <c r="I12" s="41">
        <f t="shared" si="3"/>
        <v>136.28899835796386</v>
      </c>
      <c r="J12" s="41">
        <f t="shared" si="3"/>
        <v>118.06543385490754</v>
      </c>
      <c r="K12" s="41">
        <f t="shared" si="3"/>
        <v>134.6749226006192</v>
      </c>
      <c r="L12" s="41">
        <f t="shared" si="3"/>
        <v>151.04166666666666</v>
      </c>
      <c r="M12" s="41">
        <f t="shared" si="3"/>
        <v>150.77989601386483</v>
      </c>
    </row>
    <row r="13" spans="1:13" ht="14.75" x14ac:dyDescent="0.75">
      <c r="A13" s="48" t="s">
        <v>102</v>
      </c>
      <c r="B13" s="42">
        <f t="shared" ref="B13:M13" si="4">(B4+(B3/3))/B9</f>
        <v>84.876543209876544</v>
      </c>
      <c r="C13" s="42">
        <f t="shared" si="4"/>
        <v>74.829931972789112</v>
      </c>
      <c r="D13" s="42">
        <f t="shared" si="4"/>
        <v>80.409356725146196</v>
      </c>
      <c r="E13" s="42">
        <f t="shared" si="4"/>
        <v>81.72043010752688</v>
      </c>
      <c r="F13" s="42">
        <f t="shared" si="4"/>
        <v>87.962962962962962</v>
      </c>
      <c r="G13" s="42">
        <f t="shared" si="4"/>
        <v>83.333333333333329</v>
      </c>
      <c r="H13" s="42">
        <f t="shared" si="4"/>
        <v>85.32176428054953</v>
      </c>
      <c r="I13" s="42">
        <f t="shared" si="4"/>
        <v>91.049382716049394</v>
      </c>
      <c r="J13" s="42">
        <f t="shared" si="4"/>
        <v>80.272108843537424</v>
      </c>
      <c r="K13" s="42">
        <f t="shared" si="4"/>
        <v>89.181286549707593</v>
      </c>
      <c r="L13" s="42">
        <f t="shared" si="4"/>
        <v>101.92147034252297</v>
      </c>
      <c r="M13" s="42">
        <f t="shared" si="4"/>
        <v>93.918398768283282</v>
      </c>
    </row>
    <row r="14" spans="1:13" ht="14.75" x14ac:dyDescent="0.75">
      <c r="A14" s="48" t="s">
        <v>103</v>
      </c>
      <c r="B14" s="42">
        <f t="shared" ref="B14:M14" si="5">(B5+(B3/3))/B10</f>
        <v>793.65079365079373</v>
      </c>
      <c r="C14" s="42">
        <f t="shared" si="5"/>
        <v>666.66666666666674</v>
      </c>
      <c r="D14" s="42">
        <f t="shared" si="5"/>
        <v>595.2380952380953</v>
      </c>
      <c r="E14" s="42">
        <f t="shared" si="5"/>
        <v>580.64516129032256</v>
      </c>
      <c r="F14" s="42">
        <f t="shared" si="5"/>
        <v>782.60869565217388</v>
      </c>
      <c r="G14" s="42">
        <f t="shared" si="5"/>
        <v>692.30769230769226</v>
      </c>
      <c r="H14" s="42">
        <f t="shared" si="5"/>
        <v>690.4761904761906</v>
      </c>
      <c r="I14" s="42">
        <f t="shared" si="5"/>
        <v>840.57971014492762</v>
      </c>
      <c r="J14" s="42">
        <f t="shared" si="5"/>
        <v>805.55555555555566</v>
      </c>
      <c r="K14" s="42">
        <f t="shared" si="5"/>
        <v>826.66666666666652</v>
      </c>
      <c r="L14" s="42">
        <f t="shared" si="5"/>
        <v>898.55072463768101</v>
      </c>
      <c r="M14" s="42">
        <f t="shared" si="5"/>
        <v>984.12698412698398</v>
      </c>
    </row>
    <row r="15" spans="1:13" ht="14.75" x14ac:dyDescent="0.75">
      <c r="A15" s="48" t="s">
        <v>104</v>
      </c>
      <c r="B15" s="42">
        <f t="shared" ref="B15:M15" si="6">(B6+(B3/3))/B11</f>
        <v>212.41830065359477</v>
      </c>
      <c r="C15" s="42">
        <f t="shared" si="6"/>
        <v>164.14141414141415</v>
      </c>
      <c r="D15" s="42">
        <f t="shared" si="6"/>
        <v>179.06336088154271</v>
      </c>
      <c r="E15" s="42">
        <f t="shared" si="6"/>
        <v>159.72222222222223</v>
      </c>
      <c r="F15" s="42">
        <f t="shared" si="6"/>
        <v>174.24242424242425</v>
      </c>
      <c r="G15" s="42">
        <f t="shared" si="6"/>
        <v>121.6931216931217</v>
      </c>
      <c r="H15" s="42">
        <f t="shared" si="6"/>
        <v>147.47474747474749</v>
      </c>
      <c r="I15" s="42">
        <f t="shared" si="6"/>
        <v>158.00865800865802</v>
      </c>
      <c r="J15" s="42">
        <f t="shared" si="6"/>
        <v>128.7477954144621</v>
      </c>
      <c r="K15" s="42">
        <f t="shared" si="6"/>
        <v>155.55555555555554</v>
      </c>
      <c r="L15" s="42">
        <f t="shared" si="6"/>
        <v>166.66666666666666</v>
      </c>
      <c r="M15" s="42">
        <f t="shared" si="6"/>
        <v>208.67208672086718</v>
      </c>
    </row>
    <row r="16" spans="1:13" ht="14.75" x14ac:dyDescent="0.75">
      <c r="A16" s="37"/>
      <c r="E16" s="44"/>
      <c r="F16" s="44"/>
      <c r="G16" s="44"/>
      <c r="H16" s="44"/>
      <c r="I16" s="44"/>
      <c r="J16" s="44"/>
    </row>
    <row r="17" spans="1:10" ht="14.75" x14ac:dyDescent="0.75">
      <c r="A17" s="37"/>
      <c r="E17" s="44"/>
      <c r="F17" s="44"/>
      <c r="G17" s="44"/>
      <c r="H17" s="44"/>
      <c r="I17" s="44"/>
      <c r="J17" s="44"/>
    </row>
    <row r="18" spans="1:10" ht="14.75" x14ac:dyDescent="0.75">
      <c r="A18" s="37"/>
      <c r="E18" s="44"/>
      <c r="F18" s="44"/>
      <c r="G18" s="44"/>
      <c r="H18" s="44"/>
      <c r="I18" s="44"/>
      <c r="J18" s="44"/>
    </row>
    <row r="19" spans="1:10" ht="14.75" x14ac:dyDescent="0.75">
      <c r="A19" s="37"/>
      <c r="E19" s="44"/>
      <c r="F19" s="44"/>
      <c r="G19" s="44"/>
      <c r="H19" s="44"/>
      <c r="I19" s="44"/>
      <c r="J19" s="44"/>
    </row>
    <row r="20" spans="1:10" ht="14.75" x14ac:dyDescent="0.75">
      <c r="A20" s="37"/>
      <c r="E20" s="44"/>
      <c r="F20" s="44"/>
      <c r="G20" s="44"/>
      <c r="H20" s="44"/>
      <c r="I20" s="44"/>
      <c r="J20" s="44"/>
    </row>
    <row r="21" spans="1:10" ht="14.75" x14ac:dyDescent="0.75">
      <c r="A21" s="3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E12F-3BD8-4424-94D1-8937ED179D54}">
  <dimension ref="C3:H20"/>
  <sheetViews>
    <sheetView tabSelected="1" topLeftCell="AU1" workbookViewId="0">
      <selection activeCell="BD19" sqref="BD19"/>
    </sheetView>
  </sheetViews>
  <sheetFormatPr defaultRowHeight="14.75" x14ac:dyDescent="0.75"/>
  <cols>
    <col min="1" max="2" width="8.7265625" style="1"/>
    <col min="3" max="3" width="50.31640625" style="1" customWidth="1"/>
    <col min="4" max="4" width="11.5" style="10" customWidth="1"/>
    <col min="5" max="5" width="14.6328125" style="10" customWidth="1"/>
    <col min="6" max="6" width="10.40625" style="10" customWidth="1"/>
    <col min="7" max="7" width="12.58984375" style="10" customWidth="1"/>
    <col min="8" max="8" width="16.40625" style="10" customWidth="1"/>
    <col min="9" max="16384" width="8.7265625" style="1"/>
  </cols>
  <sheetData>
    <row r="3" spans="3:8" ht="15.5" thickBot="1" x14ac:dyDescent="0.9">
      <c r="C3" s="6" t="s">
        <v>8</v>
      </c>
      <c r="D3" s="30" t="s">
        <v>16</v>
      </c>
      <c r="E3" s="30" t="s">
        <v>17</v>
      </c>
      <c r="F3" s="30" t="s">
        <v>30</v>
      </c>
      <c r="G3" s="56" t="s">
        <v>107</v>
      </c>
      <c r="H3" s="57"/>
    </row>
    <row r="4" spans="3:8" ht="15.5" thickTop="1" x14ac:dyDescent="0.75">
      <c r="C4" s="5" t="s">
        <v>0</v>
      </c>
      <c r="D4" s="24">
        <v>10000</v>
      </c>
      <c r="E4" s="24">
        <f>D4</f>
        <v>10000</v>
      </c>
      <c r="F4" s="24">
        <f t="shared" ref="F4" si="0">E4</f>
        <v>10000</v>
      </c>
      <c r="G4" s="21"/>
      <c r="H4" s="20"/>
    </row>
    <row r="5" spans="3:8" x14ac:dyDescent="0.75">
      <c r="C5" s="5" t="s">
        <v>2</v>
      </c>
      <c r="D5" s="25">
        <v>0.6</v>
      </c>
      <c r="E5" s="25">
        <v>0.6</v>
      </c>
      <c r="F5" s="25">
        <v>0.6</v>
      </c>
      <c r="G5" s="21"/>
      <c r="H5" s="20"/>
    </row>
    <row r="6" spans="3:8" x14ac:dyDescent="0.75">
      <c r="C6" s="5" t="s">
        <v>3</v>
      </c>
      <c r="D6" s="49">
        <v>0.02</v>
      </c>
      <c r="E6" s="50">
        <v>2.5000000000000001E-2</v>
      </c>
      <c r="F6" s="49">
        <v>2.75E-2</v>
      </c>
      <c r="G6" s="22">
        <f>F6/E6-1</f>
        <v>9.9999999999999867E-2</v>
      </c>
      <c r="H6" s="52" t="s">
        <v>39</v>
      </c>
    </row>
    <row r="7" spans="3:8" x14ac:dyDescent="0.75">
      <c r="C7" s="5" t="s">
        <v>31</v>
      </c>
      <c r="D7" s="26">
        <v>0.2</v>
      </c>
      <c r="E7" s="51">
        <v>0.22</v>
      </c>
      <c r="F7" s="26">
        <v>0.24</v>
      </c>
      <c r="G7" s="22">
        <f>F7/E7-1</f>
        <v>9.0909090909090828E-2</v>
      </c>
      <c r="H7" s="52" t="s">
        <v>39</v>
      </c>
    </row>
    <row r="8" spans="3:8" x14ac:dyDescent="0.75">
      <c r="C8" s="5" t="s">
        <v>4</v>
      </c>
      <c r="D8" s="26">
        <v>0.3</v>
      </c>
      <c r="E8" s="51">
        <f t="shared" ref="E8" si="1">D8</f>
        <v>0.3</v>
      </c>
      <c r="F8" s="26">
        <v>0.33</v>
      </c>
      <c r="G8" s="22">
        <f>F8/E8-1</f>
        <v>0.10000000000000009</v>
      </c>
      <c r="H8" s="52" t="s">
        <v>39</v>
      </c>
    </row>
    <row r="9" spans="3:8" x14ac:dyDescent="0.75">
      <c r="C9" s="12" t="s">
        <v>14</v>
      </c>
      <c r="D9" s="27"/>
      <c r="E9" s="27"/>
      <c r="F9" s="27"/>
      <c r="G9" s="21"/>
      <c r="H9" s="52"/>
    </row>
    <row r="10" spans="3:8" x14ac:dyDescent="0.75">
      <c r="C10" s="13" t="s">
        <v>32</v>
      </c>
      <c r="D10" s="28">
        <f>D5*D4</f>
        <v>6000</v>
      </c>
      <c r="E10" s="28">
        <f>E5*E4</f>
        <v>6000</v>
      </c>
      <c r="F10" s="28">
        <f t="shared" ref="F10" si="2">F5*F4</f>
        <v>6000</v>
      </c>
      <c r="G10" s="23"/>
      <c r="H10" s="52"/>
    </row>
    <row r="11" spans="3:8" x14ac:dyDescent="0.75">
      <c r="C11" s="12" t="s">
        <v>38</v>
      </c>
      <c r="D11" s="27"/>
      <c r="E11" s="27"/>
      <c r="F11" s="27"/>
      <c r="G11" s="21"/>
      <c r="H11" s="52"/>
    </row>
    <row r="12" spans="3:8" x14ac:dyDescent="0.75">
      <c r="C12" s="13" t="s">
        <v>13</v>
      </c>
      <c r="D12" s="27">
        <f>D$4*D6</f>
        <v>200</v>
      </c>
      <c r="E12" s="27">
        <f t="shared" ref="E12:F12" si="3">E$4*E6</f>
        <v>250</v>
      </c>
      <c r="F12" s="27">
        <f t="shared" si="3"/>
        <v>275</v>
      </c>
      <c r="G12" s="22">
        <f>F12/E12-1</f>
        <v>0.10000000000000009</v>
      </c>
      <c r="H12" s="52" t="s">
        <v>39</v>
      </c>
    </row>
    <row r="13" spans="3:8" x14ac:dyDescent="0.75">
      <c r="C13" s="13" t="s">
        <v>33</v>
      </c>
      <c r="D13" s="27">
        <f>D12*D7</f>
        <v>40</v>
      </c>
      <c r="E13" s="27">
        <f t="shared" ref="E13:F13" si="4">E12*E7</f>
        <v>55</v>
      </c>
      <c r="F13" s="27">
        <f t="shared" si="4"/>
        <v>66</v>
      </c>
      <c r="G13" s="22">
        <f>F13/E13-1</f>
        <v>0.19999999999999996</v>
      </c>
      <c r="H13" s="52" t="s">
        <v>39</v>
      </c>
    </row>
    <row r="14" spans="3:8" x14ac:dyDescent="0.75">
      <c r="C14" s="13" t="s">
        <v>34</v>
      </c>
      <c r="D14" s="27">
        <f>D13*D8</f>
        <v>12</v>
      </c>
      <c r="E14" s="27">
        <f t="shared" ref="E14:F14" si="5">E13*E8</f>
        <v>16.5</v>
      </c>
      <c r="F14" s="27">
        <f t="shared" si="5"/>
        <v>21.78</v>
      </c>
      <c r="G14" s="22">
        <f>F14/E14-1</f>
        <v>0.32000000000000006</v>
      </c>
      <c r="H14" s="52" t="s">
        <v>39</v>
      </c>
    </row>
    <row r="15" spans="3:8" x14ac:dyDescent="0.75">
      <c r="C15" s="12" t="s">
        <v>35</v>
      </c>
      <c r="D15" s="27"/>
      <c r="E15" s="27"/>
      <c r="F15" s="27"/>
      <c r="G15" s="21"/>
      <c r="H15" s="53"/>
    </row>
    <row r="16" spans="3:8" x14ac:dyDescent="0.75">
      <c r="C16" s="13" t="s">
        <v>36</v>
      </c>
      <c r="D16" s="28">
        <f>D$10/D12</f>
        <v>30</v>
      </c>
      <c r="E16" s="28">
        <f t="shared" ref="E16:F16" si="6">E$10/E12</f>
        <v>24</v>
      </c>
      <c r="F16" s="28">
        <f t="shared" si="6"/>
        <v>21.818181818181817</v>
      </c>
      <c r="G16" s="22">
        <f>F16/E16-1</f>
        <v>-9.0909090909090939E-2</v>
      </c>
      <c r="H16" s="53" t="s">
        <v>108</v>
      </c>
    </row>
    <row r="17" spans="3:8" x14ac:dyDescent="0.75">
      <c r="C17" s="13" t="s">
        <v>37</v>
      </c>
      <c r="D17" s="28">
        <f t="shared" ref="D17:F18" si="7">D$10/D13</f>
        <v>150</v>
      </c>
      <c r="E17" s="28">
        <f t="shared" si="7"/>
        <v>109.09090909090909</v>
      </c>
      <c r="F17" s="28">
        <f t="shared" si="7"/>
        <v>90.909090909090907</v>
      </c>
      <c r="G17" s="22">
        <f>F17/E17-1</f>
        <v>-0.16666666666666674</v>
      </c>
      <c r="H17" s="53" t="s">
        <v>108</v>
      </c>
    </row>
    <row r="18" spans="3:8" x14ac:dyDescent="0.75">
      <c r="C18" s="19" t="s">
        <v>40</v>
      </c>
      <c r="D18" s="29">
        <f t="shared" si="7"/>
        <v>500</v>
      </c>
      <c r="E18" s="29">
        <f t="shared" si="7"/>
        <v>363.63636363636363</v>
      </c>
      <c r="F18" s="29">
        <f t="shared" si="7"/>
        <v>275.48209366391183</v>
      </c>
      <c r="G18" s="22">
        <f>F18/E18-1</f>
        <v>-0.24242424242424243</v>
      </c>
      <c r="H18" s="53" t="s">
        <v>108</v>
      </c>
    </row>
    <row r="19" spans="3:8" x14ac:dyDescent="0.75">
      <c r="H19" s="1"/>
    </row>
    <row r="20" spans="3:8" x14ac:dyDescent="0.75">
      <c r="H20" s="1"/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CAC investor and companies</vt:lpstr>
      <vt:lpstr>AdWords Example</vt:lpstr>
      <vt:lpstr>Industry CAC benchmark</vt:lpstr>
      <vt:lpstr>Docu Sign example</vt:lpstr>
      <vt:lpstr>Channel Segment Example</vt:lpstr>
      <vt:lpstr>Conversion Rate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alipi</cp:lastModifiedBy>
  <dcterms:created xsi:type="dcterms:W3CDTF">2015-06-05T18:17:20Z</dcterms:created>
  <dcterms:modified xsi:type="dcterms:W3CDTF">2021-09-15T13:26:32Z</dcterms:modified>
</cp:coreProperties>
</file>