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pi\Google Drive\Ongoing Projects\Live Project end of 2020 and 2021\GWU Customer analytics Spring 2021\Spring 2021\Week 5\"/>
    </mc:Choice>
  </mc:AlternateContent>
  <xr:revisionPtr revIDLastSave="0" documentId="13_ncr:1_{3C86CAF9-D56D-4144-B2F1-46871A4DA27B}" xr6:coauthVersionLast="46" xr6:coauthVersionMax="46" xr10:uidLastSave="{00000000-0000-0000-0000-000000000000}"/>
  <bookViews>
    <workbookView xWindow="-40" yWindow="-40" windowWidth="19280" windowHeight="10280" firstSheet="2" activeTab="5" xr2:uid="{EADACBEF-070E-4ADC-A004-301734C5EA38}"/>
  </bookViews>
  <sheets>
    <sheet name="In class latency " sheetId="1" r:id="rId1"/>
    <sheet name="turning latency to profit" sheetId="3" r:id="rId2"/>
    <sheet name="ROI example" sheetId="4" r:id="rId3"/>
    <sheet name="Naive LTV" sheetId="2" r:id="rId4"/>
    <sheet name="RFM" sheetId="5" r:id="rId5"/>
    <sheet name="in-class RFM example" sheetId="6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6" l="1"/>
  <c r="E41" i="6"/>
  <c r="G39" i="6"/>
  <c r="F39" i="6"/>
  <c r="G38" i="6"/>
  <c r="F35" i="6"/>
  <c r="G34" i="6"/>
  <c r="Y30" i="6"/>
  <c r="X30" i="6"/>
  <c r="G30" i="6"/>
  <c r="Y29" i="6"/>
  <c r="X29" i="6"/>
  <c r="G29" i="6"/>
  <c r="Y28" i="6"/>
  <c r="X28" i="6"/>
  <c r="G28" i="6"/>
  <c r="Y27" i="6"/>
  <c r="X27" i="6"/>
  <c r="G27" i="6"/>
  <c r="Y26" i="6"/>
  <c r="X26" i="6"/>
  <c r="G26" i="6"/>
  <c r="Y25" i="6"/>
  <c r="X25" i="6"/>
  <c r="G25" i="6"/>
  <c r="Y24" i="6"/>
  <c r="X24" i="6"/>
  <c r="G24" i="6"/>
  <c r="Y23" i="6"/>
  <c r="X23" i="6"/>
  <c r="G23" i="6"/>
  <c r="Y22" i="6"/>
  <c r="X22" i="6"/>
  <c r="G22" i="6"/>
  <c r="Y21" i="6"/>
  <c r="X21" i="6"/>
  <c r="G21" i="6"/>
  <c r="Y20" i="6"/>
  <c r="X20" i="6"/>
  <c r="G20" i="6"/>
  <c r="Y19" i="6"/>
  <c r="X19" i="6"/>
  <c r="G19" i="6"/>
  <c r="Y18" i="6"/>
  <c r="X18" i="6"/>
  <c r="G18" i="6"/>
  <c r="Y17" i="6"/>
  <c r="X17" i="6"/>
  <c r="G17" i="6"/>
  <c r="Y16" i="6"/>
  <c r="X16" i="6"/>
  <c r="G16" i="6"/>
  <c r="Y15" i="6"/>
  <c r="X15" i="6"/>
  <c r="G15" i="6"/>
  <c r="G14" i="6"/>
  <c r="F12" i="6"/>
  <c r="F11" i="6"/>
  <c r="G10" i="6"/>
  <c r="G9" i="6"/>
  <c r="F9" i="6"/>
  <c r="G8" i="6"/>
  <c r="G7" i="6"/>
  <c r="F7" i="6"/>
  <c r="M6" i="6"/>
  <c r="G37" i="6" s="1"/>
  <c r="L6" i="6"/>
  <c r="K6" i="6"/>
  <c r="E51" i="6" s="1"/>
  <c r="F6" i="6"/>
  <c r="E6" i="6"/>
  <c r="M5" i="6"/>
  <c r="L5" i="6"/>
  <c r="K5" i="6"/>
  <c r="E49" i="6" s="1"/>
  <c r="M4" i="6"/>
  <c r="L4" i="6"/>
  <c r="K4" i="6"/>
  <c r="G4" i="6"/>
  <c r="K1" i="6"/>
  <c r="Z15" i="6" l="1"/>
  <c r="E36" i="6"/>
  <c r="H36" i="6" s="1"/>
  <c r="E46" i="6"/>
  <c r="E50" i="6"/>
  <c r="G5" i="6"/>
  <c r="G31" i="6"/>
  <c r="G35" i="6"/>
  <c r="G11" i="6"/>
  <c r="E13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E43" i="6"/>
  <c r="E47" i="6"/>
  <c r="E32" i="6"/>
  <c r="E45" i="6"/>
  <c r="H42" i="6"/>
  <c r="E39" i="6"/>
  <c r="H39" i="6" s="1"/>
  <c r="E35" i="6"/>
  <c r="H35" i="6" s="1"/>
  <c r="E31" i="6"/>
  <c r="E30" i="6"/>
  <c r="H30" i="6" s="1"/>
  <c r="E29" i="6"/>
  <c r="E28" i="6"/>
  <c r="E27" i="6"/>
  <c r="E26" i="6"/>
  <c r="H26" i="6" s="1"/>
  <c r="E25" i="6"/>
  <c r="E24" i="6"/>
  <c r="E23" i="6"/>
  <c r="E22" i="6"/>
  <c r="H22" i="6" s="1"/>
  <c r="E21" i="6"/>
  <c r="E20" i="6"/>
  <c r="E19" i="6"/>
  <c r="E18" i="6"/>
  <c r="H18" i="6" s="1"/>
  <c r="E17" i="6"/>
  <c r="E16" i="6"/>
  <c r="E15" i="6"/>
  <c r="E11" i="6"/>
  <c r="H11" i="6" s="1"/>
  <c r="E10" i="6"/>
  <c r="E9" i="6"/>
  <c r="H9" i="6" s="1"/>
  <c r="E8" i="6"/>
  <c r="E7" i="6"/>
  <c r="H7" i="6" s="1"/>
  <c r="E37" i="6"/>
  <c r="E33" i="6"/>
  <c r="E38" i="6"/>
  <c r="H38" i="6" s="1"/>
  <c r="E34" i="6"/>
  <c r="H34" i="6" s="1"/>
  <c r="E14" i="6"/>
  <c r="E4" i="6"/>
  <c r="E5" i="6"/>
  <c r="H5" i="6" s="1"/>
  <c r="G6" i="6"/>
  <c r="H6" i="6" s="1"/>
  <c r="F38" i="6"/>
  <c r="F34" i="6"/>
  <c r="F14" i="6"/>
  <c r="F4" i="6"/>
  <c r="F36" i="6"/>
  <c r="F32" i="6"/>
  <c r="F37" i="6"/>
  <c r="F33" i="6"/>
  <c r="F13" i="6"/>
  <c r="F5" i="6"/>
  <c r="F52" i="6"/>
  <c r="F51" i="6"/>
  <c r="H51" i="6" s="1"/>
  <c r="F50" i="6"/>
  <c r="F49" i="6"/>
  <c r="H49" i="6" s="1"/>
  <c r="F48" i="6"/>
  <c r="F47" i="6"/>
  <c r="F46" i="6"/>
  <c r="F45" i="6"/>
  <c r="F44" i="6"/>
  <c r="F43" i="6"/>
  <c r="F42" i="6"/>
  <c r="F41" i="6"/>
  <c r="H41" i="6" s="1"/>
  <c r="F40" i="6"/>
  <c r="F8" i="6"/>
  <c r="F10" i="6"/>
  <c r="E12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E40" i="6"/>
  <c r="H40" i="6" s="1"/>
  <c r="E44" i="6"/>
  <c r="E48" i="6"/>
  <c r="E52" i="6"/>
  <c r="G12" i="6"/>
  <c r="G32" i="6"/>
  <c r="G36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13" i="6"/>
  <c r="G33" i="6"/>
  <c r="H15" i="6" l="1"/>
  <c r="H23" i="6"/>
  <c r="H31" i="6"/>
  <c r="H43" i="6"/>
  <c r="H13" i="6"/>
  <c r="H48" i="6"/>
  <c r="H12" i="6"/>
  <c r="H4" i="6"/>
  <c r="H33" i="6"/>
  <c r="H16" i="6"/>
  <c r="H20" i="6"/>
  <c r="H24" i="6"/>
  <c r="H28" i="6"/>
  <c r="H50" i="6"/>
  <c r="H47" i="6"/>
  <c r="H52" i="6"/>
  <c r="H8" i="6"/>
  <c r="H19" i="6"/>
  <c r="H27" i="6"/>
  <c r="H45" i="6"/>
  <c r="H44" i="6"/>
  <c r="H14" i="6"/>
  <c r="H37" i="6"/>
  <c r="H10" i="6"/>
  <c r="H17" i="6"/>
  <c r="H21" i="6"/>
  <c r="H25" i="6"/>
  <c r="H29" i="6"/>
  <c r="H32" i="6"/>
  <c r="H46" i="6"/>
  <c r="M39" i="6" l="1"/>
  <c r="M35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1" i="6"/>
  <c r="M38" i="6"/>
  <c r="M34" i="6"/>
  <c r="M14" i="6"/>
  <c r="M37" i="6"/>
  <c r="M33" i="6"/>
  <c r="M36" i="6"/>
  <c r="M32" i="6"/>
  <c r="M12" i="6"/>
  <c r="M13" i="6"/>
  <c r="C10" i="4" l="1"/>
  <c r="E8" i="4" l="1"/>
  <c r="D8" i="4"/>
  <c r="C8" i="4"/>
  <c r="D7" i="4"/>
  <c r="D10" i="4" s="1"/>
  <c r="E6" i="4"/>
  <c r="E7" i="4" s="1"/>
  <c r="E10" i="4" s="1"/>
  <c r="D6" i="4"/>
  <c r="C6" i="4"/>
  <c r="C7" i="4" s="1"/>
  <c r="G19" i="2"/>
  <c r="F17" i="2"/>
  <c r="F16" i="2"/>
  <c r="F15" i="2"/>
  <c r="F14" i="2"/>
  <c r="F13" i="2"/>
  <c r="F12" i="2"/>
  <c r="F11" i="2"/>
  <c r="F10" i="2"/>
  <c r="C10" i="2"/>
  <c r="C11" i="2" s="1"/>
  <c r="F9" i="2"/>
  <c r="D9" i="2"/>
  <c r="C9" i="2"/>
  <c r="E9" i="2" s="1"/>
  <c r="G9" i="2" s="1"/>
  <c r="F8" i="2"/>
  <c r="E8" i="2"/>
  <c r="G8" i="2" s="1"/>
  <c r="D8" i="2"/>
  <c r="E11" i="2" l="1"/>
  <c r="G11" i="2" s="1"/>
  <c r="C12" i="2"/>
  <c r="D11" i="2"/>
  <c r="E10" i="2"/>
  <c r="G10" i="2" s="1"/>
  <c r="D10" i="2"/>
  <c r="C13" i="2" l="1"/>
  <c r="D12" i="2"/>
  <c r="E12" i="2"/>
  <c r="G12" i="2" s="1"/>
  <c r="E13" i="2" l="1"/>
  <c r="G13" i="2" s="1"/>
  <c r="C14" i="2"/>
  <c r="D13" i="2"/>
  <c r="C15" i="2" l="1"/>
  <c r="D14" i="2"/>
  <c r="E14" i="2"/>
  <c r="G14" i="2" s="1"/>
  <c r="E15" i="2" l="1"/>
  <c r="G15" i="2" s="1"/>
  <c r="C16" i="2"/>
  <c r="D15" i="2"/>
  <c r="E16" i="2" l="1"/>
  <c r="G16" i="2" s="1"/>
  <c r="C17" i="2"/>
  <c r="D16" i="2"/>
  <c r="E17" i="2" l="1"/>
  <c r="G17" i="2" s="1"/>
  <c r="G18" i="2" s="1"/>
  <c r="D17" i="2"/>
</calcChain>
</file>

<file path=xl/sharedStrings.xml><?xml version="1.0" encoding="utf-8"?>
<sst xmlns="http://schemas.openxmlformats.org/spreadsheetml/2006/main" count="108" uniqueCount="99">
  <si>
    <t>Median</t>
  </si>
  <si>
    <t>Year</t>
  </si>
  <si>
    <t>Retention Rate</t>
  </si>
  <si>
    <t>Hazard  Rate</t>
  </si>
  <si>
    <t>Survival Rate</t>
  </si>
  <si>
    <t>Discount Multplier</t>
  </si>
  <si>
    <t>Hazard rate (churn)</t>
  </si>
  <si>
    <t>Discount Rate</t>
  </si>
  <si>
    <t>Revenue ($)</t>
  </si>
  <si>
    <t>Cost</t>
  </si>
  <si>
    <t>Discounted Expected Profit</t>
  </si>
  <si>
    <t>LTV after 10 yrs</t>
  </si>
  <si>
    <t>LTV over infinite horizon</t>
  </si>
  <si>
    <t>Time between 1st and 2nd event</t>
  </si>
  <si>
    <t>Time between 2nd and 3rd event</t>
  </si>
  <si>
    <t>Time between 3rd and 4th event</t>
  </si>
  <si>
    <t>Time between 4th and 5th event</t>
  </si>
  <si>
    <t>Time between 5th and 6th event</t>
  </si>
  <si>
    <t>Time between 6th and 7th event</t>
  </si>
  <si>
    <t>90 days</t>
  </si>
  <si>
    <t>30 days</t>
  </si>
  <si>
    <t>60 days</t>
  </si>
  <si>
    <t>Time betwee events (latency)</t>
  </si>
  <si>
    <t>Time to date</t>
  </si>
  <si>
    <t>2nd</t>
  </si>
  <si>
    <t>3th</t>
  </si>
  <si>
    <t>4th</t>
  </si>
  <si>
    <t>5th</t>
  </si>
  <si>
    <t>6th</t>
  </si>
  <si>
    <t>7th</t>
  </si>
  <si>
    <t xml:space="preserve">between 1th and 2nd </t>
  </si>
  <si>
    <t>between 2nd and 3th</t>
  </si>
  <si>
    <t>between 3th and 4th</t>
  </si>
  <si>
    <t>between 4th and 5th</t>
  </si>
  <si>
    <t>Parameters</t>
  </si>
  <si>
    <t>1. Number Mailed</t>
  </si>
  <si>
    <t>2. Response Rate</t>
  </si>
  <si>
    <t>3.Responses</t>
  </si>
  <si>
    <t>4. Net Margin @4$</t>
  </si>
  <si>
    <t>5. Mail Cost @0.3$</t>
  </si>
  <si>
    <t xml:space="preserve">base model </t>
  </si>
  <si>
    <t>6. ROI</t>
  </si>
  <si>
    <t>mode 1</t>
  </si>
  <si>
    <t>mode 2</t>
  </si>
  <si>
    <t>R</t>
  </si>
  <si>
    <t>F</t>
  </si>
  <si>
    <t>N</t>
  </si>
  <si>
    <t>%</t>
  </si>
  <si>
    <t xml:space="preserve">Customer </t>
  </si>
  <si>
    <t>Days since the last Activity</t>
  </si>
  <si>
    <t>Total units of activity</t>
  </si>
  <si>
    <t>Worth of transactions ($)</t>
  </si>
  <si>
    <t>R score</t>
  </si>
  <si>
    <t>F score</t>
  </si>
  <si>
    <t>M Score</t>
  </si>
  <si>
    <t>Final RFM</t>
  </si>
  <si>
    <t>M</t>
  </si>
  <si>
    <t>RFM score</t>
  </si>
  <si>
    <t>N customer</t>
  </si>
  <si>
    <t>% of customers</t>
  </si>
  <si>
    <t>% of Revenue</t>
  </si>
  <si>
    <t>444</t>
  </si>
  <si>
    <t>Highest LTV</t>
  </si>
  <si>
    <t>434</t>
  </si>
  <si>
    <t>433</t>
  </si>
  <si>
    <t>Row Labels</t>
  </si>
  <si>
    <t>Count of R score</t>
  </si>
  <si>
    <t>432</t>
  </si>
  <si>
    <t xml:space="preserve">Numbers </t>
  </si>
  <si>
    <t>423</t>
  </si>
  <si>
    <t>Lowest RF score</t>
  </si>
  <si>
    <t>422</t>
  </si>
  <si>
    <t>421</t>
  </si>
  <si>
    <t>411</t>
  </si>
  <si>
    <t>344</t>
  </si>
  <si>
    <t>333</t>
  </si>
  <si>
    <t>323</t>
  </si>
  <si>
    <t>322</t>
  </si>
  <si>
    <t>321</t>
  </si>
  <si>
    <t>312</t>
  </si>
  <si>
    <t>244</t>
  </si>
  <si>
    <t>242</t>
  </si>
  <si>
    <t>233</t>
  </si>
  <si>
    <t>223</t>
  </si>
  <si>
    <t>222</t>
  </si>
  <si>
    <t>221</t>
  </si>
  <si>
    <t>212</t>
  </si>
  <si>
    <t>211</t>
  </si>
  <si>
    <t>144</t>
  </si>
  <si>
    <t>143</t>
  </si>
  <si>
    <t>Grand Total</t>
  </si>
  <si>
    <t>134</t>
  </si>
  <si>
    <t>133</t>
  </si>
  <si>
    <t>122</t>
  </si>
  <si>
    <t>112</t>
  </si>
  <si>
    <t>111</t>
  </si>
  <si>
    <t>Recency</t>
  </si>
  <si>
    <t>Frequency</t>
  </si>
  <si>
    <t>Highest  RF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</si>
</sst>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2" borderId="0" xfId="1" applyFont="1" applyFill="1"/>
    <xf numFmtId="9" fontId="0" fillId="2" borderId="0" xfId="0" applyNumberFormat="1" applyFill="1" applyAlignment="1">
      <alignment horizontal="center"/>
    </xf>
    <xf numFmtId="0" fontId="2" fillId="2" borderId="0" xfId="0" applyFont="1" applyFill="1"/>
    <xf numFmtId="6" fontId="0" fillId="2" borderId="0" xfId="0" applyNumberFormat="1" applyFill="1" applyAlignment="1">
      <alignment horizontal="center"/>
    </xf>
    <xf numFmtId="6" fontId="0" fillId="2" borderId="0" xfId="0" applyNumberFormat="1" applyFill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horizontal="left"/>
    </xf>
    <xf numFmtId="9" fontId="0" fillId="3" borderId="0" xfId="0" applyNumberFormat="1" applyFill="1" applyAlignment="1">
      <alignment horizontal="center"/>
    </xf>
    <xf numFmtId="6" fontId="0" fillId="3" borderId="0" xfId="0" applyNumberFormat="1" applyFill="1" applyAlignment="1">
      <alignment horizontal="center"/>
    </xf>
    <xf numFmtId="6" fontId="2" fillId="3" borderId="1" xfId="0" applyNumberFormat="1" applyFont="1" applyFill="1" applyBorder="1" applyAlignment="1">
      <alignment horizontal="center"/>
    </xf>
    <xf numFmtId="6" fontId="2" fillId="3" borderId="0" xfId="0" applyNumberFormat="1" applyFon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9" fontId="0" fillId="5" borderId="0" xfId="1" applyFont="1" applyFill="1" applyAlignment="1">
      <alignment horizontal="center"/>
    </xf>
    <xf numFmtId="9" fontId="0" fillId="6" borderId="0" xfId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2" borderId="0" xfId="0" applyFont="1" applyFill="1"/>
    <xf numFmtId="0" fontId="2" fillId="5" borderId="0" xfId="0" applyFont="1" applyFill="1"/>
    <xf numFmtId="0" fontId="0" fillId="5" borderId="0" xfId="0" applyFill="1"/>
    <xf numFmtId="9" fontId="7" fillId="2" borderId="0" xfId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6" fillId="9" borderId="0" xfId="0" applyFont="1" applyFill="1"/>
    <xf numFmtId="0" fontId="0" fillId="11" borderId="0" xfId="0" applyFill="1" applyAlignment="1">
      <alignment horizontal="center"/>
    </xf>
    <xf numFmtId="9" fontId="0" fillId="11" borderId="0" xfId="0" applyNumberFormat="1" applyFill="1" applyAlignment="1">
      <alignment horizontal="center"/>
    </xf>
    <xf numFmtId="165" fontId="0" fillId="11" borderId="0" xfId="1" applyNumberFormat="1" applyFont="1" applyFill="1" applyAlignment="1">
      <alignment horizontal="center"/>
    </xf>
    <xf numFmtId="0" fontId="0" fillId="11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9" fontId="0" fillId="5" borderId="0" xfId="1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0" fillId="12" borderId="0" xfId="0" applyFill="1" applyAlignment="1">
      <alignment horizontal="center"/>
    </xf>
    <xf numFmtId="0" fontId="2" fillId="12" borderId="0" xfId="0" applyFont="1" applyFill="1" applyAlignment="1">
      <alignment horizontal="center"/>
    </xf>
    <xf numFmtId="9" fontId="0" fillId="12" borderId="0" xfId="1" applyFont="1" applyFill="1" applyAlignment="1">
      <alignment horizontal="center"/>
    </xf>
    <xf numFmtId="0" fontId="2" fillId="13" borderId="0" xfId="0" applyFont="1" applyFill="1"/>
    <xf numFmtId="0" fontId="0" fillId="0" borderId="0" xfId="0" applyAlignment="1">
      <alignment horizontal="left"/>
    </xf>
    <xf numFmtId="0" fontId="6" fillId="9" borderId="0" xfId="0" pivotButton="1" applyFont="1" applyFill="1"/>
    <xf numFmtId="0" fontId="6" fillId="9" borderId="0" xfId="0" pivotButton="1" applyFont="1" applyFill="1" applyAlignment="1">
      <alignment horizontal="center"/>
    </xf>
    <xf numFmtId="9" fontId="6" fillId="9" borderId="0" xfId="0" pivotButton="1" applyNumberFormat="1" applyFont="1" applyFill="1" applyAlignment="1">
      <alignment horizontal="center"/>
    </xf>
    <xf numFmtId="9" fontId="5" fillId="10" borderId="2" xfId="0" pivotButton="1" applyNumberFormat="1" applyFont="1" applyFill="1" applyBorder="1" applyAlignment="1">
      <alignment horizontal="center"/>
    </xf>
    <xf numFmtId="0" fontId="0" fillId="2" borderId="0" xfId="0" pivotButton="1" applyFill="1"/>
    <xf numFmtId="0" fontId="0" fillId="2" borderId="0" xfId="0" pivotButton="1" applyFill="1" applyAlignment="1">
      <alignment horizontal="center"/>
    </xf>
    <xf numFmtId="9" fontId="0" fillId="2" borderId="0" xfId="1" pivotButton="1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6" fillId="14" borderId="0" xfId="0" applyFont="1" applyFill="1"/>
    <xf numFmtId="0" fontId="2" fillId="3" borderId="1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26"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Median</a:t>
            </a:r>
            <a:r>
              <a:rPr lang="en-US" b="1" baseline="0"/>
              <a:t> Days between purchases</a:t>
            </a:r>
            <a:endParaRPr lang="en-US" b="1"/>
          </a:p>
        </c:rich>
      </c:tx>
      <c:layout>
        <c:manualLayout>
          <c:xMode val="edge"/>
          <c:yMode val="edge"/>
          <c:x val="0.26372027458084035"/>
          <c:y val="2.7777807637526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708333333333336"/>
          <c:w val="0.90286351706036749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 class latency '!$D$2</c:f>
              <c:strCache>
                <c:ptCount val="1"/>
                <c:pt idx="0">
                  <c:v>Median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 class latency '!$B$3:$C$6</c:f>
              <c:strCache>
                <c:ptCount val="4"/>
                <c:pt idx="0">
                  <c:v>between 1th and 2nd </c:v>
                </c:pt>
                <c:pt idx="1">
                  <c:v>between 2nd and 3th</c:v>
                </c:pt>
                <c:pt idx="2">
                  <c:v>between 3th and 4th</c:v>
                </c:pt>
                <c:pt idx="3">
                  <c:v>between 4th and 5th</c:v>
                </c:pt>
              </c:strCache>
            </c:strRef>
          </c:cat>
          <c:val>
            <c:numRef>
              <c:f>'In class latency '!$D$3:$D$6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6-4A2F-8E6D-36467A07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9084512"/>
        <c:axId val="499091400"/>
      </c:barChart>
      <c:catAx>
        <c:axId val="4990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91400"/>
        <c:crosses val="autoZero"/>
        <c:auto val="1"/>
        <c:lblAlgn val="ctr"/>
        <c:lblOffset val="100"/>
        <c:noMultiLvlLbl val="0"/>
      </c:catAx>
      <c:valAx>
        <c:axId val="49909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8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Lifecycle (Days)</a:t>
            </a:r>
            <a:r>
              <a:rPr lang="en-US" baseline="0"/>
              <a:t> after </a:t>
            </a:r>
            <a:r>
              <a:rPr lang="en-US" i="0" baseline="0"/>
              <a:t>nth purchase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'turning latency to profit'!$B$4:$B$9</c:f>
              <c:strCache>
                <c:ptCount val="6"/>
                <c:pt idx="0">
                  <c:v>2nd</c:v>
                </c:pt>
                <c:pt idx="1">
                  <c:v>3th</c:v>
                </c:pt>
                <c:pt idx="2">
                  <c:v>4th</c:v>
                </c:pt>
                <c:pt idx="3">
                  <c:v>5th</c:v>
                </c:pt>
                <c:pt idx="4">
                  <c:v>6th</c:v>
                </c:pt>
                <c:pt idx="5">
                  <c:v>7th</c:v>
                </c:pt>
              </c:strCache>
            </c:strRef>
          </c:cat>
          <c:val>
            <c:numRef>
              <c:f>'turning latency to profit'!$E$4:$E$9</c:f>
              <c:numCache>
                <c:formatCode>General</c:formatCode>
                <c:ptCount val="6"/>
                <c:pt idx="0">
                  <c:v>90</c:v>
                </c:pt>
                <c:pt idx="1">
                  <c:v>150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9-4597-9371-E6A475AB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259768"/>
        <c:axId val="669264032"/>
      </c:lineChart>
      <c:catAx>
        <c:axId val="66925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64032"/>
        <c:crosses val="autoZero"/>
        <c:auto val="1"/>
        <c:lblAlgn val="ctr"/>
        <c:lblOffset val="100"/>
        <c:noMultiLvlLbl val="0"/>
      </c:catAx>
      <c:valAx>
        <c:axId val="6692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5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RF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D-4CFD-B13F-0700CA08EAA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B4D-4CFD-B13F-0700CA08EAA7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D-4CFD-B13F-0700CA08EAA7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B4D-4CFD-B13F-0700CA08EAA7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4D-4CFD-B13F-0700CA08EA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RFM!$A$3:$A$18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xVal>
          <c:yVal>
            <c:numRef>
              <c:f>RFM!$B$3:$B$18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</c:numCache>
            </c:numRef>
          </c:yVal>
          <c:bubbleSize>
            <c:numRef>
              <c:f>RFM!$D$3:$D$18</c:f>
              <c:numCache>
                <c:formatCode>0%</c:formatCode>
                <c:ptCount val="16"/>
                <c:pt idx="0">
                  <c:v>0.14000000000000001</c:v>
                </c:pt>
                <c:pt idx="1">
                  <c:v>8.1632653061224483E-2</c:v>
                </c:pt>
                <c:pt idx="2">
                  <c:v>4.0816326530612242E-2</c:v>
                </c:pt>
                <c:pt idx="3">
                  <c:v>4.0816326530612242E-2</c:v>
                </c:pt>
                <c:pt idx="4">
                  <c:v>4.0816326530612242E-2</c:v>
                </c:pt>
                <c:pt idx="5">
                  <c:v>0.02</c:v>
                </c:pt>
                <c:pt idx="6">
                  <c:v>0.13</c:v>
                </c:pt>
                <c:pt idx="7">
                  <c:v>7.0000000000000007E-2</c:v>
                </c:pt>
                <c:pt idx="8">
                  <c:v>0.03</c:v>
                </c:pt>
                <c:pt idx="9">
                  <c:v>4.0816326530612242E-2</c:v>
                </c:pt>
                <c:pt idx="10">
                  <c:v>0.13</c:v>
                </c:pt>
                <c:pt idx="11">
                  <c:v>0.03</c:v>
                </c:pt>
                <c:pt idx="12">
                  <c:v>0.01</c:v>
                </c:pt>
                <c:pt idx="13">
                  <c:v>0.01</c:v>
                </c:pt>
                <c:pt idx="14">
                  <c:v>0.08</c:v>
                </c:pt>
                <c:pt idx="15">
                  <c:v>0.10204081632653061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AB4D-4CFD-B13F-0700CA08E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93141800"/>
        <c:axId val="493143440"/>
      </c:bubbleChart>
      <c:valAx>
        <c:axId val="49314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43440"/>
        <c:crosses val="autoZero"/>
        <c:crossBetween val="midCat"/>
        <c:majorUnit val="1"/>
      </c:valAx>
      <c:valAx>
        <c:axId val="4931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41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RF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B-4899-B462-4ABA0E626F5F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B-4899-B462-4ABA0E626F5F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3B-4899-B462-4ABA0E626F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'in-class RFM example'!$W$15:$W$30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xVal>
          <c:yVal>
            <c:numRef>
              <c:f>'in-class RFM example'!$X$15:$X$30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</c:numCache>
            </c:numRef>
          </c:yVal>
          <c:bubbleSize>
            <c:numRef>
              <c:f>'in-class RFM example'!$Z$15:$Z$30</c:f>
              <c:numCache>
                <c:formatCode>0%</c:formatCode>
                <c:ptCount val="16"/>
                <c:pt idx="0">
                  <c:v>0.12244897959183673</c:v>
                </c:pt>
                <c:pt idx="1">
                  <c:v>4.0816326530612242E-2</c:v>
                </c:pt>
                <c:pt idx="2">
                  <c:v>4.0816326530612242E-2</c:v>
                </c:pt>
                <c:pt idx="3">
                  <c:v>4.0816326530612242E-2</c:v>
                </c:pt>
                <c:pt idx="4">
                  <c:v>8.1632653061224483E-2</c:v>
                </c:pt>
                <c:pt idx="5">
                  <c:v>6.1224489795918366E-2</c:v>
                </c:pt>
                <c:pt idx="6">
                  <c:v>4.0816326530612242E-2</c:v>
                </c:pt>
                <c:pt idx="7">
                  <c:v>4.0816326530612242E-2</c:v>
                </c:pt>
                <c:pt idx="8">
                  <c:v>4.0816326530612242E-2</c:v>
                </c:pt>
                <c:pt idx="9">
                  <c:v>8.1632653061224483E-2</c:v>
                </c:pt>
                <c:pt idx="10">
                  <c:v>0.10204081632653061</c:v>
                </c:pt>
                <c:pt idx="11">
                  <c:v>4.0816326530612242E-2</c:v>
                </c:pt>
                <c:pt idx="12">
                  <c:v>4.0816326530612242E-2</c:v>
                </c:pt>
                <c:pt idx="13">
                  <c:v>6.1224489795918366E-2</c:v>
                </c:pt>
                <c:pt idx="14">
                  <c:v>6.1224489795918366E-2</c:v>
                </c:pt>
                <c:pt idx="15">
                  <c:v>0.10204081632653061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CC3B-4899-B462-4ABA0E62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93141800"/>
        <c:axId val="493143440"/>
      </c:bubbleChart>
      <c:valAx>
        <c:axId val="49314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43440"/>
        <c:crosses val="autoZero"/>
        <c:crossBetween val="midCat"/>
        <c:majorUnit val="1"/>
      </c:valAx>
      <c:valAx>
        <c:axId val="4931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41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417885</xdr:colOff>
      <xdr:row>1</xdr:row>
      <xdr:rowOff>69196</xdr:rowOff>
    </xdr:from>
    <xdr:to>
      <xdr:col>13</xdr:col>
      <xdr:colOff>171823</xdr:colOff>
      <xdr:row>16</xdr:row>
      <xdr:rowOff>3082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98CFC-F2B5-4AA0-96A2-61E5D07BD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39686</xdr:colOff>
      <xdr:row>1</xdr:row>
      <xdr:rowOff>77787</xdr:rowOff>
    </xdr:from>
    <xdr:to>
      <xdr:col>13</xdr:col>
      <xdr:colOff>247650</xdr:colOff>
      <xdr:row>16</xdr:row>
      <xdr:rowOff>11112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DF8E4-DA8A-4B82-8350-0BB25E9C3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92075</xdr:rowOff>
    </xdr:from>
    <xdr:to>
      <xdr:col>14</xdr:col>
      <xdr:colOff>550182</xdr:colOff>
      <xdr:row>17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CD89F-8039-466B-98BB-91EA97759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190502</xdr:colOff>
      <xdr:row>12</xdr:row>
      <xdr:rowOff>117928</xdr:rowOff>
    </xdr:from>
    <xdr:to>
      <xdr:col>38</xdr:col>
      <xdr:colOff>544286</xdr:colOff>
      <xdr:row>31</xdr:row>
      <xdr:rowOff>154213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43087-DCAF-48CD-9859-469E3F96F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W4%20Solutio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W4%20Solution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pi" refreshedDate="43735.565357523148" createdVersion="6" refreshedVersion="6" minRefreshableVersion="3" recordCount="50" xr:uid="{7F3CB170-C100-457E-A315-762254E863AA}">
  <cacheSource type="worksheet">
    <worksheetSource ref="H1:H1048576" sheet="Q2" r:id="rId2"/>
  </cacheSource>
  <cacheFields count="1">
    <cacheField name="Final RFM" numFmtId="0">
      <sharedItems containsBlank="1" count="63">
        <s v="122"/>
        <s v="112"/>
        <s v="111"/>
        <s v="323"/>
        <s v="333"/>
        <s v="444"/>
        <s v="233"/>
        <s v="222"/>
        <s v="221"/>
        <s v="434"/>
        <s v="321"/>
        <s v="344"/>
        <s v="312"/>
        <s v="242"/>
        <s v="244"/>
        <s v="144"/>
        <s v="322"/>
        <s v="421"/>
        <s v="223"/>
        <s v="411"/>
        <s v="212"/>
        <s v="211"/>
        <s v="422"/>
        <s v="134"/>
        <s v="432"/>
        <s v="433"/>
        <s v="423"/>
        <s v="143"/>
        <s v="133"/>
        <m/>
        <s v="544" u="1"/>
        <s v="414" u="1"/>
        <s v="341" u="1"/>
        <s v="343" u="1"/>
        <s v="455" u="1"/>
        <s v="232" u="1"/>
        <s v="214" u="1"/>
        <s v="121" u="1"/>
        <s v="345" u="1"/>
        <s v="234" u="1"/>
        <s v="253" u="1"/>
        <s v="123" u="1"/>
        <s v="145" u="1"/>
        <s v="511" u="1"/>
        <s v="551" u="1"/>
        <s v="533" u="1"/>
        <s v="534" u="1"/>
        <s v="441" u="1"/>
        <s v="311" u="1"/>
        <s v="334" u="1"/>
        <s v="241" u="1"/>
        <s v="243" u="1"/>
        <s v="355" u="1"/>
        <s v="135" u="1"/>
        <s v="154" u="1"/>
        <s v="155" u="1"/>
        <s v="521" u="1"/>
        <s v="522" u="1"/>
        <s v="523" u="1"/>
        <s v="542" u="1"/>
        <s v="412" u="1"/>
        <s v="431" u="1"/>
        <s v="54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pi" refreshedDate="43735.565357175925" createdVersion="6" refreshedVersion="6" minRefreshableVersion="3" recordCount="50" xr:uid="{9610B465-E74C-42F8-B13D-E41B12E39444}">
  <cacheSource type="worksheet">
    <worksheetSource ref="E1:F1048576" sheet="Q2" r:id="rId2"/>
  </cacheSource>
  <cacheFields count="2">
    <cacheField name="R score" numFmtId="0">
      <sharedItems containsString="0" containsBlank="1" containsNumber="1" containsInteger="1" minValue="1" maxValue="4" count="5">
        <n v="1"/>
        <n v="3"/>
        <n v="4"/>
        <n v="2"/>
        <m/>
      </sharedItems>
    </cacheField>
    <cacheField name="F score" numFmtId="0">
      <sharedItems containsString="0" containsBlank="1" containsNumber="1" containsInteger="1" minValue="1" maxValue="4" count="5">
        <n v="2"/>
        <n v="1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2"/>
  </r>
  <r>
    <x v="3"/>
  </r>
  <r>
    <x v="4"/>
  </r>
  <r>
    <x v="5"/>
  </r>
  <r>
    <x v="6"/>
  </r>
  <r>
    <x v="7"/>
  </r>
  <r>
    <x v="8"/>
  </r>
  <r>
    <x v="6"/>
  </r>
  <r>
    <x v="9"/>
  </r>
  <r>
    <x v="10"/>
  </r>
  <r>
    <x v="4"/>
  </r>
  <r>
    <x v="11"/>
  </r>
  <r>
    <x v="12"/>
  </r>
  <r>
    <x v="0"/>
  </r>
  <r>
    <x v="13"/>
  </r>
  <r>
    <x v="14"/>
  </r>
  <r>
    <x v="2"/>
  </r>
  <r>
    <x v="15"/>
  </r>
  <r>
    <x v="16"/>
  </r>
  <r>
    <x v="17"/>
  </r>
  <r>
    <x v="2"/>
  </r>
  <r>
    <x v="18"/>
  </r>
  <r>
    <x v="5"/>
  </r>
  <r>
    <x v="19"/>
  </r>
  <r>
    <x v="5"/>
  </r>
  <r>
    <x v="20"/>
  </r>
  <r>
    <x v="5"/>
  </r>
  <r>
    <x v="4"/>
  </r>
  <r>
    <x v="11"/>
  </r>
  <r>
    <x v="21"/>
  </r>
  <r>
    <x v="21"/>
  </r>
  <r>
    <x v="22"/>
  </r>
  <r>
    <x v="12"/>
  </r>
  <r>
    <x v="23"/>
  </r>
  <r>
    <x v="24"/>
  </r>
  <r>
    <x v="2"/>
  </r>
  <r>
    <x v="2"/>
  </r>
  <r>
    <x v="4"/>
  </r>
  <r>
    <x v="25"/>
  </r>
  <r>
    <x v="5"/>
  </r>
  <r>
    <x v="21"/>
  </r>
  <r>
    <x v="26"/>
  </r>
  <r>
    <x v="27"/>
  </r>
  <r>
    <x v="4"/>
  </r>
  <r>
    <x v="19"/>
  </r>
  <r>
    <x v="28"/>
  </r>
  <r>
    <x v="16"/>
  </r>
  <r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</r>
  <r>
    <x v="0"/>
    <x v="1"/>
  </r>
  <r>
    <x v="0"/>
    <x v="1"/>
  </r>
  <r>
    <x v="1"/>
    <x v="0"/>
  </r>
  <r>
    <x v="1"/>
    <x v="2"/>
  </r>
  <r>
    <x v="2"/>
    <x v="3"/>
  </r>
  <r>
    <x v="3"/>
    <x v="2"/>
  </r>
  <r>
    <x v="3"/>
    <x v="0"/>
  </r>
  <r>
    <x v="3"/>
    <x v="0"/>
  </r>
  <r>
    <x v="3"/>
    <x v="2"/>
  </r>
  <r>
    <x v="2"/>
    <x v="2"/>
  </r>
  <r>
    <x v="1"/>
    <x v="0"/>
  </r>
  <r>
    <x v="1"/>
    <x v="2"/>
  </r>
  <r>
    <x v="1"/>
    <x v="3"/>
  </r>
  <r>
    <x v="1"/>
    <x v="1"/>
  </r>
  <r>
    <x v="0"/>
    <x v="0"/>
  </r>
  <r>
    <x v="3"/>
    <x v="3"/>
  </r>
  <r>
    <x v="3"/>
    <x v="3"/>
  </r>
  <r>
    <x v="0"/>
    <x v="1"/>
  </r>
  <r>
    <x v="0"/>
    <x v="3"/>
  </r>
  <r>
    <x v="1"/>
    <x v="0"/>
  </r>
  <r>
    <x v="2"/>
    <x v="0"/>
  </r>
  <r>
    <x v="0"/>
    <x v="1"/>
  </r>
  <r>
    <x v="3"/>
    <x v="0"/>
  </r>
  <r>
    <x v="2"/>
    <x v="3"/>
  </r>
  <r>
    <x v="2"/>
    <x v="1"/>
  </r>
  <r>
    <x v="2"/>
    <x v="3"/>
  </r>
  <r>
    <x v="3"/>
    <x v="1"/>
  </r>
  <r>
    <x v="2"/>
    <x v="3"/>
  </r>
  <r>
    <x v="1"/>
    <x v="2"/>
  </r>
  <r>
    <x v="1"/>
    <x v="3"/>
  </r>
  <r>
    <x v="3"/>
    <x v="1"/>
  </r>
  <r>
    <x v="3"/>
    <x v="1"/>
  </r>
  <r>
    <x v="2"/>
    <x v="0"/>
  </r>
  <r>
    <x v="1"/>
    <x v="1"/>
  </r>
  <r>
    <x v="0"/>
    <x v="2"/>
  </r>
  <r>
    <x v="2"/>
    <x v="2"/>
  </r>
  <r>
    <x v="0"/>
    <x v="1"/>
  </r>
  <r>
    <x v="0"/>
    <x v="1"/>
  </r>
  <r>
    <x v="1"/>
    <x v="2"/>
  </r>
  <r>
    <x v="2"/>
    <x v="2"/>
  </r>
  <r>
    <x v="2"/>
    <x v="3"/>
  </r>
  <r>
    <x v="3"/>
    <x v="1"/>
  </r>
  <r>
    <x v="2"/>
    <x v="0"/>
  </r>
  <r>
    <x v="0"/>
    <x v="3"/>
  </r>
  <r>
    <x v="1"/>
    <x v="2"/>
  </r>
  <r>
    <x v="2"/>
    <x v="1"/>
  </r>
  <r>
    <x v="0"/>
    <x v="2"/>
  </r>
  <r>
    <x v="1"/>
    <x v="0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1A776-D077-418A-88AA-9E082C200A6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13:S34" firstHeaderRow="1" firstDataRow="1" firstDataCol="1"/>
  <pivotFields count="2">
    <pivotField axis="axisRow" dataField="1" showAll="0">
      <items count="6">
        <item x="0"/>
        <item x="3"/>
        <item x="1"/>
        <item x="2"/>
        <item h="1" x="4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R score" fld="0" subtotal="count" baseField="1" baseItem="0"/>
  </dataFields>
  <formats count="11">
    <format dxfId="10">
      <pivotArea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4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3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2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1">
      <pivotArea field="1" type="button" dataOnly="0" labelOnly="1" outline="0" axis="axisRow" fieldPosition="1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85120-4868-4DA2-8FC1-18AF6609457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FM score">
  <location ref="J10:L40" firstHeaderRow="0" firstDataRow="1" firstDataCol="1"/>
  <pivotFields count="1">
    <pivotField axis="axisRow" dataField="1" showAll="0" sortType="descending">
      <items count="64">
        <item h="1" x="29"/>
        <item m="1" x="44"/>
        <item m="1" x="30"/>
        <item m="1" x="62"/>
        <item m="1" x="59"/>
        <item m="1" x="46"/>
        <item m="1" x="45"/>
        <item m="1" x="58"/>
        <item m="1" x="57"/>
        <item m="1" x="56"/>
        <item m="1" x="43"/>
        <item m="1" x="34"/>
        <item x="5"/>
        <item m="1" x="47"/>
        <item x="9"/>
        <item x="25"/>
        <item x="24"/>
        <item m="1" x="61"/>
        <item x="26"/>
        <item x="22"/>
        <item x="17"/>
        <item m="1" x="31"/>
        <item m="1" x="60"/>
        <item x="19"/>
        <item m="1" x="52"/>
        <item m="1" x="38"/>
        <item x="11"/>
        <item m="1" x="33"/>
        <item m="1" x="32"/>
        <item m="1" x="49"/>
        <item x="4"/>
        <item x="3"/>
        <item x="16"/>
        <item x="10"/>
        <item x="12"/>
        <item m="1" x="48"/>
        <item m="1" x="40"/>
        <item x="14"/>
        <item m="1" x="51"/>
        <item x="13"/>
        <item m="1" x="50"/>
        <item m="1" x="39"/>
        <item x="6"/>
        <item m="1" x="35"/>
        <item x="18"/>
        <item x="7"/>
        <item x="8"/>
        <item m="1" x="36"/>
        <item x="20"/>
        <item x="21"/>
        <item m="1" x="55"/>
        <item m="1" x="54"/>
        <item m="1" x="42"/>
        <item x="15"/>
        <item x="27"/>
        <item m="1" x="53"/>
        <item x="23"/>
        <item x="28"/>
        <item m="1" x="41"/>
        <item x="0"/>
        <item m="1" x="37"/>
        <item x="1"/>
        <item x="2"/>
        <item t="default"/>
      </items>
    </pivotField>
  </pivotFields>
  <rowFields count="1">
    <field x="0"/>
  </rowFields>
  <rowItems count="30">
    <i>
      <x v="12"/>
    </i>
    <i>
      <x v="14"/>
    </i>
    <i>
      <x v="15"/>
    </i>
    <i>
      <x v="16"/>
    </i>
    <i>
      <x v="18"/>
    </i>
    <i>
      <x v="19"/>
    </i>
    <i>
      <x v="20"/>
    </i>
    <i>
      <x v="23"/>
    </i>
    <i>
      <x v="26"/>
    </i>
    <i>
      <x v="30"/>
    </i>
    <i>
      <x v="31"/>
    </i>
    <i>
      <x v="32"/>
    </i>
    <i>
      <x v="33"/>
    </i>
    <i>
      <x v="34"/>
    </i>
    <i>
      <x v="37"/>
    </i>
    <i>
      <x v="39"/>
    </i>
    <i>
      <x v="42"/>
    </i>
    <i>
      <x v="44"/>
    </i>
    <i>
      <x v="45"/>
    </i>
    <i>
      <x v="46"/>
    </i>
    <i>
      <x v="48"/>
    </i>
    <i>
      <x v="49"/>
    </i>
    <i>
      <x v="53"/>
    </i>
    <i>
      <x v="54"/>
    </i>
    <i>
      <x v="56"/>
    </i>
    <i>
      <x v="57"/>
    </i>
    <i>
      <x v="59"/>
    </i>
    <i>
      <x v="61"/>
    </i>
    <i>
      <x v="62"/>
    </i>
    <i t="grand">
      <x/>
    </i>
  </rowItems>
  <colFields count="1">
    <field x="-2"/>
  </colFields>
  <colItems count="2">
    <i>
      <x/>
    </i>
    <i i="1">
      <x v="1"/>
    </i>
  </colItems>
  <dataFields count="2">
    <dataField name="N customer" fld="0" subtotal="count" baseField="0" baseItem="0"/>
    <dataField name="% of customers" fld="0" subtotal="count" showDataAs="percentOfTotal" baseField="0" baseItem="1" numFmtId="10"/>
  </dataFields>
  <formats count="15">
    <format dxfId="25">
      <pivotArea collapsedLevelsAreSubtotals="1" fieldPosition="0">
        <references count="1">
          <reference field="0" count="0"/>
        </references>
      </pivotArea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outline="0" fieldPosition="0">
        <references count="1">
          <reference field="4294967294" count="1">
            <x v="1"/>
          </reference>
        </references>
      </pivotArea>
    </format>
    <format dxfId="22">
      <pivotArea outline="0" collapsedLevelsAreSubtotals="1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collapsedLevelsAreSubtotals="1" fieldPosition="0">
        <references count="1">
          <reference field="0" count="10">
            <x v="39"/>
            <x v="42"/>
            <x v="44"/>
            <x v="46"/>
            <x v="48"/>
            <x v="49"/>
            <x v="53"/>
            <x v="54"/>
            <x v="56"/>
            <x v="57"/>
          </reference>
        </references>
      </pivotArea>
    </format>
    <format dxfId="19">
      <pivotArea dataOnly="0" labelOnly="1" fieldPosition="0">
        <references count="1">
          <reference field="0" count="10">
            <x v="39"/>
            <x v="42"/>
            <x v="44"/>
            <x v="46"/>
            <x v="48"/>
            <x v="49"/>
            <x v="53"/>
            <x v="54"/>
            <x v="56"/>
            <x v="57"/>
          </reference>
        </references>
      </pivotArea>
    </format>
    <format dxfId="18">
      <pivotArea collapsedLevelsAreSubtotals="1" fieldPosition="0">
        <references count="1">
          <reference field="0" count="12">
            <x v="30"/>
            <x v="31"/>
            <x v="32"/>
            <x v="33"/>
            <x v="34"/>
            <x v="35"/>
            <x v="37"/>
            <x v="39"/>
            <x v="42"/>
            <x v="44"/>
            <x v="46"/>
            <x v="48"/>
          </reference>
        </references>
      </pivotArea>
    </format>
    <format dxfId="17">
      <pivotArea dataOnly="0" labelOnly="1" fieldPosition="0">
        <references count="1">
          <reference field="0" count="12">
            <x v="30"/>
            <x v="31"/>
            <x v="32"/>
            <x v="33"/>
            <x v="34"/>
            <x v="35"/>
            <x v="37"/>
            <x v="39"/>
            <x v="42"/>
            <x v="44"/>
            <x v="46"/>
            <x v="48"/>
          </reference>
        </references>
      </pivotArea>
    </format>
    <format dxfId="16">
      <pivotArea collapsedLevelsAreSubtotals="1" fieldPosition="0">
        <references count="1">
          <reference field="0" count="1">
            <x v="12"/>
          </reference>
        </references>
      </pivotArea>
    </format>
    <format dxfId="15">
      <pivotArea dataOnly="0" labelOnly="1" fieldPosition="0">
        <references count="1">
          <reference field="0" count="1">
            <x v="12"/>
          </reference>
        </references>
      </pivotArea>
    </format>
    <format dxfId="14">
      <pivotArea field="0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field="0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7064F-05F1-428C-A188-B811A8073C9E}">
  <dimension ref="B2:D6"/>
  <sheetViews>
    <sheetView zoomScale="85" zoomScaleNormal="85" workbookViewId="0">
      <selection activeCell="H21" sqref="H21"/>
    </sheetView>
  </sheetViews>
  <sheetFormatPr defaultRowHeight="14.75" x14ac:dyDescent="0.75"/>
  <cols>
    <col min="1" max="2" width="8.7265625" style="1"/>
    <col min="3" max="3" width="13.04296875" style="1" customWidth="1"/>
    <col min="4" max="4" width="8.7265625" style="2"/>
    <col min="5" max="16384" width="8.7265625" style="1"/>
  </cols>
  <sheetData>
    <row r="2" spans="2:4" x14ac:dyDescent="0.75">
      <c r="D2" s="2" t="s">
        <v>0</v>
      </c>
    </row>
    <row r="3" spans="2:4" x14ac:dyDescent="0.75">
      <c r="B3" s="1" t="s">
        <v>30</v>
      </c>
      <c r="D3" s="2">
        <v>20</v>
      </c>
    </row>
    <row r="4" spans="2:4" x14ac:dyDescent="0.75">
      <c r="B4" s="1" t="s">
        <v>31</v>
      </c>
      <c r="D4" s="2">
        <v>30</v>
      </c>
    </row>
    <row r="5" spans="2:4" x14ac:dyDescent="0.75">
      <c r="B5" s="1" t="s">
        <v>32</v>
      </c>
      <c r="D5" s="2">
        <v>40</v>
      </c>
    </row>
    <row r="6" spans="2:4" x14ac:dyDescent="0.75">
      <c r="B6" s="1" t="s">
        <v>33</v>
      </c>
      <c r="D6" s="2">
        <v>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EB6D-B834-4D11-8A64-9E9BCB7FF319}">
  <dimension ref="B3:E9"/>
  <sheetViews>
    <sheetView workbookViewId="0">
      <selection activeCell="E10" sqref="E10"/>
    </sheetView>
  </sheetViews>
  <sheetFormatPr defaultRowHeight="14.75" x14ac:dyDescent="0.75"/>
  <cols>
    <col min="1" max="2" width="8.7265625" style="1"/>
    <col min="3" max="3" width="33.08984375" style="1" customWidth="1"/>
    <col min="4" max="4" width="8.7265625" style="2"/>
    <col min="5" max="5" width="14.1796875" style="2" customWidth="1"/>
    <col min="6" max="16384" width="8.7265625" style="1"/>
  </cols>
  <sheetData>
    <row r="3" spans="2:5" x14ac:dyDescent="0.75">
      <c r="C3" s="7" t="s">
        <v>22</v>
      </c>
      <c r="E3" s="2" t="s">
        <v>23</v>
      </c>
    </row>
    <row r="4" spans="2:5" x14ac:dyDescent="0.75">
      <c r="B4" s="1" t="s">
        <v>24</v>
      </c>
      <c r="C4" s="1" t="s">
        <v>13</v>
      </c>
      <c r="D4" s="2" t="s">
        <v>19</v>
      </c>
      <c r="E4" s="2">
        <v>90</v>
      </c>
    </row>
    <row r="5" spans="2:5" x14ac:dyDescent="0.75">
      <c r="B5" s="1" t="s">
        <v>25</v>
      </c>
      <c r="C5" s="1" t="s">
        <v>14</v>
      </c>
      <c r="D5" s="2" t="s">
        <v>21</v>
      </c>
      <c r="E5" s="2">
        <v>150</v>
      </c>
    </row>
    <row r="6" spans="2:5" x14ac:dyDescent="0.75">
      <c r="B6" s="1" t="s">
        <v>26</v>
      </c>
      <c r="C6" s="1" t="s">
        <v>15</v>
      </c>
      <c r="D6" s="2" t="s">
        <v>20</v>
      </c>
      <c r="E6" s="2">
        <v>180</v>
      </c>
    </row>
    <row r="7" spans="2:5" x14ac:dyDescent="0.75">
      <c r="B7" s="1" t="s">
        <v>27</v>
      </c>
      <c r="C7" s="7" t="s">
        <v>16</v>
      </c>
      <c r="D7" s="3" t="s">
        <v>19</v>
      </c>
      <c r="E7" s="3">
        <v>270</v>
      </c>
    </row>
    <row r="8" spans="2:5" x14ac:dyDescent="0.75">
      <c r="B8" s="1" t="s">
        <v>28</v>
      </c>
      <c r="C8" s="1" t="s">
        <v>17</v>
      </c>
      <c r="D8" s="2" t="s">
        <v>19</v>
      </c>
      <c r="E8" s="2">
        <v>360</v>
      </c>
    </row>
    <row r="9" spans="2:5" x14ac:dyDescent="0.75">
      <c r="B9" s="1" t="s">
        <v>29</v>
      </c>
      <c r="C9" s="1" t="s">
        <v>18</v>
      </c>
      <c r="D9" s="2" t="s">
        <v>19</v>
      </c>
      <c r="E9" s="2">
        <v>450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5BB7-A9E8-4030-B91A-930E8F6BBE80}">
  <dimension ref="B2:F10"/>
  <sheetViews>
    <sheetView topLeftCell="A2" workbookViewId="0">
      <selection activeCell="E10" sqref="E10"/>
    </sheetView>
  </sheetViews>
  <sheetFormatPr defaultRowHeight="14.75" x14ac:dyDescent="0.75"/>
  <cols>
    <col min="1" max="1" width="8.7265625" style="1"/>
    <col min="2" max="2" width="16.1328125" style="1" bestFit="1" customWidth="1"/>
    <col min="3" max="3" width="19.81640625" style="2" customWidth="1"/>
    <col min="4" max="4" width="8.31640625" style="2" customWidth="1"/>
    <col min="5" max="16384" width="8.7265625" style="1"/>
  </cols>
  <sheetData>
    <row r="2" spans="2:6" x14ac:dyDescent="0.75">
      <c r="B2" s="7" t="s">
        <v>34</v>
      </c>
    </row>
    <row r="3" spans="2:6" x14ac:dyDescent="0.75">
      <c r="C3" s="3" t="s">
        <v>40</v>
      </c>
      <c r="D3" s="22" t="s">
        <v>42</v>
      </c>
      <c r="E3" s="22" t="s">
        <v>43</v>
      </c>
      <c r="F3" s="2"/>
    </row>
    <row r="4" spans="2:6" x14ac:dyDescent="0.75">
      <c r="B4" s="1" t="s">
        <v>35</v>
      </c>
      <c r="C4" s="2">
        <v>1000</v>
      </c>
      <c r="D4" s="2">
        <v>1000</v>
      </c>
      <c r="E4" s="2">
        <v>1000</v>
      </c>
      <c r="F4" s="2"/>
    </row>
    <row r="5" spans="2:6" x14ac:dyDescent="0.75">
      <c r="B5" s="1" t="s">
        <v>36</v>
      </c>
      <c r="C5" s="18">
        <v>3.5000000000000003E-2</v>
      </c>
      <c r="D5" s="20">
        <v>0.06</v>
      </c>
      <c r="E5" s="20">
        <v>0.08</v>
      </c>
      <c r="F5" s="21"/>
    </row>
    <row r="6" spans="2:6" x14ac:dyDescent="0.75">
      <c r="B6" s="1" t="s">
        <v>37</v>
      </c>
      <c r="C6" s="2">
        <f>C5*C4</f>
        <v>35</v>
      </c>
      <c r="D6" s="2">
        <f>D5*D4</f>
        <v>60</v>
      </c>
      <c r="E6" s="2">
        <f>E5*E4</f>
        <v>80</v>
      </c>
      <c r="F6" s="2"/>
    </row>
    <row r="7" spans="2:6" x14ac:dyDescent="0.75">
      <c r="B7" s="1" t="s">
        <v>38</v>
      </c>
      <c r="C7" s="19">
        <f>C6*4</f>
        <v>140</v>
      </c>
      <c r="D7" s="19">
        <f>D6*4</f>
        <v>240</v>
      </c>
      <c r="E7" s="19">
        <f>E6*4</f>
        <v>320</v>
      </c>
      <c r="F7" s="19"/>
    </row>
    <row r="8" spans="2:6" x14ac:dyDescent="0.75">
      <c r="B8" s="1" t="s">
        <v>39</v>
      </c>
      <c r="C8" s="19">
        <f>C4*0.3</f>
        <v>300</v>
      </c>
      <c r="D8" s="19">
        <f>D4*0.3</f>
        <v>300</v>
      </c>
      <c r="E8" s="19">
        <f>E4*0.3</f>
        <v>300</v>
      </c>
      <c r="F8" s="19"/>
    </row>
    <row r="9" spans="2:6" x14ac:dyDescent="0.75">
      <c r="E9" s="2"/>
      <c r="F9" s="2"/>
    </row>
    <row r="10" spans="2:6" x14ac:dyDescent="0.75">
      <c r="B10" s="1" t="s">
        <v>41</v>
      </c>
      <c r="C10" s="4">
        <f>(C7-C8)/C8</f>
        <v>-0.53333333333333333</v>
      </c>
      <c r="D10" s="4">
        <f>(D7-D8)/D8</f>
        <v>-0.2</v>
      </c>
      <c r="E10" s="25">
        <f>(E7-E8)/E8</f>
        <v>6.6666666666666666E-2</v>
      </c>
      <c r="F10" s="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23DF-54BD-4D90-BD12-591F237FC513}">
  <dimension ref="B1:I19"/>
  <sheetViews>
    <sheetView workbookViewId="0">
      <selection activeCell="H5" sqref="H5"/>
    </sheetView>
  </sheetViews>
  <sheetFormatPr defaultRowHeight="14.75" x14ac:dyDescent="0.75"/>
  <cols>
    <col min="1" max="1" width="8.7265625" style="1"/>
    <col min="2" max="2" width="8.7265625" style="2"/>
    <col min="3" max="3" width="18.1796875" style="2" customWidth="1"/>
    <col min="4" max="4" width="12.953125" style="2" customWidth="1"/>
    <col min="5" max="5" width="12.54296875" style="1" customWidth="1"/>
    <col min="6" max="6" width="10.86328125" style="1" customWidth="1"/>
    <col min="7" max="7" width="15.26953125" style="1" customWidth="1"/>
    <col min="8" max="16384" width="8.7265625" style="1"/>
  </cols>
  <sheetData>
    <row r="1" spans="2:7" x14ac:dyDescent="0.75">
      <c r="C1" s="13" t="s">
        <v>6</v>
      </c>
      <c r="D1" s="14">
        <v>0.1</v>
      </c>
    </row>
    <row r="2" spans="2:7" x14ac:dyDescent="0.75">
      <c r="C2" s="13" t="s">
        <v>7</v>
      </c>
      <c r="D2" s="14">
        <v>0.1</v>
      </c>
    </row>
    <row r="3" spans="2:7" x14ac:dyDescent="0.75">
      <c r="C3" s="13" t="s">
        <v>8</v>
      </c>
      <c r="D3" s="15">
        <v>200</v>
      </c>
    </row>
    <row r="4" spans="2:7" x14ac:dyDescent="0.75">
      <c r="C4" s="13" t="s">
        <v>9</v>
      </c>
      <c r="D4" s="15">
        <v>100</v>
      </c>
    </row>
    <row r="5" spans="2:7" ht="9.75" customHeight="1" x14ac:dyDescent="0.75">
      <c r="D5" s="6"/>
    </row>
    <row r="6" spans="2:7" hidden="1" x14ac:dyDescent="0.75"/>
    <row r="7" spans="2:7" s="12" customFormat="1" ht="29.5" x14ac:dyDescent="0.75">
      <c r="B7" s="10" t="s">
        <v>1</v>
      </c>
      <c r="C7" s="10" t="s">
        <v>3</v>
      </c>
      <c r="D7" s="10" t="s">
        <v>2</v>
      </c>
      <c r="E7" s="10" t="s">
        <v>4</v>
      </c>
      <c r="F7" s="11" t="s">
        <v>5</v>
      </c>
      <c r="G7" s="10" t="s">
        <v>10</v>
      </c>
    </row>
    <row r="8" spans="2:7" x14ac:dyDescent="0.75">
      <c r="B8" s="2">
        <v>1</v>
      </c>
      <c r="C8" s="4">
        <v>0</v>
      </c>
      <c r="D8" s="4">
        <f>1-C8</f>
        <v>1</v>
      </c>
      <c r="E8" s="4">
        <f>(1-C8)^(B8-1)</f>
        <v>1</v>
      </c>
      <c r="F8" s="4">
        <f>1/(1+$D$2)^(B8-1)</f>
        <v>1</v>
      </c>
      <c r="G8" s="8">
        <f>E8*($D$3-$D$4)*F8</f>
        <v>100</v>
      </c>
    </row>
    <row r="9" spans="2:7" x14ac:dyDescent="0.75">
      <c r="B9" s="2">
        <v>2</v>
      </c>
      <c r="C9" s="6">
        <f>D1</f>
        <v>0.1</v>
      </c>
      <c r="D9" s="4">
        <f t="shared" ref="D9:D17" si="0">1-C9</f>
        <v>0.9</v>
      </c>
      <c r="E9" s="4">
        <f t="shared" ref="E9:E17" si="1">(1-C9)^(B9-1)</f>
        <v>0.9</v>
      </c>
      <c r="F9" s="4">
        <f t="shared" ref="F9:F17" si="2">1/(1+$D$2)^(B9-1)</f>
        <v>0.90909090909090906</v>
      </c>
      <c r="G9" s="8">
        <f t="shared" ref="G9:G17" si="3">E9*($D$3-$D$4)*F9</f>
        <v>81.818181818181813</v>
      </c>
    </row>
    <row r="10" spans="2:7" x14ac:dyDescent="0.75">
      <c r="B10" s="2">
        <v>3</v>
      </c>
      <c r="C10" s="6">
        <f>C9</f>
        <v>0.1</v>
      </c>
      <c r="D10" s="4">
        <f t="shared" si="0"/>
        <v>0.9</v>
      </c>
      <c r="E10" s="4">
        <f t="shared" si="1"/>
        <v>0.81</v>
      </c>
      <c r="F10" s="4">
        <f t="shared" si="2"/>
        <v>0.82644628099173545</v>
      </c>
      <c r="G10" s="8">
        <f t="shared" si="3"/>
        <v>66.942148760330568</v>
      </c>
    </row>
    <row r="11" spans="2:7" x14ac:dyDescent="0.75">
      <c r="B11" s="2">
        <v>4</v>
      </c>
      <c r="C11" s="6">
        <f t="shared" ref="C11:C17" si="4">C10</f>
        <v>0.1</v>
      </c>
      <c r="D11" s="4">
        <f t="shared" si="0"/>
        <v>0.9</v>
      </c>
      <c r="E11" s="4">
        <f t="shared" si="1"/>
        <v>0.72900000000000009</v>
      </c>
      <c r="F11" s="4">
        <f t="shared" si="2"/>
        <v>0.75131480090157754</v>
      </c>
      <c r="G11" s="8">
        <f t="shared" si="3"/>
        <v>54.77084898572501</v>
      </c>
    </row>
    <row r="12" spans="2:7" x14ac:dyDescent="0.75">
      <c r="B12" s="2">
        <v>5</v>
      </c>
      <c r="C12" s="6">
        <f t="shared" si="4"/>
        <v>0.1</v>
      </c>
      <c r="D12" s="4">
        <f t="shared" si="0"/>
        <v>0.9</v>
      </c>
      <c r="E12" s="4">
        <f t="shared" si="1"/>
        <v>0.65610000000000013</v>
      </c>
      <c r="F12" s="4">
        <f t="shared" si="2"/>
        <v>0.68301345536507052</v>
      </c>
      <c r="G12" s="8">
        <f t="shared" si="3"/>
        <v>44.812512806502284</v>
      </c>
    </row>
    <row r="13" spans="2:7" x14ac:dyDescent="0.75">
      <c r="B13" s="2">
        <v>6</v>
      </c>
      <c r="C13" s="6">
        <f t="shared" si="4"/>
        <v>0.1</v>
      </c>
      <c r="D13" s="4">
        <f t="shared" si="0"/>
        <v>0.9</v>
      </c>
      <c r="E13" s="4">
        <f t="shared" si="1"/>
        <v>0.59049000000000018</v>
      </c>
      <c r="F13" s="4">
        <f t="shared" si="2"/>
        <v>0.62092132305915493</v>
      </c>
      <c r="G13" s="8">
        <f t="shared" si="3"/>
        <v>36.664783205320049</v>
      </c>
    </row>
    <row r="14" spans="2:7" x14ac:dyDescent="0.75">
      <c r="B14" s="2">
        <v>7</v>
      </c>
      <c r="C14" s="6">
        <f t="shared" si="4"/>
        <v>0.1</v>
      </c>
      <c r="D14" s="4">
        <f t="shared" si="0"/>
        <v>0.9</v>
      </c>
      <c r="E14" s="4">
        <f t="shared" si="1"/>
        <v>0.53144100000000016</v>
      </c>
      <c r="F14" s="4">
        <f t="shared" si="2"/>
        <v>0.56447393005377722</v>
      </c>
      <c r="G14" s="8">
        <f t="shared" si="3"/>
        <v>29.998458986170952</v>
      </c>
    </row>
    <row r="15" spans="2:7" x14ac:dyDescent="0.75">
      <c r="B15" s="2">
        <v>8</v>
      </c>
      <c r="C15" s="6">
        <f t="shared" si="4"/>
        <v>0.1</v>
      </c>
      <c r="D15" s="4">
        <f t="shared" si="0"/>
        <v>0.9</v>
      </c>
      <c r="E15" s="4">
        <f t="shared" si="1"/>
        <v>0.47829690000000014</v>
      </c>
      <c r="F15" s="4">
        <f t="shared" si="2"/>
        <v>0.51315811823070645</v>
      </c>
      <c r="G15" s="8">
        <f t="shared" si="3"/>
        <v>24.544193715958045</v>
      </c>
    </row>
    <row r="16" spans="2:7" x14ac:dyDescent="0.75">
      <c r="B16" s="2">
        <v>9</v>
      </c>
      <c r="C16" s="6">
        <f t="shared" si="4"/>
        <v>0.1</v>
      </c>
      <c r="D16" s="4">
        <f t="shared" si="0"/>
        <v>0.9</v>
      </c>
      <c r="E16" s="4">
        <f t="shared" si="1"/>
        <v>0.43046721000000016</v>
      </c>
      <c r="F16" s="4">
        <f t="shared" si="2"/>
        <v>0.46650738020973315</v>
      </c>
      <c r="G16" s="8">
        <f t="shared" si="3"/>
        <v>20.081613040329309</v>
      </c>
    </row>
    <row r="17" spans="2:9" ht="15.5" thickBot="1" x14ac:dyDescent="0.9">
      <c r="B17" s="2">
        <v>10</v>
      </c>
      <c r="C17" s="6">
        <f t="shared" si="4"/>
        <v>0.1</v>
      </c>
      <c r="D17" s="4">
        <f t="shared" si="0"/>
        <v>0.9</v>
      </c>
      <c r="E17" s="4">
        <f t="shared" si="1"/>
        <v>0.38742048900000015</v>
      </c>
      <c r="F17" s="4">
        <f t="shared" si="2"/>
        <v>0.42409761837248466</v>
      </c>
      <c r="G17" s="8">
        <f t="shared" si="3"/>
        <v>16.430410669360345</v>
      </c>
    </row>
    <row r="18" spans="2:9" ht="15.5" thickTop="1" x14ac:dyDescent="0.75">
      <c r="E18" s="61" t="s">
        <v>11</v>
      </c>
      <c r="F18" s="61"/>
      <c r="G18" s="16">
        <f>SUM(G8:G17)</f>
        <v>476.06315198787837</v>
      </c>
    </row>
    <row r="19" spans="2:9" x14ac:dyDescent="0.75">
      <c r="E19" s="62" t="s">
        <v>12</v>
      </c>
      <c r="F19" s="62"/>
      <c r="G19" s="17">
        <f>(D3-D4)/(1- (1-D1)/(1+D2))</f>
        <v>549.99999999999977</v>
      </c>
      <c r="I19" s="9"/>
    </row>
  </sheetData>
  <mergeCells count="2">
    <mergeCell ref="E18:F18"/>
    <mergeCell ref="E19:F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1AEB-A26D-40B6-B980-6780B64144A3}">
  <dimension ref="A2:D18"/>
  <sheetViews>
    <sheetView topLeftCell="C4" workbookViewId="0">
      <selection activeCell="F32" sqref="F32"/>
    </sheetView>
  </sheetViews>
  <sheetFormatPr defaultRowHeight="14.75" x14ac:dyDescent="0.75"/>
  <sheetData>
    <row r="2" spans="1:4" x14ac:dyDescent="0.75">
      <c r="A2" s="23" t="s">
        <v>44</v>
      </c>
      <c r="B2" s="23" t="s">
        <v>45</v>
      </c>
      <c r="C2" s="23" t="s">
        <v>46</v>
      </c>
      <c r="D2" s="24" t="s">
        <v>47</v>
      </c>
    </row>
    <row r="3" spans="1:4" x14ac:dyDescent="0.75">
      <c r="A3" s="2">
        <v>1</v>
      </c>
      <c r="B3" s="3">
        <v>1</v>
      </c>
      <c r="C3" s="3">
        <v>6</v>
      </c>
      <c r="D3" s="5">
        <v>0.14000000000000001</v>
      </c>
    </row>
    <row r="4" spans="1:4" x14ac:dyDescent="0.75">
      <c r="A4" s="2">
        <v>1</v>
      </c>
      <c r="B4" s="3">
        <v>2</v>
      </c>
      <c r="C4" s="3">
        <v>4</v>
      </c>
      <c r="D4" s="5">
        <v>8.1632653061224483E-2</v>
      </c>
    </row>
    <row r="5" spans="1:4" x14ac:dyDescent="0.75">
      <c r="A5" s="2">
        <v>1</v>
      </c>
      <c r="B5" s="3">
        <v>3</v>
      </c>
      <c r="C5" s="3">
        <v>2</v>
      </c>
      <c r="D5" s="5">
        <v>4.0816326530612242E-2</v>
      </c>
    </row>
    <row r="6" spans="1:4" x14ac:dyDescent="0.75">
      <c r="A6" s="2">
        <v>1</v>
      </c>
      <c r="B6" s="3">
        <v>4</v>
      </c>
      <c r="C6" s="3">
        <v>2</v>
      </c>
      <c r="D6" s="5">
        <v>4.0816326530612242E-2</v>
      </c>
    </row>
    <row r="7" spans="1:4" x14ac:dyDescent="0.75">
      <c r="A7" s="2">
        <v>2</v>
      </c>
      <c r="B7" s="3">
        <v>1</v>
      </c>
      <c r="C7" s="3">
        <v>2</v>
      </c>
      <c r="D7" s="5">
        <v>4.0816326530612242E-2</v>
      </c>
    </row>
    <row r="8" spans="1:4" x14ac:dyDescent="0.75">
      <c r="A8" s="2">
        <v>2</v>
      </c>
      <c r="B8" s="3">
        <v>2</v>
      </c>
      <c r="C8" s="3">
        <v>3</v>
      </c>
      <c r="D8" s="5">
        <v>0.02</v>
      </c>
    </row>
    <row r="9" spans="1:4" x14ac:dyDescent="0.75">
      <c r="A9" s="2">
        <v>2</v>
      </c>
      <c r="B9" s="3">
        <v>3</v>
      </c>
      <c r="C9" s="3">
        <v>4</v>
      </c>
      <c r="D9" s="5">
        <v>0.13</v>
      </c>
    </row>
    <row r="10" spans="1:4" x14ac:dyDescent="0.75">
      <c r="A10" s="2">
        <v>2</v>
      </c>
      <c r="B10" s="3">
        <v>4</v>
      </c>
      <c r="C10" s="3">
        <v>3</v>
      </c>
      <c r="D10" s="5">
        <v>7.0000000000000007E-2</v>
      </c>
    </row>
    <row r="11" spans="1:4" x14ac:dyDescent="0.75">
      <c r="A11" s="2">
        <v>3</v>
      </c>
      <c r="B11" s="3">
        <v>1</v>
      </c>
      <c r="C11" s="3">
        <v>2</v>
      </c>
      <c r="D11" s="5">
        <v>0.03</v>
      </c>
    </row>
    <row r="12" spans="1:4" x14ac:dyDescent="0.75">
      <c r="A12" s="2">
        <v>3</v>
      </c>
      <c r="B12" s="3">
        <v>2</v>
      </c>
      <c r="C12" s="3">
        <v>2</v>
      </c>
      <c r="D12" s="5">
        <v>4.0816326530612242E-2</v>
      </c>
    </row>
    <row r="13" spans="1:4" x14ac:dyDescent="0.75">
      <c r="A13" s="2">
        <v>3</v>
      </c>
      <c r="B13" s="3">
        <v>3</v>
      </c>
      <c r="C13" s="3">
        <v>5</v>
      </c>
      <c r="D13" s="5">
        <v>0.13</v>
      </c>
    </row>
    <row r="14" spans="1:4" x14ac:dyDescent="0.75">
      <c r="A14" s="2">
        <v>3</v>
      </c>
      <c r="B14" s="3">
        <v>4</v>
      </c>
      <c r="C14" s="3">
        <v>3</v>
      </c>
      <c r="D14" s="5">
        <v>0.03</v>
      </c>
    </row>
    <row r="15" spans="1:4" x14ac:dyDescent="0.75">
      <c r="A15" s="2">
        <v>4</v>
      </c>
      <c r="B15" s="3">
        <v>1</v>
      </c>
      <c r="C15" s="3">
        <v>2</v>
      </c>
      <c r="D15" s="5">
        <v>0.01</v>
      </c>
    </row>
    <row r="16" spans="1:4" x14ac:dyDescent="0.75">
      <c r="A16" s="2">
        <v>4</v>
      </c>
      <c r="B16" s="3">
        <v>2</v>
      </c>
      <c r="C16" s="3">
        <v>2</v>
      </c>
      <c r="D16" s="5">
        <v>0.01</v>
      </c>
    </row>
    <row r="17" spans="1:4" x14ac:dyDescent="0.75">
      <c r="A17" s="2">
        <v>4</v>
      </c>
      <c r="B17" s="3">
        <v>3</v>
      </c>
      <c r="C17" s="3">
        <v>2</v>
      </c>
      <c r="D17" s="5">
        <v>0.08</v>
      </c>
    </row>
    <row r="18" spans="1:4" x14ac:dyDescent="0.75">
      <c r="A18" s="2">
        <v>4</v>
      </c>
      <c r="B18" s="3">
        <v>4</v>
      </c>
      <c r="C18" s="3">
        <v>5</v>
      </c>
      <c r="D18" s="5">
        <v>0.10204081632653061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E203-82D6-4400-B5A5-E5250E4B4BE7}">
  <dimension ref="A1:AB52"/>
  <sheetViews>
    <sheetView tabSelected="1" topLeftCell="E1" zoomScale="70" zoomScaleNormal="70" workbookViewId="0">
      <selection activeCell="K5" sqref="K5"/>
    </sheetView>
  </sheetViews>
  <sheetFormatPr defaultRowHeight="14.75" x14ac:dyDescent="0.75"/>
  <cols>
    <col min="1" max="1" width="34.86328125" style="2" customWidth="1"/>
    <col min="2" max="2" width="23.76953125" style="2" bestFit="1" customWidth="1"/>
    <col min="3" max="3" width="21.1796875" style="2" customWidth="1"/>
    <col min="4" max="4" width="21.90625" style="19" bestFit="1" customWidth="1"/>
    <col min="5" max="5" width="9" style="1" customWidth="1"/>
    <col min="6" max="7" width="8.7265625" style="1"/>
    <col min="8" max="8" width="11.1328125" style="1" customWidth="1"/>
    <col min="9" max="9" width="14.6328125" style="1" customWidth="1"/>
    <col min="10" max="10" width="16.40625" style="1" customWidth="1"/>
    <col min="11" max="11" width="12.90625" style="2" customWidth="1"/>
    <col min="12" max="12" width="13.6328125" style="1" bestFit="1" customWidth="1"/>
    <col min="13" max="13" width="12.04296875" style="1" bestFit="1" customWidth="1"/>
    <col min="14" max="14" width="8.7265625" style="1"/>
    <col min="15" max="15" width="14.86328125" style="1" customWidth="1"/>
    <col min="16" max="17" width="8.7265625" style="1"/>
    <col min="18" max="18" width="12.58984375" style="1" bestFit="1" customWidth="1"/>
    <col min="19" max="19" width="14.6328125" style="1" bestFit="1" customWidth="1"/>
    <col min="20" max="22" width="2.6796875" style="1" bestFit="1" customWidth="1"/>
    <col min="23" max="23" width="10.58984375" style="2" bestFit="1" customWidth="1"/>
    <col min="24" max="24" width="13.7265625" style="2" customWidth="1"/>
    <col min="25" max="25" width="11.40625" style="2" customWidth="1"/>
    <col min="26" max="26" width="8.6328125" style="4" customWidth="1"/>
    <col min="27" max="16384" width="8.7265625" style="1"/>
  </cols>
  <sheetData>
    <row r="1" spans="1:28" s="28" customFormat="1" ht="26" x14ac:dyDescent="1.2">
      <c r="A1" s="26"/>
      <c r="B1" s="26"/>
      <c r="C1" s="26"/>
      <c r="D1" s="27"/>
      <c r="K1" s="29" t="str">
        <f>"use PERCENTILE function in excel to define your quartile level"</f>
        <v>use PERCENTILE function in excel to define your quartile level</v>
      </c>
      <c r="L1" s="30"/>
      <c r="M1" s="30"/>
      <c r="N1" s="30"/>
      <c r="O1" s="30"/>
      <c r="P1" s="30"/>
      <c r="W1" s="26"/>
      <c r="X1" s="26"/>
      <c r="Y1" s="26"/>
      <c r="Z1" s="31"/>
    </row>
    <row r="3" spans="1:28" x14ac:dyDescent="0.75">
      <c r="A3" s="3" t="s">
        <v>48</v>
      </c>
      <c r="B3" s="32" t="s">
        <v>49</v>
      </c>
      <c r="C3" s="32" t="s">
        <v>50</v>
      </c>
      <c r="D3" s="33" t="s">
        <v>51</v>
      </c>
      <c r="E3" s="34" t="s">
        <v>52</v>
      </c>
      <c r="F3" s="34" t="s">
        <v>53</v>
      </c>
      <c r="G3" s="34" t="s">
        <v>54</v>
      </c>
      <c r="H3" s="34" t="s">
        <v>55</v>
      </c>
      <c r="K3" s="35" t="s">
        <v>44</v>
      </c>
      <c r="L3" s="35" t="s">
        <v>45</v>
      </c>
      <c r="M3" s="35" t="s">
        <v>56</v>
      </c>
    </row>
    <row r="4" spans="1:28" x14ac:dyDescent="0.75">
      <c r="A4" s="2">
        <v>5874</v>
      </c>
      <c r="B4" s="2">
        <v>191</v>
      </c>
      <c r="C4" s="2">
        <v>26</v>
      </c>
      <c r="D4" s="19">
        <v>260</v>
      </c>
      <c r="E4" s="2">
        <f>IF(B4&gt;K$6,1,IF(B4&gt;K$5,2,IF(B4&gt;K$4,3,4)))</f>
        <v>1</v>
      </c>
      <c r="F4" s="2">
        <f>IF(C4&gt;L$6,4,IF(C4&gt;L$5,3,IF(C4&gt;L$4,2,1)))</f>
        <v>2</v>
      </c>
      <c r="G4" s="2">
        <f>IF(D4&gt;M$6,4,IF(D4&gt;M$5,3,IF(D4&gt;M$4,2,1)))</f>
        <v>2</v>
      </c>
      <c r="H4" s="2" t="str">
        <f>_xlfn.CONCAT(E4,F4,G4)</f>
        <v>122</v>
      </c>
      <c r="I4" s="2">
        <v>1</v>
      </c>
      <c r="K4" s="2">
        <f>PERCENTILE(B$4:B$52,0.25)</f>
        <v>67</v>
      </c>
      <c r="L4" s="2">
        <f>PERCENTILE(C$4:C$52,0.25)</f>
        <v>22</v>
      </c>
      <c r="M4" s="19">
        <f>PERCENTILE(D$4:D$52,0.25)</f>
        <v>120</v>
      </c>
    </row>
    <row r="5" spans="1:28" x14ac:dyDescent="0.75">
      <c r="A5" s="2">
        <v>3739</v>
      </c>
      <c r="B5" s="2">
        <v>200</v>
      </c>
      <c r="C5" s="2">
        <v>9</v>
      </c>
      <c r="D5" s="19">
        <v>140</v>
      </c>
      <c r="E5" s="2">
        <f t="shared" ref="E5:E52" si="0">IF(B5&gt;K$6,1,IF(B5&gt;K$5,2,IF(B5&gt;K$4,3,4)))</f>
        <v>1</v>
      </c>
      <c r="F5" s="2">
        <f t="shared" ref="F5:G52" si="1">IF(C5&gt;L$6,4,IF(C5&gt;L$5,3,IF(C5&gt;L$4,2,1)))</f>
        <v>1</v>
      </c>
      <c r="G5" s="2">
        <f t="shared" si="1"/>
        <v>2</v>
      </c>
      <c r="H5" s="2" t="str">
        <f t="shared" ref="H5:H52" si="2">_xlfn.CONCAT(E5,F5,G5)</f>
        <v>112</v>
      </c>
      <c r="I5" s="2">
        <v>1</v>
      </c>
      <c r="K5" s="2">
        <f>PERCENTILE(B$4:B$52,0.5)</f>
        <v>118</v>
      </c>
      <c r="L5" s="2">
        <f>PERCENTILE(C$4:C$52,0.5)</f>
        <v>36</v>
      </c>
      <c r="M5" s="19">
        <f>PERCENTILE(D$4:D$52,0.5)</f>
        <v>300</v>
      </c>
    </row>
    <row r="6" spans="1:28" x14ac:dyDescent="0.75">
      <c r="A6" s="2">
        <v>7985</v>
      </c>
      <c r="B6" s="2">
        <v>200</v>
      </c>
      <c r="C6" s="2">
        <v>10</v>
      </c>
      <c r="D6" s="19">
        <v>100</v>
      </c>
      <c r="E6" s="2">
        <f t="shared" si="0"/>
        <v>1</v>
      </c>
      <c r="F6" s="2">
        <f t="shared" si="1"/>
        <v>1</v>
      </c>
      <c r="G6" s="2">
        <f t="shared" si="1"/>
        <v>1</v>
      </c>
      <c r="H6" s="2" t="str">
        <f t="shared" si="2"/>
        <v>111</v>
      </c>
      <c r="I6" s="2">
        <v>1</v>
      </c>
      <c r="K6" s="2">
        <f>PERCENTILE(B$4:B$52,0.75)</f>
        <v>169</v>
      </c>
      <c r="L6" s="2">
        <f>PERCENTILE(C$4:C$52,0.75)</f>
        <v>54</v>
      </c>
      <c r="M6" s="19">
        <f>PERCENTILE(D$4:D$52,0.75)</f>
        <v>720</v>
      </c>
    </row>
    <row r="7" spans="1:28" x14ac:dyDescent="0.75">
      <c r="A7" s="2">
        <v>4144</v>
      </c>
      <c r="B7" s="2">
        <v>80</v>
      </c>
      <c r="C7" s="2">
        <v>36</v>
      </c>
      <c r="D7" s="19">
        <v>580</v>
      </c>
      <c r="E7" s="2">
        <f t="shared" si="0"/>
        <v>3</v>
      </c>
      <c r="F7" s="2">
        <f t="shared" si="1"/>
        <v>2</v>
      </c>
      <c r="G7" s="2">
        <f t="shared" si="1"/>
        <v>3</v>
      </c>
      <c r="H7" s="2" t="str">
        <f t="shared" si="2"/>
        <v>323</v>
      </c>
      <c r="I7" s="2">
        <v>1</v>
      </c>
      <c r="L7" s="2"/>
      <c r="M7" s="19"/>
    </row>
    <row r="8" spans="1:28" x14ac:dyDescent="0.75">
      <c r="A8" s="2">
        <v>2468</v>
      </c>
      <c r="B8" s="2">
        <v>85</v>
      </c>
      <c r="C8" s="2">
        <v>38</v>
      </c>
      <c r="D8" s="19">
        <v>660</v>
      </c>
      <c r="E8" s="2">
        <f t="shared" si="0"/>
        <v>3</v>
      </c>
      <c r="F8" s="2">
        <f t="shared" si="1"/>
        <v>3</v>
      </c>
      <c r="G8" s="2">
        <f t="shared" si="1"/>
        <v>3</v>
      </c>
      <c r="H8" s="2" t="str">
        <f t="shared" si="2"/>
        <v>333</v>
      </c>
      <c r="I8" s="2">
        <v>1</v>
      </c>
      <c r="M8" s="19"/>
    </row>
    <row r="9" spans="1:28" x14ac:dyDescent="0.75">
      <c r="A9" s="2">
        <v>9873</v>
      </c>
      <c r="B9" s="2">
        <v>67</v>
      </c>
      <c r="C9" s="2">
        <v>66</v>
      </c>
      <c r="D9" s="19">
        <v>1260</v>
      </c>
      <c r="E9" s="2">
        <f t="shared" si="0"/>
        <v>4</v>
      </c>
      <c r="F9" s="2">
        <f t="shared" si="1"/>
        <v>4</v>
      </c>
      <c r="G9" s="2">
        <f t="shared" si="1"/>
        <v>4</v>
      </c>
      <c r="H9" s="2" t="str">
        <f t="shared" si="2"/>
        <v>444</v>
      </c>
      <c r="I9" s="2">
        <v>1</v>
      </c>
    </row>
    <row r="10" spans="1:28" x14ac:dyDescent="0.75">
      <c r="A10" s="2">
        <v>7294</v>
      </c>
      <c r="B10" s="2">
        <v>140</v>
      </c>
      <c r="C10" s="2">
        <v>47</v>
      </c>
      <c r="D10" s="19">
        <v>320</v>
      </c>
      <c r="E10" s="2">
        <f t="shared" si="0"/>
        <v>2</v>
      </c>
      <c r="F10" s="2">
        <f t="shared" si="1"/>
        <v>3</v>
      </c>
      <c r="G10" s="2">
        <f t="shared" si="1"/>
        <v>3</v>
      </c>
      <c r="H10" s="2" t="str">
        <f t="shared" si="2"/>
        <v>233</v>
      </c>
      <c r="I10" s="2">
        <v>1</v>
      </c>
      <c r="J10" s="52" t="s">
        <v>57</v>
      </c>
      <c r="K10" s="53" t="s">
        <v>58</v>
      </c>
      <c r="L10" s="54" t="s">
        <v>59</v>
      </c>
      <c r="M10" s="55" t="s">
        <v>60</v>
      </c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7"/>
      <c r="Y10" s="57"/>
      <c r="Z10" s="58"/>
      <c r="AA10" s="56"/>
      <c r="AB10" s="56"/>
    </row>
    <row r="11" spans="1:28" x14ac:dyDescent="0.75">
      <c r="A11" s="2">
        <v>3159</v>
      </c>
      <c r="B11" s="2">
        <v>169</v>
      </c>
      <c r="C11" s="2">
        <v>28</v>
      </c>
      <c r="D11" s="19">
        <v>220</v>
      </c>
      <c r="E11" s="2">
        <f t="shared" si="0"/>
        <v>2</v>
      </c>
      <c r="F11" s="2">
        <f t="shared" si="1"/>
        <v>2</v>
      </c>
      <c r="G11" s="2">
        <f t="shared" si="1"/>
        <v>2</v>
      </c>
      <c r="H11" s="2" t="str">
        <f t="shared" si="2"/>
        <v>222</v>
      </c>
      <c r="I11" s="2">
        <v>1</v>
      </c>
      <c r="J11" s="37" t="s">
        <v>61</v>
      </c>
      <c r="K11" s="37">
        <v>5</v>
      </c>
      <c r="L11" s="38">
        <v>0.10204081632653061</v>
      </c>
      <c r="M11" s="39">
        <f>SUMIFS($D$4:$D$52,$H$4:$H$52,"="&amp;J11)/SUM($D$4:$D$52)</f>
        <v>0.2381160052333188</v>
      </c>
      <c r="N11" s="40"/>
      <c r="O11" s="40" t="s">
        <v>62</v>
      </c>
    </row>
    <row r="12" spans="1:28" x14ac:dyDescent="0.75">
      <c r="A12" s="2">
        <v>7400</v>
      </c>
      <c r="B12" s="2">
        <v>119</v>
      </c>
      <c r="C12" s="2">
        <v>29</v>
      </c>
      <c r="D12" s="19">
        <v>60</v>
      </c>
      <c r="E12" s="2">
        <f t="shared" si="0"/>
        <v>2</v>
      </c>
      <c r="F12" s="2">
        <f t="shared" si="1"/>
        <v>2</v>
      </c>
      <c r="G12" s="2">
        <f t="shared" si="1"/>
        <v>1</v>
      </c>
      <c r="H12" s="2" t="str">
        <f t="shared" si="2"/>
        <v>221</v>
      </c>
      <c r="I12" s="2">
        <v>1</v>
      </c>
      <c r="J12" s="41" t="s">
        <v>63</v>
      </c>
      <c r="K12" s="41">
        <v>1</v>
      </c>
      <c r="L12" s="42">
        <v>2.0408163265306121E-2</v>
      </c>
      <c r="M12" s="43">
        <f t="shared" ref="M12:M39" si="3">SUMIFS($D$4:$D$52,$H$4:$H$52,"="&amp;J12)/SUM($D$4:$D$52)</f>
        <v>4.3610989969472304E-2</v>
      </c>
    </row>
    <row r="13" spans="1:28" x14ac:dyDescent="0.75">
      <c r="A13" s="2">
        <v>5906</v>
      </c>
      <c r="B13" s="2">
        <v>131</v>
      </c>
      <c r="C13" s="2">
        <v>39</v>
      </c>
      <c r="D13" s="19">
        <v>600</v>
      </c>
      <c r="E13" s="2">
        <f t="shared" si="0"/>
        <v>2</v>
      </c>
      <c r="F13" s="2">
        <f t="shared" si="1"/>
        <v>3</v>
      </c>
      <c r="G13" s="2">
        <f t="shared" si="1"/>
        <v>3</v>
      </c>
      <c r="H13" s="2" t="str">
        <f t="shared" si="2"/>
        <v>233</v>
      </c>
      <c r="I13" s="2">
        <v>1</v>
      </c>
      <c r="J13" s="41" t="s">
        <v>64</v>
      </c>
      <c r="K13" s="41">
        <v>1</v>
      </c>
      <c r="L13" s="42">
        <v>2.0408163265306121E-2</v>
      </c>
      <c r="M13" s="43">
        <f t="shared" si="3"/>
        <v>3.139991277802006E-2</v>
      </c>
      <c r="R13" s="30" t="s">
        <v>65</v>
      </c>
      <c r="S13" s="30" t="s">
        <v>66</v>
      </c>
      <c r="T13" s="56"/>
      <c r="U13" s="56"/>
      <c r="V13" s="56"/>
      <c r="W13" s="57"/>
      <c r="X13" s="57"/>
      <c r="Y13" s="57"/>
      <c r="Z13" s="58"/>
      <c r="AA13" s="56"/>
      <c r="AB13" s="56"/>
    </row>
    <row r="14" spans="1:28" x14ac:dyDescent="0.75">
      <c r="A14" s="2">
        <v>3552</v>
      </c>
      <c r="B14" s="2">
        <v>15</v>
      </c>
      <c r="C14" s="2">
        <v>38</v>
      </c>
      <c r="D14" s="19">
        <v>1000</v>
      </c>
      <c r="E14" s="2">
        <f t="shared" si="0"/>
        <v>4</v>
      </c>
      <c r="F14" s="2">
        <f t="shared" si="1"/>
        <v>3</v>
      </c>
      <c r="G14" s="2">
        <f t="shared" si="1"/>
        <v>4</v>
      </c>
      <c r="H14" s="2" t="str">
        <f t="shared" si="2"/>
        <v>434</v>
      </c>
      <c r="I14" s="2">
        <v>1</v>
      </c>
      <c r="J14" s="41" t="s">
        <v>67</v>
      </c>
      <c r="K14" s="41">
        <v>1</v>
      </c>
      <c r="L14" s="42">
        <v>2.0408163265306121E-2</v>
      </c>
      <c r="M14" s="43">
        <f t="shared" si="3"/>
        <v>1.13388573920628E-2</v>
      </c>
      <c r="Q14" s="1" t="s">
        <v>44</v>
      </c>
      <c r="R14" s="44">
        <v>1</v>
      </c>
      <c r="S14" s="59">
        <v>12</v>
      </c>
      <c r="W14" s="23" t="s">
        <v>96</v>
      </c>
      <c r="X14" s="23" t="s">
        <v>97</v>
      </c>
      <c r="Y14" s="23" t="s">
        <v>68</v>
      </c>
      <c r="Z14" s="45" t="s">
        <v>47</v>
      </c>
    </row>
    <row r="15" spans="1:28" x14ac:dyDescent="0.75">
      <c r="A15" s="2">
        <v>2039</v>
      </c>
      <c r="B15" s="2">
        <v>108</v>
      </c>
      <c r="C15" s="2">
        <v>30</v>
      </c>
      <c r="D15" s="19">
        <v>120</v>
      </c>
      <c r="E15" s="2">
        <f t="shared" si="0"/>
        <v>3</v>
      </c>
      <c r="F15" s="2">
        <f t="shared" si="1"/>
        <v>2</v>
      </c>
      <c r="G15" s="2">
        <f t="shared" si="1"/>
        <v>1</v>
      </c>
      <c r="H15" s="2" t="str">
        <f t="shared" si="2"/>
        <v>321</v>
      </c>
      <c r="I15" s="2">
        <v>1</v>
      </c>
      <c r="J15" s="41" t="s">
        <v>69</v>
      </c>
      <c r="K15" s="41">
        <v>1</v>
      </c>
      <c r="L15" s="42">
        <v>2.0408163265306121E-2</v>
      </c>
      <c r="M15" s="43">
        <f t="shared" si="3"/>
        <v>1.7444395987788922E-2</v>
      </c>
      <c r="Q15" s="1" t="s">
        <v>45</v>
      </c>
      <c r="R15" s="46">
        <v>1</v>
      </c>
      <c r="S15" s="59">
        <v>6</v>
      </c>
      <c r="W15" s="47">
        <v>1</v>
      </c>
      <c r="X15" s="48">
        <f>R15</f>
        <v>1</v>
      </c>
      <c r="Y15" s="48">
        <f>S15</f>
        <v>6</v>
      </c>
      <c r="Z15" s="49">
        <f>Y15/SUM(Y$15:Y$30)</f>
        <v>0.12244897959183673</v>
      </c>
      <c r="AA15" s="60" t="s">
        <v>70</v>
      </c>
      <c r="AB15" s="60"/>
    </row>
    <row r="16" spans="1:28" x14ac:dyDescent="0.75">
      <c r="A16" s="2">
        <v>405</v>
      </c>
      <c r="B16" s="2">
        <v>100</v>
      </c>
      <c r="C16" s="2">
        <v>39</v>
      </c>
      <c r="D16" s="19">
        <v>720</v>
      </c>
      <c r="E16" s="2">
        <f t="shared" si="0"/>
        <v>3</v>
      </c>
      <c r="F16" s="2">
        <f t="shared" si="1"/>
        <v>3</v>
      </c>
      <c r="G16" s="2">
        <f t="shared" si="1"/>
        <v>3</v>
      </c>
      <c r="H16" s="2" t="str">
        <f t="shared" si="2"/>
        <v>333</v>
      </c>
      <c r="I16" s="2">
        <v>1</v>
      </c>
      <c r="J16" s="41" t="s">
        <v>71</v>
      </c>
      <c r="K16" s="41">
        <v>1</v>
      </c>
      <c r="L16" s="42">
        <v>2.0408163265306121E-2</v>
      </c>
      <c r="M16" s="43">
        <f t="shared" si="3"/>
        <v>1.2211077191452245E-2</v>
      </c>
      <c r="R16" s="46">
        <v>2</v>
      </c>
      <c r="S16" s="59">
        <v>2</v>
      </c>
      <c r="W16" s="2">
        <v>1</v>
      </c>
      <c r="X16" s="3">
        <f t="shared" ref="X16:Y18" si="4">R16</f>
        <v>2</v>
      </c>
      <c r="Y16" s="3">
        <f t="shared" si="4"/>
        <v>2</v>
      </c>
      <c r="Z16" s="4">
        <f t="shared" ref="Z16:Z30" si="5">Y16/SUM(Y$15:Y$30)</f>
        <v>4.0816326530612242E-2</v>
      </c>
    </row>
    <row r="17" spans="1:28" x14ac:dyDescent="0.75">
      <c r="A17" s="2">
        <v>569</v>
      </c>
      <c r="B17" s="2">
        <v>70</v>
      </c>
      <c r="C17" s="2">
        <v>200</v>
      </c>
      <c r="D17" s="19">
        <v>1200</v>
      </c>
      <c r="E17" s="2">
        <f t="shared" si="0"/>
        <v>3</v>
      </c>
      <c r="F17" s="2">
        <f t="shared" si="1"/>
        <v>4</v>
      </c>
      <c r="G17" s="2">
        <f t="shared" si="1"/>
        <v>4</v>
      </c>
      <c r="H17" s="2" t="str">
        <f t="shared" si="2"/>
        <v>344</v>
      </c>
      <c r="I17" s="2">
        <v>1</v>
      </c>
      <c r="J17" s="41" t="s">
        <v>72</v>
      </c>
      <c r="K17" s="41">
        <v>1</v>
      </c>
      <c r="L17" s="42">
        <v>2.0408163265306121E-2</v>
      </c>
      <c r="M17" s="43">
        <f t="shared" si="3"/>
        <v>3.4888791975577847E-3</v>
      </c>
      <c r="R17" s="46">
        <v>3</v>
      </c>
      <c r="S17" s="59">
        <v>2</v>
      </c>
      <c r="W17" s="2">
        <v>1</v>
      </c>
      <c r="X17" s="3">
        <f t="shared" si="4"/>
        <v>3</v>
      </c>
      <c r="Y17" s="3">
        <f t="shared" si="4"/>
        <v>2</v>
      </c>
      <c r="Z17" s="4">
        <f t="shared" si="5"/>
        <v>4.0816326530612242E-2</v>
      </c>
    </row>
    <row r="18" spans="1:28" x14ac:dyDescent="0.75">
      <c r="A18" s="2">
        <v>6776</v>
      </c>
      <c r="B18" s="2">
        <v>112</v>
      </c>
      <c r="C18" s="2">
        <v>16</v>
      </c>
      <c r="D18" s="19">
        <v>140</v>
      </c>
      <c r="E18" s="2">
        <f t="shared" si="0"/>
        <v>3</v>
      </c>
      <c r="F18" s="2">
        <f t="shared" si="1"/>
        <v>1</v>
      </c>
      <c r="G18" s="2">
        <f t="shared" si="1"/>
        <v>2</v>
      </c>
      <c r="H18" s="2" t="str">
        <f t="shared" si="2"/>
        <v>312</v>
      </c>
      <c r="I18" s="2">
        <v>1</v>
      </c>
      <c r="J18" s="41" t="s">
        <v>73</v>
      </c>
      <c r="K18" s="41">
        <v>2</v>
      </c>
      <c r="L18" s="42">
        <v>4.0816326530612242E-2</v>
      </c>
      <c r="M18" s="43">
        <f t="shared" si="3"/>
        <v>7.849978194505015E-3</v>
      </c>
      <c r="R18" s="46">
        <v>4</v>
      </c>
      <c r="S18" s="59">
        <v>2</v>
      </c>
      <c r="W18" s="2">
        <v>1</v>
      </c>
      <c r="X18" s="3">
        <f t="shared" si="4"/>
        <v>4</v>
      </c>
      <c r="Y18" s="3">
        <f t="shared" si="4"/>
        <v>2</v>
      </c>
      <c r="Z18" s="4">
        <f t="shared" si="5"/>
        <v>4.0816326530612242E-2</v>
      </c>
    </row>
    <row r="19" spans="1:28" x14ac:dyDescent="0.75">
      <c r="A19" s="2">
        <v>6073</v>
      </c>
      <c r="B19" s="2">
        <v>179</v>
      </c>
      <c r="C19" s="2">
        <v>34</v>
      </c>
      <c r="D19" s="19">
        <v>140</v>
      </c>
      <c r="E19" s="2">
        <f t="shared" si="0"/>
        <v>1</v>
      </c>
      <c r="F19" s="2">
        <f t="shared" si="1"/>
        <v>2</v>
      </c>
      <c r="G19" s="2">
        <f t="shared" si="1"/>
        <v>2</v>
      </c>
      <c r="H19" s="2" t="str">
        <f t="shared" si="2"/>
        <v>122</v>
      </c>
      <c r="I19" s="2">
        <v>1</v>
      </c>
      <c r="J19" s="41" t="s">
        <v>74</v>
      </c>
      <c r="K19" s="41">
        <v>2</v>
      </c>
      <c r="L19" s="42">
        <v>4.0816326530612242E-2</v>
      </c>
      <c r="M19" s="43">
        <f t="shared" si="3"/>
        <v>0.1020497165285652</v>
      </c>
      <c r="R19" s="44">
        <v>2</v>
      </c>
      <c r="S19" s="59">
        <v>11</v>
      </c>
      <c r="W19" s="2">
        <v>2</v>
      </c>
      <c r="X19" s="3">
        <f>R20</f>
        <v>1</v>
      </c>
      <c r="Y19" s="3">
        <f>S20</f>
        <v>4</v>
      </c>
      <c r="Z19" s="4">
        <f t="shared" si="5"/>
        <v>8.1632653061224483E-2</v>
      </c>
    </row>
    <row r="20" spans="1:28" x14ac:dyDescent="0.75">
      <c r="A20" s="2">
        <v>2487</v>
      </c>
      <c r="B20" s="2">
        <v>138</v>
      </c>
      <c r="C20" s="2">
        <v>67</v>
      </c>
      <c r="D20" s="19">
        <v>300</v>
      </c>
      <c r="E20" s="2">
        <f t="shared" si="0"/>
        <v>2</v>
      </c>
      <c r="F20" s="2">
        <f t="shared" si="1"/>
        <v>4</v>
      </c>
      <c r="G20" s="2">
        <f t="shared" si="1"/>
        <v>2</v>
      </c>
      <c r="H20" s="2" t="str">
        <f t="shared" si="2"/>
        <v>242</v>
      </c>
      <c r="I20" s="2">
        <v>1</v>
      </c>
      <c r="J20" s="2" t="s">
        <v>75</v>
      </c>
      <c r="K20" s="2">
        <v>5</v>
      </c>
      <c r="L20" s="6">
        <v>0.10204081632653061</v>
      </c>
      <c r="M20" s="43">
        <f t="shared" si="3"/>
        <v>0.14217182730047973</v>
      </c>
      <c r="R20" s="46">
        <v>1</v>
      </c>
      <c r="S20" s="59">
        <v>4</v>
      </c>
      <c r="W20" s="2">
        <v>2</v>
      </c>
      <c r="X20" s="3">
        <f t="shared" ref="X20:Y22" si="6">R21</f>
        <v>2</v>
      </c>
      <c r="Y20" s="3">
        <f t="shared" si="6"/>
        <v>3</v>
      </c>
      <c r="Z20" s="4">
        <f t="shared" si="5"/>
        <v>6.1224489795918366E-2</v>
      </c>
    </row>
    <row r="21" spans="1:28" x14ac:dyDescent="0.75">
      <c r="A21" s="2">
        <v>9090</v>
      </c>
      <c r="B21" s="2">
        <v>129</v>
      </c>
      <c r="C21" s="2">
        <v>68</v>
      </c>
      <c r="D21" s="19">
        <v>1060</v>
      </c>
      <c r="E21" s="2">
        <f t="shared" si="0"/>
        <v>2</v>
      </c>
      <c r="F21" s="2">
        <f t="shared" si="1"/>
        <v>4</v>
      </c>
      <c r="G21" s="2">
        <f t="shared" si="1"/>
        <v>4</v>
      </c>
      <c r="H21" s="2" t="str">
        <f t="shared" si="2"/>
        <v>244</v>
      </c>
      <c r="I21" s="2">
        <v>1</v>
      </c>
      <c r="J21" s="2" t="s">
        <v>76</v>
      </c>
      <c r="K21" s="2">
        <v>1</v>
      </c>
      <c r="L21" s="6">
        <v>2.0408163265306121E-2</v>
      </c>
      <c r="M21" s="43">
        <f t="shared" si="3"/>
        <v>2.5294374182293938E-2</v>
      </c>
      <c r="R21" s="46">
        <v>2</v>
      </c>
      <c r="S21" s="59">
        <v>3</v>
      </c>
      <c r="T21" s="50"/>
      <c r="U21" s="50"/>
      <c r="V21" s="50"/>
      <c r="W21" s="2">
        <v>2</v>
      </c>
      <c r="X21" s="3">
        <f t="shared" si="6"/>
        <v>3</v>
      </c>
      <c r="Y21" s="3">
        <f t="shared" si="6"/>
        <v>2</v>
      </c>
      <c r="Z21" s="4">
        <f t="shared" si="5"/>
        <v>4.0816326530612242E-2</v>
      </c>
    </row>
    <row r="22" spans="1:28" x14ac:dyDescent="0.75">
      <c r="A22" s="2">
        <v>7906</v>
      </c>
      <c r="B22" s="2">
        <v>179</v>
      </c>
      <c r="C22" s="2">
        <v>2</v>
      </c>
      <c r="D22" s="19">
        <v>50</v>
      </c>
      <c r="E22" s="2">
        <f t="shared" si="0"/>
        <v>1</v>
      </c>
      <c r="F22" s="2">
        <f t="shared" si="1"/>
        <v>1</v>
      </c>
      <c r="G22" s="2">
        <f t="shared" si="1"/>
        <v>1</v>
      </c>
      <c r="H22" s="2" t="str">
        <f t="shared" si="2"/>
        <v>111</v>
      </c>
      <c r="I22" s="2">
        <v>1</v>
      </c>
      <c r="J22" s="2" t="s">
        <v>77</v>
      </c>
      <c r="K22" s="2">
        <v>2</v>
      </c>
      <c r="L22" s="6">
        <v>4.0816326530612242E-2</v>
      </c>
      <c r="M22" s="43">
        <f t="shared" si="3"/>
        <v>2.0933275185346708E-2</v>
      </c>
      <c r="R22" s="46">
        <v>3</v>
      </c>
      <c r="S22" s="59">
        <v>2</v>
      </c>
      <c r="T22" s="2"/>
      <c r="U22" s="2"/>
      <c r="V22" s="2"/>
      <c r="W22" s="2">
        <v>2</v>
      </c>
      <c r="X22" s="3">
        <f t="shared" si="6"/>
        <v>4</v>
      </c>
      <c r="Y22" s="3">
        <f t="shared" si="6"/>
        <v>2</v>
      </c>
      <c r="Z22" s="4">
        <f t="shared" si="5"/>
        <v>4.0816326530612242E-2</v>
      </c>
    </row>
    <row r="23" spans="1:28" x14ac:dyDescent="0.75">
      <c r="A23" s="2">
        <v>8946</v>
      </c>
      <c r="B23" s="2">
        <v>193</v>
      </c>
      <c r="C23" s="2">
        <v>63</v>
      </c>
      <c r="D23" s="19">
        <v>940</v>
      </c>
      <c r="E23" s="2">
        <f t="shared" si="0"/>
        <v>1</v>
      </c>
      <c r="F23" s="2">
        <f t="shared" si="1"/>
        <v>4</v>
      </c>
      <c r="G23" s="2">
        <f t="shared" si="1"/>
        <v>4</v>
      </c>
      <c r="H23" s="2" t="str">
        <f t="shared" si="2"/>
        <v>144</v>
      </c>
      <c r="I23" s="2">
        <v>1</v>
      </c>
      <c r="J23" s="2" t="s">
        <v>78</v>
      </c>
      <c r="K23" s="2">
        <v>1</v>
      </c>
      <c r="L23" s="6">
        <v>2.0408163265306121E-2</v>
      </c>
      <c r="M23" s="43">
        <f t="shared" si="3"/>
        <v>5.233318796336677E-3</v>
      </c>
      <c r="R23" s="46">
        <v>4</v>
      </c>
      <c r="S23" s="59">
        <v>2</v>
      </c>
      <c r="T23" s="2"/>
      <c r="U23" s="2"/>
      <c r="V23" s="2"/>
      <c r="W23" s="2">
        <v>3</v>
      </c>
      <c r="X23" s="3">
        <f>R25</f>
        <v>1</v>
      </c>
      <c r="Y23" s="3">
        <f>S25</f>
        <v>2</v>
      </c>
      <c r="Z23" s="4">
        <f t="shared" si="5"/>
        <v>4.0816326530612242E-2</v>
      </c>
    </row>
    <row r="24" spans="1:28" x14ac:dyDescent="0.75">
      <c r="A24" s="2">
        <v>1036</v>
      </c>
      <c r="B24" s="2">
        <v>111</v>
      </c>
      <c r="C24" s="2">
        <v>31</v>
      </c>
      <c r="D24" s="19">
        <v>280</v>
      </c>
      <c r="E24" s="2">
        <f t="shared" si="0"/>
        <v>3</v>
      </c>
      <c r="F24" s="2">
        <f t="shared" si="1"/>
        <v>2</v>
      </c>
      <c r="G24" s="2">
        <f t="shared" si="1"/>
        <v>2</v>
      </c>
      <c r="H24" s="2" t="str">
        <f t="shared" si="2"/>
        <v>322</v>
      </c>
      <c r="I24" s="2">
        <v>1</v>
      </c>
      <c r="J24" s="2" t="s">
        <v>79</v>
      </c>
      <c r="K24" s="2">
        <v>2</v>
      </c>
      <c r="L24" s="6">
        <v>4.0816326530612242E-2</v>
      </c>
      <c r="M24" s="43">
        <f t="shared" si="3"/>
        <v>1.569995638901003E-2</v>
      </c>
      <c r="R24" s="44">
        <v>3</v>
      </c>
      <c r="S24" s="59">
        <v>13</v>
      </c>
      <c r="T24" s="2"/>
      <c r="U24" s="2"/>
      <c r="V24" s="2"/>
      <c r="W24" s="2">
        <v>3</v>
      </c>
      <c r="X24" s="3">
        <f t="shared" ref="X24:Y26" si="7">R26</f>
        <v>2</v>
      </c>
      <c r="Y24" s="3">
        <f t="shared" si="7"/>
        <v>4</v>
      </c>
      <c r="Z24" s="4">
        <f t="shared" si="5"/>
        <v>8.1632653061224483E-2</v>
      </c>
    </row>
    <row r="25" spans="1:28" x14ac:dyDescent="0.75">
      <c r="A25" s="2">
        <v>1007</v>
      </c>
      <c r="B25" s="2">
        <v>63</v>
      </c>
      <c r="C25" s="2">
        <v>34</v>
      </c>
      <c r="D25" s="19">
        <v>80</v>
      </c>
      <c r="E25" s="2">
        <f t="shared" si="0"/>
        <v>4</v>
      </c>
      <c r="F25" s="2">
        <f t="shared" si="1"/>
        <v>2</v>
      </c>
      <c r="G25" s="2">
        <f t="shared" si="1"/>
        <v>1</v>
      </c>
      <c r="H25" s="2" t="str">
        <f t="shared" si="2"/>
        <v>421</v>
      </c>
      <c r="I25" s="2">
        <v>1</v>
      </c>
      <c r="J25" s="2" t="s">
        <v>80</v>
      </c>
      <c r="K25" s="2">
        <v>1</v>
      </c>
      <c r="L25" s="6">
        <v>2.0408163265306121E-2</v>
      </c>
      <c r="M25" s="43">
        <f t="shared" si="3"/>
        <v>4.6227649367640643E-2</v>
      </c>
      <c r="R25" s="46">
        <v>1</v>
      </c>
      <c r="S25" s="59">
        <v>2</v>
      </c>
      <c r="T25" s="2"/>
      <c r="U25" s="2"/>
      <c r="V25" s="2"/>
      <c r="W25" s="2">
        <v>3</v>
      </c>
      <c r="X25" s="3">
        <f t="shared" si="7"/>
        <v>3</v>
      </c>
      <c r="Y25" s="3">
        <f t="shared" si="7"/>
        <v>5</v>
      </c>
      <c r="Z25" s="4">
        <f t="shared" si="5"/>
        <v>0.10204081632653061</v>
      </c>
    </row>
    <row r="26" spans="1:28" x14ac:dyDescent="0.75">
      <c r="A26" s="2">
        <v>5292</v>
      </c>
      <c r="B26" s="2">
        <v>180</v>
      </c>
      <c r="C26" s="2">
        <v>10</v>
      </c>
      <c r="D26" s="19">
        <v>90</v>
      </c>
      <c r="E26" s="2">
        <f t="shared" si="0"/>
        <v>1</v>
      </c>
      <c r="F26" s="2">
        <f t="shared" si="1"/>
        <v>1</v>
      </c>
      <c r="G26" s="2">
        <f t="shared" si="1"/>
        <v>1</v>
      </c>
      <c r="H26" s="2" t="str">
        <f t="shared" si="2"/>
        <v>111</v>
      </c>
      <c r="I26" s="2">
        <v>1</v>
      </c>
      <c r="J26" s="2" t="s">
        <v>81</v>
      </c>
      <c r="K26" s="2">
        <v>1</v>
      </c>
      <c r="L26" s="6">
        <v>2.0408163265306121E-2</v>
      </c>
      <c r="M26" s="43">
        <f t="shared" si="3"/>
        <v>1.3083296990841693E-2</v>
      </c>
      <c r="R26" s="46">
        <v>2</v>
      </c>
      <c r="S26" s="59">
        <v>4</v>
      </c>
      <c r="W26" s="2">
        <v>3</v>
      </c>
      <c r="X26" s="3">
        <f t="shared" si="7"/>
        <v>4</v>
      </c>
      <c r="Y26" s="3">
        <f t="shared" si="7"/>
        <v>2</v>
      </c>
      <c r="Z26" s="4">
        <f t="shared" si="5"/>
        <v>4.0816326530612242E-2</v>
      </c>
    </row>
    <row r="27" spans="1:28" x14ac:dyDescent="0.75">
      <c r="A27" s="2">
        <v>9958</v>
      </c>
      <c r="B27" s="2">
        <v>162</v>
      </c>
      <c r="C27" s="2">
        <v>36</v>
      </c>
      <c r="D27" s="19">
        <v>580</v>
      </c>
      <c r="E27" s="2">
        <f t="shared" si="0"/>
        <v>2</v>
      </c>
      <c r="F27" s="2">
        <f t="shared" si="1"/>
        <v>2</v>
      </c>
      <c r="G27" s="2">
        <f t="shared" si="1"/>
        <v>3</v>
      </c>
      <c r="H27" s="2" t="str">
        <f t="shared" si="2"/>
        <v>223</v>
      </c>
      <c r="I27" s="2">
        <v>1</v>
      </c>
      <c r="J27" s="2" t="s">
        <v>82</v>
      </c>
      <c r="K27" s="2">
        <v>2</v>
      </c>
      <c r="L27" s="6">
        <v>4.0816326530612242E-2</v>
      </c>
      <c r="M27" s="43">
        <f t="shared" si="3"/>
        <v>4.0122110771914521E-2</v>
      </c>
      <c r="R27" s="46">
        <v>3</v>
      </c>
      <c r="S27" s="59">
        <v>5</v>
      </c>
      <c r="W27" s="2">
        <v>4</v>
      </c>
      <c r="X27" s="3">
        <f>R30</f>
        <v>1</v>
      </c>
      <c r="Y27" s="3">
        <f>S30</f>
        <v>2</v>
      </c>
      <c r="Z27" s="4">
        <f t="shared" si="5"/>
        <v>4.0816326530612242E-2</v>
      </c>
    </row>
    <row r="28" spans="1:28" x14ac:dyDescent="0.75">
      <c r="A28" s="2">
        <v>5587</v>
      </c>
      <c r="B28" s="2">
        <v>40</v>
      </c>
      <c r="C28" s="2">
        <v>63</v>
      </c>
      <c r="D28" s="19">
        <v>800</v>
      </c>
      <c r="E28" s="2">
        <f t="shared" si="0"/>
        <v>4</v>
      </c>
      <c r="F28" s="2">
        <f t="shared" si="1"/>
        <v>4</v>
      </c>
      <c r="G28" s="2">
        <f t="shared" si="1"/>
        <v>4</v>
      </c>
      <c r="H28" s="2" t="str">
        <f t="shared" si="2"/>
        <v>444</v>
      </c>
      <c r="I28" s="2">
        <v>1</v>
      </c>
      <c r="J28" s="2" t="s">
        <v>83</v>
      </c>
      <c r="K28" s="2">
        <v>1</v>
      </c>
      <c r="L28" s="6">
        <v>2.0408163265306121E-2</v>
      </c>
      <c r="M28" s="43">
        <f t="shared" si="3"/>
        <v>2.5294374182293938E-2</v>
      </c>
      <c r="R28" s="46">
        <v>4</v>
      </c>
      <c r="S28" s="59">
        <v>2</v>
      </c>
      <c r="W28" s="2">
        <v>4</v>
      </c>
      <c r="X28" s="3">
        <f t="shared" ref="X28:Y30" si="8">R31</f>
        <v>2</v>
      </c>
      <c r="Y28" s="3">
        <f t="shared" si="8"/>
        <v>3</v>
      </c>
      <c r="Z28" s="4">
        <f t="shared" si="5"/>
        <v>6.1224489795918366E-2</v>
      </c>
    </row>
    <row r="29" spans="1:28" x14ac:dyDescent="0.75">
      <c r="A29" s="2">
        <v>2586</v>
      </c>
      <c r="B29" s="2">
        <v>27</v>
      </c>
      <c r="C29" s="2">
        <v>22</v>
      </c>
      <c r="D29" s="19">
        <v>80</v>
      </c>
      <c r="E29" s="2">
        <f t="shared" si="0"/>
        <v>4</v>
      </c>
      <c r="F29" s="2">
        <f t="shared" si="1"/>
        <v>1</v>
      </c>
      <c r="G29" s="2">
        <f t="shared" si="1"/>
        <v>1</v>
      </c>
      <c r="H29" s="2" t="str">
        <f t="shared" si="2"/>
        <v>411</v>
      </c>
      <c r="I29" s="2">
        <v>1</v>
      </c>
      <c r="J29" s="41" t="s">
        <v>84</v>
      </c>
      <c r="K29" s="41">
        <v>1</v>
      </c>
      <c r="L29" s="42">
        <v>2.0408163265306121E-2</v>
      </c>
      <c r="M29" s="43">
        <f t="shared" si="3"/>
        <v>9.5944177932839082E-3</v>
      </c>
      <c r="R29" s="44">
        <v>4</v>
      </c>
      <c r="S29" s="59">
        <v>13</v>
      </c>
      <c r="W29" s="2">
        <v>4</v>
      </c>
      <c r="X29" s="3">
        <f t="shared" si="8"/>
        <v>3</v>
      </c>
      <c r="Y29" s="3">
        <f t="shared" si="8"/>
        <v>3</v>
      </c>
      <c r="Z29" s="4">
        <f t="shared" si="5"/>
        <v>6.1224489795918366E-2</v>
      </c>
    </row>
    <row r="30" spans="1:28" x14ac:dyDescent="0.75">
      <c r="A30" s="2">
        <v>2898</v>
      </c>
      <c r="B30" s="2">
        <v>20</v>
      </c>
      <c r="C30" s="2">
        <v>59</v>
      </c>
      <c r="D30" s="19">
        <v>1600</v>
      </c>
      <c r="E30" s="2">
        <f t="shared" si="0"/>
        <v>4</v>
      </c>
      <c r="F30" s="2">
        <f t="shared" si="1"/>
        <v>4</v>
      </c>
      <c r="G30" s="2">
        <f t="shared" si="1"/>
        <v>4</v>
      </c>
      <c r="H30" s="2" t="str">
        <f t="shared" si="2"/>
        <v>444</v>
      </c>
      <c r="I30" s="2">
        <v>1</v>
      </c>
      <c r="J30" s="2" t="s">
        <v>85</v>
      </c>
      <c r="K30" s="2">
        <v>1</v>
      </c>
      <c r="L30" s="6">
        <v>2.0408163265306121E-2</v>
      </c>
      <c r="M30" s="43">
        <f t="shared" si="3"/>
        <v>2.6166593981683385E-3</v>
      </c>
      <c r="R30" s="46">
        <v>1</v>
      </c>
      <c r="S30" s="59">
        <v>2</v>
      </c>
      <c r="W30" s="2">
        <v>4</v>
      </c>
      <c r="X30" s="3">
        <f t="shared" si="8"/>
        <v>4</v>
      </c>
      <c r="Y30" s="3">
        <f t="shared" si="8"/>
        <v>5</v>
      </c>
      <c r="Z30" s="4">
        <f t="shared" si="5"/>
        <v>0.10204081632653061</v>
      </c>
      <c r="AA30" s="36" t="s">
        <v>98</v>
      </c>
      <c r="AB30" s="36"/>
    </row>
    <row r="31" spans="1:28" x14ac:dyDescent="0.75">
      <c r="A31" s="2">
        <v>6835</v>
      </c>
      <c r="B31" s="2">
        <v>148</v>
      </c>
      <c r="C31" s="2">
        <v>20</v>
      </c>
      <c r="D31" s="19">
        <v>160</v>
      </c>
      <c r="E31" s="2">
        <f t="shared" si="0"/>
        <v>2</v>
      </c>
      <c r="F31" s="2">
        <f t="shared" si="1"/>
        <v>1</v>
      </c>
      <c r="G31" s="2">
        <f t="shared" si="1"/>
        <v>2</v>
      </c>
      <c r="H31" s="2" t="str">
        <f t="shared" si="2"/>
        <v>212</v>
      </c>
      <c r="I31" s="2">
        <v>1</v>
      </c>
      <c r="J31" s="2" t="s">
        <v>86</v>
      </c>
      <c r="K31" s="2">
        <v>1</v>
      </c>
      <c r="L31" s="6">
        <v>2.0408163265306121E-2</v>
      </c>
      <c r="M31" s="43">
        <f t="shared" si="3"/>
        <v>6.9777583951155693E-3</v>
      </c>
      <c r="R31" s="46">
        <v>2</v>
      </c>
      <c r="S31" s="59">
        <v>3</v>
      </c>
      <c r="X31" s="3"/>
      <c r="Y31" s="3"/>
    </row>
    <row r="32" spans="1:28" x14ac:dyDescent="0.75">
      <c r="A32" s="2">
        <v>3987</v>
      </c>
      <c r="B32" s="2">
        <v>55</v>
      </c>
      <c r="C32" s="2">
        <v>100</v>
      </c>
      <c r="D32" s="19">
        <v>800</v>
      </c>
      <c r="E32" s="2">
        <f t="shared" si="0"/>
        <v>4</v>
      </c>
      <c r="F32" s="2">
        <f t="shared" si="1"/>
        <v>4</v>
      </c>
      <c r="G32" s="2">
        <f t="shared" si="1"/>
        <v>4</v>
      </c>
      <c r="H32" s="2" t="str">
        <f t="shared" si="2"/>
        <v>444</v>
      </c>
      <c r="I32" s="2">
        <v>1</v>
      </c>
      <c r="J32" s="2" t="s">
        <v>87</v>
      </c>
      <c r="K32" s="2">
        <v>3</v>
      </c>
      <c r="L32" s="6">
        <v>6.1224489795918366E-2</v>
      </c>
      <c r="M32" s="43">
        <f t="shared" si="3"/>
        <v>9.5944177932839082E-3</v>
      </c>
      <c r="R32" s="46">
        <v>3</v>
      </c>
      <c r="S32" s="59">
        <v>3</v>
      </c>
    </row>
    <row r="33" spans="1:19" x14ac:dyDescent="0.75">
      <c r="A33" s="2">
        <v>5458</v>
      </c>
      <c r="B33" s="2">
        <v>118</v>
      </c>
      <c r="C33" s="2">
        <v>46</v>
      </c>
      <c r="D33" s="19">
        <v>680</v>
      </c>
      <c r="E33" s="2">
        <f t="shared" si="0"/>
        <v>3</v>
      </c>
      <c r="F33" s="2">
        <f t="shared" si="1"/>
        <v>3</v>
      </c>
      <c r="G33" s="2">
        <f t="shared" si="1"/>
        <v>3</v>
      </c>
      <c r="H33" s="2" t="str">
        <f t="shared" si="2"/>
        <v>333</v>
      </c>
      <c r="I33" s="2">
        <v>1</v>
      </c>
      <c r="J33" s="2" t="s">
        <v>88</v>
      </c>
      <c r="K33" s="2">
        <v>1</v>
      </c>
      <c r="L33" s="6">
        <v>2.0408163265306121E-2</v>
      </c>
      <c r="M33" s="43">
        <f t="shared" si="3"/>
        <v>4.0994330571303972E-2</v>
      </c>
      <c r="R33" s="46">
        <v>4</v>
      </c>
      <c r="S33" s="59">
        <v>5</v>
      </c>
    </row>
    <row r="34" spans="1:19" x14ac:dyDescent="0.75">
      <c r="A34" s="2">
        <v>1323</v>
      </c>
      <c r="B34" s="2">
        <v>118</v>
      </c>
      <c r="C34" s="2">
        <v>63</v>
      </c>
      <c r="D34" s="19">
        <v>1140</v>
      </c>
      <c r="E34" s="2">
        <f t="shared" si="0"/>
        <v>3</v>
      </c>
      <c r="F34" s="2">
        <f t="shared" si="1"/>
        <v>4</v>
      </c>
      <c r="G34" s="2">
        <f t="shared" si="1"/>
        <v>4</v>
      </c>
      <c r="H34" s="2" t="str">
        <f t="shared" si="2"/>
        <v>344</v>
      </c>
      <c r="I34" s="2">
        <v>1</v>
      </c>
      <c r="J34" s="2" t="s">
        <v>89</v>
      </c>
      <c r="K34" s="2">
        <v>1</v>
      </c>
      <c r="L34" s="6">
        <v>2.0408163265306121E-2</v>
      </c>
      <c r="M34" s="43">
        <f t="shared" si="3"/>
        <v>2.3549934583515047E-2</v>
      </c>
      <c r="R34" s="44" t="s">
        <v>90</v>
      </c>
      <c r="S34" s="59">
        <v>49</v>
      </c>
    </row>
    <row r="35" spans="1:19" x14ac:dyDescent="0.75">
      <c r="A35" s="2">
        <v>815</v>
      </c>
      <c r="B35" s="2">
        <v>123</v>
      </c>
      <c r="C35" s="2">
        <v>13</v>
      </c>
      <c r="D35" s="19">
        <v>60</v>
      </c>
      <c r="E35" s="2">
        <f t="shared" si="0"/>
        <v>2</v>
      </c>
      <c r="F35" s="2">
        <f t="shared" si="1"/>
        <v>1</v>
      </c>
      <c r="G35" s="2">
        <f t="shared" si="1"/>
        <v>1</v>
      </c>
      <c r="H35" s="2" t="str">
        <f t="shared" si="2"/>
        <v>211</v>
      </c>
      <c r="I35" s="2">
        <v>1</v>
      </c>
      <c r="J35" s="2" t="s">
        <v>91</v>
      </c>
      <c r="K35" s="2">
        <v>1</v>
      </c>
      <c r="L35" s="6">
        <v>2.0408163265306121E-2</v>
      </c>
      <c r="M35" s="43">
        <f t="shared" si="3"/>
        <v>3.9249890972525077E-2</v>
      </c>
    </row>
    <row r="36" spans="1:19" x14ac:dyDescent="0.75">
      <c r="A36" s="2">
        <v>4665</v>
      </c>
      <c r="B36" s="2">
        <v>161</v>
      </c>
      <c r="C36" s="2">
        <v>21</v>
      </c>
      <c r="D36" s="19">
        <v>60</v>
      </c>
      <c r="E36" s="2">
        <f t="shared" si="0"/>
        <v>2</v>
      </c>
      <c r="F36" s="2">
        <f t="shared" si="1"/>
        <v>1</v>
      </c>
      <c r="G36" s="2">
        <f t="shared" si="1"/>
        <v>1</v>
      </c>
      <c r="H36" s="2" t="str">
        <f t="shared" si="2"/>
        <v>211</v>
      </c>
      <c r="I36" s="2">
        <v>1</v>
      </c>
      <c r="J36" s="2" t="s">
        <v>92</v>
      </c>
      <c r="K36" s="2">
        <v>1</v>
      </c>
      <c r="L36" s="6">
        <v>2.0408163265306121E-2</v>
      </c>
      <c r="M36" s="43">
        <f t="shared" si="3"/>
        <v>2.5294374182293938E-2</v>
      </c>
    </row>
    <row r="37" spans="1:19" x14ac:dyDescent="0.75">
      <c r="A37" s="2">
        <v>2122</v>
      </c>
      <c r="B37" s="2">
        <v>49</v>
      </c>
      <c r="C37" s="2">
        <v>28</v>
      </c>
      <c r="D37" s="19">
        <v>280</v>
      </c>
      <c r="E37" s="2">
        <f t="shared" si="0"/>
        <v>4</v>
      </c>
      <c r="F37" s="2">
        <f t="shared" si="1"/>
        <v>2</v>
      </c>
      <c r="G37" s="2">
        <f t="shared" si="1"/>
        <v>2</v>
      </c>
      <c r="H37" s="2" t="str">
        <f t="shared" si="2"/>
        <v>422</v>
      </c>
      <c r="I37" s="2">
        <v>1</v>
      </c>
      <c r="J37" s="41" t="s">
        <v>93</v>
      </c>
      <c r="K37" s="41">
        <v>2</v>
      </c>
      <c r="L37" s="42">
        <v>4.0816326530612242E-2</v>
      </c>
      <c r="M37" s="43">
        <f t="shared" si="3"/>
        <v>1.7444395987788922E-2</v>
      </c>
    </row>
    <row r="38" spans="1:19" x14ac:dyDescent="0.75">
      <c r="A38" s="2">
        <v>3943</v>
      </c>
      <c r="B38" s="2">
        <v>110</v>
      </c>
      <c r="C38" s="2">
        <v>18</v>
      </c>
      <c r="D38" s="19">
        <v>220</v>
      </c>
      <c r="E38" s="2">
        <f t="shared" si="0"/>
        <v>3</v>
      </c>
      <c r="F38" s="2">
        <f t="shared" si="1"/>
        <v>1</v>
      </c>
      <c r="G38" s="2">
        <f t="shared" si="1"/>
        <v>2</v>
      </c>
      <c r="H38" s="2" t="str">
        <f t="shared" si="2"/>
        <v>312</v>
      </c>
      <c r="I38" s="2">
        <v>1</v>
      </c>
      <c r="J38" s="41" t="s">
        <v>94</v>
      </c>
      <c r="K38" s="41">
        <v>1</v>
      </c>
      <c r="L38" s="42">
        <v>2.0408163265306121E-2</v>
      </c>
      <c r="M38" s="43">
        <f t="shared" si="3"/>
        <v>6.1055385957261227E-3</v>
      </c>
    </row>
    <row r="39" spans="1:19" x14ac:dyDescent="0.75">
      <c r="A39" s="2">
        <v>8835</v>
      </c>
      <c r="B39" s="2">
        <v>181</v>
      </c>
      <c r="C39" s="2">
        <v>54</v>
      </c>
      <c r="D39" s="19">
        <v>900</v>
      </c>
      <c r="E39" s="2">
        <f t="shared" si="0"/>
        <v>1</v>
      </c>
      <c r="F39" s="2">
        <f t="shared" si="1"/>
        <v>3</v>
      </c>
      <c r="G39" s="2">
        <f t="shared" si="1"/>
        <v>4</v>
      </c>
      <c r="H39" s="2" t="str">
        <f t="shared" si="2"/>
        <v>134</v>
      </c>
      <c r="I39" s="2">
        <v>1</v>
      </c>
      <c r="J39" s="41" t="s">
        <v>95</v>
      </c>
      <c r="K39" s="41">
        <v>5</v>
      </c>
      <c r="L39" s="42">
        <v>0.10204081632653061</v>
      </c>
      <c r="M39" s="43">
        <f t="shared" si="3"/>
        <v>1.70082860880942E-2</v>
      </c>
    </row>
    <row r="40" spans="1:19" x14ac:dyDescent="0.75">
      <c r="A40" s="2">
        <v>3898</v>
      </c>
      <c r="B40" s="2">
        <v>27</v>
      </c>
      <c r="C40" s="2">
        <v>50</v>
      </c>
      <c r="D40" s="19">
        <v>260</v>
      </c>
      <c r="E40" s="2">
        <f t="shared" si="0"/>
        <v>4</v>
      </c>
      <c r="F40" s="2">
        <f t="shared" si="1"/>
        <v>3</v>
      </c>
      <c r="G40" s="2">
        <f t="shared" si="1"/>
        <v>2</v>
      </c>
      <c r="H40" s="2" t="str">
        <f t="shared" si="2"/>
        <v>432</v>
      </c>
      <c r="I40" s="2">
        <v>1</v>
      </c>
      <c r="J40" s="51" t="s">
        <v>90</v>
      </c>
      <c r="K40" s="41">
        <v>49</v>
      </c>
      <c r="L40" s="42">
        <v>1</v>
      </c>
      <c r="M40" s="43"/>
    </row>
    <row r="41" spans="1:19" x14ac:dyDescent="0.75">
      <c r="A41" s="2">
        <v>254</v>
      </c>
      <c r="B41" s="2">
        <v>185</v>
      </c>
      <c r="C41" s="2">
        <v>22</v>
      </c>
      <c r="D41" s="19">
        <v>90</v>
      </c>
      <c r="E41" s="2">
        <f t="shared" si="0"/>
        <v>1</v>
      </c>
      <c r="F41" s="2">
        <f t="shared" si="1"/>
        <v>1</v>
      </c>
      <c r="G41" s="2">
        <f t="shared" si="1"/>
        <v>1</v>
      </c>
      <c r="H41" s="2" t="str">
        <f t="shared" si="2"/>
        <v>111</v>
      </c>
      <c r="I41" s="2">
        <v>1</v>
      </c>
      <c r="J41"/>
      <c r="K41"/>
      <c r="L41"/>
    </row>
    <row r="42" spans="1:19" x14ac:dyDescent="0.75">
      <c r="A42" s="2">
        <v>6934</v>
      </c>
      <c r="B42" s="2">
        <v>200</v>
      </c>
      <c r="C42" s="2">
        <v>10</v>
      </c>
      <c r="D42" s="19">
        <v>60</v>
      </c>
      <c r="E42" s="2">
        <f t="shared" si="0"/>
        <v>1</v>
      </c>
      <c r="F42" s="2">
        <f t="shared" si="1"/>
        <v>1</v>
      </c>
      <c r="G42" s="2">
        <f t="shared" si="1"/>
        <v>1</v>
      </c>
      <c r="H42" s="2" t="str">
        <f t="shared" si="2"/>
        <v>111</v>
      </c>
      <c r="I42" s="2">
        <v>1</v>
      </c>
      <c r="J42"/>
      <c r="K42"/>
      <c r="L42"/>
    </row>
    <row r="43" spans="1:19" x14ac:dyDescent="0.75">
      <c r="A43" s="2">
        <v>3492</v>
      </c>
      <c r="B43" s="2">
        <v>88</v>
      </c>
      <c r="C43" s="2">
        <v>50</v>
      </c>
      <c r="D43" s="19">
        <v>580</v>
      </c>
      <c r="E43" s="2">
        <f t="shared" si="0"/>
        <v>3</v>
      </c>
      <c r="F43" s="2">
        <f t="shared" si="1"/>
        <v>3</v>
      </c>
      <c r="G43" s="2">
        <f t="shared" si="1"/>
        <v>3</v>
      </c>
      <c r="H43" s="2" t="str">
        <f t="shared" si="2"/>
        <v>333</v>
      </c>
      <c r="I43" s="2">
        <v>1</v>
      </c>
      <c r="J43"/>
      <c r="K43"/>
      <c r="L43"/>
    </row>
    <row r="44" spans="1:19" x14ac:dyDescent="0.75">
      <c r="A44" s="2">
        <v>9076</v>
      </c>
      <c r="B44" s="2">
        <v>10</v>
      </c>
      <c r="C44" s="2">
        <v>42</v>
      </c>
      <c r="D44" s="19">
        <v>720</v>
      </c>
      <c r="E44" s="2">
        <f t="shared" si="0"/>
        <v>4</v>
      </c>
      <c r="F44" s="2">
        <f t="shared" si="1"/>
        <v>3</v>
      </c>
      <c r="G44" s="2">
        <f t="shared" si="1"/>
        <v>3</v>
      </c>
      <c r="H44" s="2" t="str">
        <f t="shared" si="2"/>
        <v>433</v>
      </c>
      <c r="I44" s="2">
        <v>1</v>
      </c>
      <c r="J44"/>
      <c r="K44"/>
      <c r="L44"/>
    </row>
    <row r="45" spans="1:19" x14ac:dyDescent="0.75">
      <c r="A45" s="2">
        <v>2308</v>
      </c>
      <c r="B45" s="2">
        <v>56</v>
      </c>
      <c r="C45" s="2">
        <v>60</v>
      </c>
      <c r="D45" s="19">
        <v>1000</v>
      </c>
      <c r="E45" s="2">
        <f t="shared" si="0"/>
        <v>4</v>
      </c>
      <c r="F45" s="2">
        <f t="shared" si="1"/>
        <v>4</v>
      </c>
      <c r="G45" s="2">
        <f t="shared" si="1"/>
        <v>4</v>
      </c>
      <c r="H45" s="2" t="str">
        <f t="shared" si="2"/>
        <v>444</v>
      </c>
      <c r="I45" s="2">
        <v>1</v>
      </c>
      <c r="J45"/>
      <c r="K45"/>
      <c r="L45"/>
    </row>
    <row r="46" spans="1:19" x14ac:dyDescent="0.75">
      <c r="A46" s="2">
        <v>2499</v>
      </c>
      <c r="B46" s="2">
        <v>165</v>
      </c>
      <c r="C46" s="2">
        <v>20</v>
      </c>
      <c r="D46" s="19">
        <v>100</v>
      </c>
      <c r="E46" s="2">
        <f t="shared" si="0"/>
        <v>2</v>
      </c>
      <c r="F46" s="2">
        <f t="shared" si="1"/>
        <v>1</v>
      </c>
      <c r="G46" s="2">
        <f t="shared" si="1"/>
        <v>1</v>
      </c>
      <c r="H46" s="2" t="str">
        <f t="shared" si="2"/>
        <v>211</v>
      </c>
      <c r="I46" s="2">
        <v>1</v>
      </c>
      <c r="J46"/>
      <c r="K46"/>
      <c r="L46"/>
    </row>
    <row r="47" spans="1:19" x14ac:dyDescent="0.75">
      <c r="A47" s="2">
        <v>5509</v>
      </c>
      <c r="B47" s="2">
        <v>38</v>
      </c>
      <c r="C47" s="2">
        <v>34</v>
      </c>
      <c r="D47" s="19">
        <v>400</v>
      </c>
      <c r="E47" s="2">
        <f t="shared" si="0"/>
        <v>4</v>
      </c>
      <c r="F47" s="2">
        <f t="shared" si="1"/>
        <v>2</v>
      </c>
      <c r="G47" s="2">
        <f t="shared" si="1"/>
        <v>3</v>
      </c>
      <c r="H47" s="2" t="str">
        <f t="shared" si="2"/>
        <v>423</v>
      </c>
      <c r="I47" s="2">
        <v>1</v>
      </c>
      <c r="J47"/>
      <c r="K47"/>
      <c r="L47"/>
    </row>
    <row r="48" spans="1:19" x14ac:dyDescent="0.75">
      <c r="A48" s="2">
        <v>9939</v>
      </c>
      <c r="B48" s="2">
        <v>186</v>
      </c>
      <c r="C48" s="2">
        <v>57</v>
      </c>
      <c r="D48" s="19">
        <v>540</v>
      </c>
      <c r="E48" s="2">
        <f t="shared" si="0"/>
        <v>1</v>
      </c>
      <c r="F48" s="2">
        <f t="shared" si="1"/>
        <v>4</v>
      </c>
      <c r="G48" s="2">
        <f t="shared" si="1"/>
        <v>3</v>
      </c>
      <c r="H48" s="2" t="str">
        <f t="shared" si="2"/>
        <v>143</v>
      </c>
      <c r="I48" s="2">
        <v>1</v>
      </c>
      <c r="J48"/>
      <c r="K48"/>
      <c r="L48"/>
    </row>
    <row r="49" spans="1:12" x14ac:dyDescent="0.75">
      <c r="A49" s="2">
        <v>9623</v>
      </c>
      <c r="B49" s="2">
        <v>117</v>
      </c>
      <c r="C49" s="2">
        <v>54</v>
      </c>
      <c r="D49" s="19">
        <v>620</v>
      </c>
      <c r="E49" s="2">
        <f t="shared" si="0"/>
        <v>3</v>
      </c>
      <c r="F49" s="2">
        <f t="shared" si="1"/>
        <v>3</v>
      </c>
      <c r="G49" s="2">
        <f t="shared" si="1"/>
        <v>3</v>
      </c>
      <c r="H49" s="2" t="str">
        <f t="shared" si="2"/>
        <v>333</v>
      </c>
      <c r="I49" s="2">
        <v>1</v>
      </c>
      <c r="J49"/>
      <c r="K49"/>
      <c r="L49"/>
    </row>
    <row r="50" spans="1:12" x14ac:dyDescent="0.75">
      <c r="A50" s="2">
        <v>455</v>
      </c>
      <c r="B50" s="2">
        <v>53</v>
      </c>
      <c r="C50" s="2">
        <v>6</v>
      </c>
      <c r="D50" s="19">
        <v>100</v>
      </c>
      <c r="E50" s="2">
        <f t="shared" si="0"/>
        <v>4</v>
      </c>
      <c r="F50" s="2">
        <f t="shared" si="1"/>
        <v>1</v>
      </c>
      <c r="G50" s="2">
        <f t="shared" si="1"/>
        <v>1</v>
      </c>
      <c r="H50" s="2" t="str">
        <f t="shared" si="2"/>
        <v>411</v>
      </c>
      <c r="I50" s="2">
        <v>1</v>
      </c>
    </row>
    <row r="51" spans="1:12" x14ac:dyDescent="0.75">
      <c r="A51" s="2">
        <v>8851</v>
      </c>
      <c r="B51" s="2">
        <v>190</v>
      </c>
      <c r="C51" s="2">
        <v>47</v>
      </c>
      <c r="D51" s="19">
        <v>580</v>
      </c>
      <c r="E51" s="2">
        <f t="shared" si="0"/>
        <v>1</v>
      </c>
      <c r="F51" s="2">
        <f t="shared" si="1"/>
        <v>3</v>
      </c>
      <c r="G51" s="2">
        <f t="shared" si="1"/>
        <v>3</v>
      </c>
      <c r="H51" s="2" t="str">
        <f t="shared" si="2"/>
        <v>133</v>
      </c>
      <c r="I51" s="2">
        <v>1</v>
      </c>
    </row>
    <row r="52" spans="1:12" x14ac:dyDescent="0.75">
      <c r="A52" s="2">
        <v>8502</v>
      </c>
      <c r="B52" s="2">
        <v>104</v>
      </c>
      <c r="C52" s="2">
        <v>24</v>
      </c>
      <c r="D52" s="19">
        <v>200</v>
      </c>
      <c r="E52" s="2">
        <f t="shared" si="0"/>
        <v>3</v>
      </c>
      <c r="F52" s="2">
        <f t="shared" si="1"/>
        <v>2</v>
      </c>
      <c r="G52" s="2">
        <f t="shared" si="1"/>
        <v>2</v>
      </c>
      <c r="H52" s="2" t="str">
        <f t="shared" si="2"/>
        <v>322</v>
      </c>
      <c r="I52" s="2">
        <v>1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 class latency </vt:lpstr>
      <vt:lpstr>turning latency to profit</vt:lpstr>
      <vt:lpstr>ROI example</vt:lpstr>
      <vt:lpstr>Naive LTV</vt:lpstr>
      <vt:lpstr>RFM</vt:lpstr>
      <vt:lpstr>in-class RFM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alipi</dc:creator>
  <cp:lastModifiedBy>alipi</cp:lastModifiedBy>
  <dcterms:created xsi:type="dcterms:W3CDTF">2019-09-24T16:58:31Z</dcterms:created>
  <dcterms:modified xsi:type="dcterms:W3CDTF">2021-04-17T16:48:27Z</dcterms:modified>
</cp:coreProperties>
</file>