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" activeTab="4"/>
  </bookViews>
  <sheets>
    <sheet name="Head-equal interval grid" sheetId="1" r:id="rId1"/>
    <sheet name="Flow-euqal interval grid" sheetId="6" r:id="rId2"/>
    <sheet name="Head-unequal interval grid " sheetId="9" r:id="rId3"/>
    <sheet name="Flow-uneuqal interval grid " sheetId="10" r:id="rId4"/>
    <sheet name="Result table" sheetId="11" r:id="rId5"/>
  </sheets>
  <definedNames>
    <definedName name="_xlnm._FilterDatabase" localSheetId="0" hidden="1">'Head-equal interval grid'!#REF!</definedName>
    <definedName name="_xlnm._FilterDatabase" localSheetId="2" hidden="1">'Head-unequal interval grid 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0" l="1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" i="9"/>
  <c r="B2" i="10" l="1"/>
  <c r="S43" i="9" l="1"/>
  <c r="R42" i="9"/>
  <c r="Q41" i="9"/>
  <c r="S40" i="9"/>
  <c r="R39" i="9"/>
  <c r="Q38" i="9"/>
  <c r="S37" i="9"/>
  <c r="R36" i="9"/>
  <c r="R35" i="9"/>
  <c r="S34" i="9"/>
  <c r="R33" i="9"/>
  <c r="Q32" i="9"/>
  <c r="S31" i="9"/>
  <c r="R30" i="9"/>
  <c r="Q29" i="9"/>
  <c r="S28" i="9"/>
  <c r="S27" i="9"/>
  <c r="S26" i="9"/>
  <c r="S25" i="9"/>
  <c r="Q24" i="9"/>
  <c r="R23" i="9"/>
  <c r="I23" i="9"/>
  <c r="Q22" i="9"/>
  <c r="I22" i="9"/>
  <c r="H22" i="9"/>
  <c r="G22" i="9"/>
  <c r="S21" i="9"/>
  <c r="I21" i="9"/>
  <c r="H21" i="9"/>
  <c r="G21" i="9"/>
  <c r="S20" i="9"/>
  <c r="R20" i="9"/>
  <c r="I20" i="9"/>
  <c r="S19" i="9"/>
  <c r="Q19" i="9"/>
  <c r="I19" i="9"/>
  <c r="H19" i="9"/>
  <c r="G19" i="9"/>
  <c r="S18" i="9"/>
  <c r="I18" i="9"/>
  <c r="H18" i="9"/>
  <c r="G18" i="9"/>
  <c r="Q17" i="9"/>
  <c r="S17" i="9"/>
  <c r="I17" i="9"/>
  <c r="Q16" i="9"/>
  <c r="I16" i="9"/>
  <c r="H16" i="9"/>
  <c r="G16" i="9"/>
  <c r="S15" i="9"/>
  <c r="I15" i="9"/>
  <c r="H15" i="9"/>
  <c r="G15" i="9"/>
  <c r="Q14" i="9"/>
  <c r="I14" i="9"/>
  <c r="S13" i="9"/>
  <c r="R13" i="9"/>
  <c r="Q13" i="9"/>
  <c r="I13" i="9"/>
  <c r="H13" i="9"/>
  <c r="G13" i="9"/>
  <c r="S12" i="9"/>
  <c r="I12" i="9"/>
  <c r="H12" i="9"/>
  <c r="G12" i="9"/>
  <c r="S11" i="9"/>
  <c r="I11" i="9"/>
  <c r="Q10" i="9"/>
  <c r="I10" i="9"/>
  <c r="H10" i="9"/>
  <c r="G10" i="9"/>
  <c r="S9" i="9"/>
  <c r="I9" i="9"/>
  <c r="H9" i="9"/>
  <c r="G9" i="9"/>
  <c r="S8" i="9"/>
  <c r="R8" i="9"/>
  <c r="Q8" i="9"/>
  <c r="I8" i="9"/>
  <c r="S7" i="9"/>
  <c r="Q7" i="9"/>
  <c r="I7" i="9"/>
  <c r="H7" i="9"/>
  <c r="G7" i="9"/>
  <c r="S6" i="9"/>
  <c r="I6" i="9"/>
  <c r="H6" i="9"/>
  <c r="G6" i="9"/>
  <c r="Q5" i="9"/>
  <c r="S5" i="9"/>
  <c r="I5" i="9"/>
  <c r="Q4" i="9"/>
  <c r="I4" i="9"/>
  <c r="H4" i="9"/>
  <c r="G4" i="9"/>
  <c r="B3" i="6"/>
  <c r="R48" i="1"/>
  <c r="S48" i="1"/>
  <c r="Q48" i="1"/>
  <c r="R47" i="1"/>
  <c r="S47" i="1"/>
  <c r="Q47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R4" i="1"/>
  <c r="S4" i="1"/>
  <c r="Q4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4" i="1"/>
  <c r="Q23" i="9" l="1"/>
  <c r="Q27" i="9"/>
  <c r="S36" i="9"/>
  <c r="S23" i="9"/>
  <c r="S16" i="9"/>
  <c r="R14" i="9"/>
  <c r="R24" i="9"/>
  <c r="S30" i="9"/>
  <c r="S39" i="9"/>
  <c r="R4" i="9"/>
  <c r="R7" i="9"/>
  <c r="S14" i="9"/>
  <c r="R19" i="9"/>
  <c r="S24" i="9"/>
  <c r="R16" i="9"/>
  <c r="Q11" i="9"/>
  <c r="R11" i="9"/>
  <c r="R5" i="9"/>
  <c r="R17" i="9"/>
  <c r="R10" i="9"/>
  <c r="R22" i="9"/>
  <c r="Q26" i="9"/>
  <c r="S33" i="9"/>
  <c r="S42" i="9"/>
  <c r="S10" i="9"/>
  <c r="Q20" i="9"/>
  <c r="S22" i="9"/>
  <c r="R26" i="9"/>
  <c r="S4" i="9"/>
  <c r="I27" i="9"/>
  <c r="I28" i="9"/>
  <c r="R29" i="9"/>
  <c r="R32" i="9"/>
  <c r="R38" i="9"/>
  <c r="R41" i="9"/>
  <c r="G5" i="9"/>
  <c r="Q6" i="9"/>
  <c r="G8" i="9"/>
  <c r="Q9" i="9"/>
  <c r="G11" i="9"/>
  <c r="Q12" i="9"/>
  <c r="G14" i="9"/>
  <c r="Q15" i="9"/>
  <c r="G17" i="9"/>
  <c r="Q18" i="9"/>
  <c r="G20" i="9"/>
  <c r="Q21" i="9"/>
  <c r="G23" i="9"/>
  <c r="Q25" i="9"/>
  <c r="R27" i="9"/>
  <c r="S29" i="9"/>
  <c r="S32" i="9"/>
  <c r="S35" i="9"/>
  <c r="S38" i="9"/>
  <c r="S41" i="9"/>
  <c r="H5" i="9"/>
  <c r="R6" i="9"/>
  <c r="H8" i="9"/>
  <c r="R9" i="9"/>
  <c r="H11" i="9"/>
  <c r="R12" i="9"/>
  <c r="H14" i="9"/>
  <c r="R15" i="9"/>
  <c r="H17" i="9"/>
  <c r="R18" i="9"/>
  <c r="H20" i="9"/>
  <c r="R21" i="9"/>
  <c r="H23" i="9"/>
  <c r="R25" i="9"/>
  <c r="Q30" i="9"/>
  <c r="Q33" i="9"/>
  <c r="Q36" i="9"/>
  <c r="Q39" i="9"/>
  <c r="Q42" i="9"/>
  <c r="Q28" i="9"/>
  <c r="Q31" i="9"/>
  <c r="Q34" i="9"/>
  <c r="Q37" i="9"/>
  <c r="Q40" i="9"/>
  <c r="Q43" i="9"/>
  <c r="R28" i="9"/>
  <c r="R31" i="9"/>
  <c r="R34" i="9"/>
  <c r="R37" i="9"/>
  <c r="R40" i="9"/>
  <c r="R43" i="9"/>
  <c r="Q35" i="9"/>
  <c r="B2" i="6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4" i="1"/>
  <c r="S47" i="9" l="1"/>
  <c r="R48" i="9"/>
  <c r="S48" i="9"/>
  <c r="Q47" i="9"/>
  <c r="Q48" i="9"/>
  <c r="G27" i="9"/>
  <c r="H27" i="9"/>
  <c r="H28" i="9"/>
  <c r="G28" i="9"/>
  <c r="R47" i="9"/>
  <c r="H15" i="1"/>
  <c r="I15" i="1"/>
  <c r="G15" i="1"/>
  <c r="G5" i="1"/>
  <c r="H5" i="1"/>
  <c r="I5" i="1"/>
  <c r="H13" i="1"/>
  <c r="I13" i="1"/>
  <c r="G13" i="1"/>
  <c r="H17" i="1"/>
  <c r="I17" i="1"/>
  <c r="G17" i="1"/>
  <c r="I14" i="1"/>
  <c r="G14" i="1"/>
  <c r="H14" i="1"/>
  <c r="G12" i="1"/>
  <c r="I12" i="1"/>
  <c r="H12" i="1"/>
  <c r="H23" i="1"/>
  <c r="I23" i="1"/>
  <c r="G23" i="1"/>
  <c r="H11" i="1"/>
  <c r="I11" i="1"/>
  <c r="G11" i="1"/>
  <c r="I22" i="1"/>
  <c r="G22" i="1"/>
  <c r="H22" i="1"/>
  <c r="G10" i="1"/>
  <c r="H10" i="1"/>
  <c r="I10" i="1"/>
  <c r="G20" i="1"/>
  <c r="I20" i="1"/>
  <c r="H20" i="1"/>
  <c r="G8" i="1"/>
  <c r="I8" i="1"/>
  <c r="H8" i="1"/>
  <c r="H21" i="1"/>
  <c r="I21" i="1"/>
  <c r="G21" i="1"/>
  <c r="H9" i="1"/>
  <c r="I9" i="1"/>
  <c r="G9" i="1"/>
  <c r="H19" i="1"/>
  <c r="I19" i="1"/>
  <c r="G19" i="1"/>
  <c r="I7" i="1"/>
  <c r="G7" i="1"/>
  <c r="H7" i="1"/>
  <c r="G18" i="1"/>
  <c r="H18" i="1"/>
  <c r="I18" i="1"/>
  <c r="G6" i="1"/>
  <c r="H6" i="1"/>
  <c r="I6" i="1"/>
  <c r="G16" i="1"/>
  <c r="I16" i="1"/>
  <c r="H16" i="1"/>
  <c r="H4" i="1"/>
  <c r="I4" i="1"/>
  <c r="G4" i="1"/>
  <c r="G28" i="1" l="1"/>
  <c r="H28" i="1"/>
  <c r="I28" i="1"/>
  <c r="H27" i="1"/>
  <c r="G27" i="1"/>
  <c r="I27" i="1"/>
</calcChain>
</file>

<file path=xl/sharedStrings.xml><?xml version="1.0" encoding="utf-8"?>
<sst xmlns="http://schemas.openxmlformats.org/spreadsheetml/2006/main" count="99" uniqueCount="35">
  <si>
    <t>ICOL</t>
  </si>
  <si>
    <t>MODFLOW-NWT</t>
    <phoneticPr fontId="1" type="noConversion"/>
  </si>
  <si>
    <t>MODFLOW-NWT</t>
    <phoneticPr fontId="1" type="noConversion"/>
  </si>
  <si>
    <t>MODFLOW-2005</t>
    <phoneticPr fontId="1" type="noConversion"/>
  </si>
  <si>
    <t>MODFLOW-2005</t>
    <phoneticPr fontId="1" type="noConversion"/>
  </si>
  <si>
    <t>COMUS-PAAC</t>
    <phoneticPr fontId="1" type="noConversion"/>
  </si>
  <si>
    <t>COMUS-PAAC</t>
  </si>
  <si>
    <t>COMUS-PAAC</t>
    <phoneticPr fontId="1" type="noConversion"/>
  </si>
  <si>
    <t>MODFLOW-2005</t>
  </si>
  <si>
    <t>MODFLOW-NWT</t>
  </si>
  <si>
    <t>Analytical head (m)</t>
    <phoneticPr fontId="1" type="noConversion"/>
  </si>
  <si>
    <r>
      <t>Analytical flow (m</t>
    </r>
    <r>
      <rPr>
        <vertAlign val="superscript"/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>/d)</t>
    </r>
    <phoneticPr fontId="1" type="noConversion"/>
  </si>
  <si>
    <t>L (from left side)</t>
    <phoneticPr fontId="1" type="noConversion"/>
  </si>
  <si>
    <t>20 grid cells</t>
    <phoneticPr fontId="1" type="noConversion"/>
  </si>
  <si>
    <t>Number of grid cells</t>
    <phoneticPr fontId="1" type="noConversion"/>
  </si>
  <si>
    <t>Head (m)</t>
    <phoneticPr fontId="1" type="noConversion"/>
  </si>
  <si>
    <t>Absolute head error (m)</t>
    <phoneticPr fontId="1" type="noConversion"/>
  </si>
  <si>
    <t>40 grid cells</t>
    <phoneticPr fontId="1" type="noConversion"/>
  </si>
  <si>
    <t>head error</t>
    <phoneticPr fontId="1" type="noConversion"/>
  </si>
  <si>
    <t>mean</t>
    <phoneticPr fontId="1" type="noConversion"/>
  </si>
  <si>
    <t>Max</t>
    <phoneticPr fontId="1" type="noConversion"/>
  </si>
  <si>
    <t>Scenarios</t>
  </si>
  <si>
    <t>Mean head error</t>
  </si>
  <si>
    <t>Flow</t>
  </si>
  <si>
    <t>Flow error</t>
  </si>
  <si>
    <t xml:space="preserve">Equal interval grid </t>
    <phoneticPr fontId="1" type="noConversion"/>
  </si>
  <si>
    <t xml:space="preserve">Unequal interval grid </t>
    <phoneticPr fontId="1" type="noConversion"/>
  </si>
  <si>
    <t>Number of grid cells</t>
    <phoneticPr fontId="1" type="noConversion"/>
  </si>
  <si>
    <t>/</t>
    <phoneticPr fontId="1" type="noConversion"/>
  </si>
  <si>
    <t>20 grid cells</t>
    <phoneticPr fontId="1" type="noConversion"/>
  </si>
  <si>
    <t>40 grid cells</t>
    <phoneticPr fontId="1" type="noConversion"/>
  </si>
  <si>
    <t>20 grid cells</t>
    <phoneticPr fontId="1" type="noConversion"/>
  </si>
  <si>
    <t>40 grid cells</t>
    <phoneticPr fontId="1" type="noConversion"/>
  </si>
  <si>
    <r>
      <t>Mean absolute head error (m) ,flow (m</t>
    </r>
    <r>
      <rPr>
        <vertAlign val="super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/d) &amp; absolute flow error(m3/d)</t>
    </r>
    <phoneticPr fontId="1" type="noConversion"/>
  </si>
  <si>
    <t>Analytical solution (m)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</si>
</sst>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_ "/>
    <numFmt numFmtId="177" formatCode="0.000_ "/>
    <numFmt numFmtId="178" formatCode="0.000000_ "/>
    <numFmt numFmtId="179" formatCode="0.00_);[Red]\(0.00\)"/>
    <numFmt numFmtId="180" formatCode="0.000_);[Red]\(0.000\)"/>
    <numFmt numFmtId="181" formatCode="0.000E+00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8"/>
      <color rgb="FF000000"/>
      <name val="Times New Roman"/>
      <family val="1"/>
    </font>
    <font>
      <vertAlign val="superscript"/>
      <sz val="8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/>
    </xf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81" fontId="4" fillId="0" borderId="1" xfId="0" applyNumberFormat="1" applyFont="1" applyBorder="1" applyAlignment="1">
      <alignment horizontal="center" vertical="center"/>
    </xf>
    <xf numFmtId="177" fontId="3" fillId="0" borderId="0" xfId="0" applyNumberFormat="1" applyFont="1" applyAlignment="1">
      <alignment vertical="center" wrapText="1"/>
    </xf>
    <xf numFmtId="17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topLeftCell="G25" workbookViewId="0">
      <selection activeCell="G32" sqref="G32:I33"/>
    </sheetView>
  </sheetViews>
  <sheetFormatPr defaultRowHeight="13.8" x14ac:dyDescent="0.25"/>
  <cols>
    <col min="1" max="1" width="8.88671875" style="1"/>
    <col min="2" max="2" width="15.6640625" style="1" bestFit="1" customWidth="1"/>
    <col min="3" max="3" width="17.109375" style="1" bestFit="1" customWidth="1"/>
    <col min="4" max="4" width="17.33203125" style="1" bestFit="1" customWidth="1"/>
    <col min="5" max="5" width="14.6640625" style="1" bestFit="1" customWidth="1"/>
    <col min="6" max="6" width="18.5546875" style="3" bestFit="1" customWidth="1"/>
    <col min="7" max="9" width="18.5546875" style="3" customWidth="1"/>
    <col min="11" max="11" width="5.6640625" bestFit="1" customWidth="1"/>
    <col min="12" max="12" width="15.6640625" bestFit="1" customWidth="1"/>
    <col min="13" max="13" width="17.109375" bestFit="1" customWidth="1"/>
    <col min="14" max="14" width="17.33203125" bestFit="1" customWidth="1"/>
    <col min="15" max="15" width="14.6640625" bestFit="1" customWidth="1"/>
    <col min="16" max="16" width="18.5546875" bestFit="1" customWidth="1"/>
    <col min="17" max="17" width="17.109375" bestFit="1" customWidth="1"/>
    <col min="18" max="18" width="17.33203125" bestFit="1" customWidth="1"/>
    <col min="19" max="19" width="14.6640625" bestFit="1" customWidth="1"/>
  </cols>
  <sheetData>
    <row r="1" spans="1:19" x14ac:dyDescent="0.25">
      <c r="A1" s="25" t="s">
        <v>13</v>
      </c>
      <c r="B1" s="25"/>
      <c r="C1" s="25"/>
      <c r="D1" s="25"/>
      <c r="E1" s="25"/>
      <c r="F1" s="25"/>
      <c r="G1" s="6"/>
      <c r="H1" s="6"/>
      <c r="I1" s="6"/>
      <c r="K1" s="25" t="s">
        <v>17</v>
      </c>
      <c r="L1" s="25"/>
      <c r="M1" s="25"/>
      <c r="N1" s="25"/>
      <c r="O1" s="25"/>
      <c r="P1" s="25"/>
      <c r="Q1" s="9"/>
      <c r="R1" s="9"/>
      <c r="S1" s="9"/>
    </row>
    <row r="2" spans="1:19" x14ac:dyDescent="0.25">
      <c r="A2" s="25" t="s">
        <v>0</v>
      </c>
      <c r="B2" s="25" t="s">
        <v>12</v>
      </c>
      <c r="C2" s="25" t="s">
        <v>15</v>
      </c>
      <c r="D2" s="25"/>
      <c r="E2" s="25"/>
      <c r="F2" s="25"/>
      <c r="G2" s="24" t="s">
        <v>16</v>
      </c>
      <c r="H2" s="24"/>
      <c r="I2" s="24"/>
      <c r="K2" s="25" t="s">
        <v>0</v>
      </c>
      <c r="L2" s="25" t="s">
        <v>12</v>
      </c>
      <c r="M2" s="25" t="s">
        <v>15</v>
      </c>
      <c r="N2" s="25"/>
      <c r="O2" s="25"/>
      <c r="P2" s="25"/>
      <c r="Q2" s="24" t="s">
        <v>16</v>
      </c>
      <c r="R2" s="24"/>
      <c r="S2" s="24"/>
    </row>
    <row r="3" spans="1:19" x14ac:dyDescent="0.25">
      <c r="A3" s="25"/>
      <c r="B3" s="25"/>
      <c r="C3" s="1" t="s">
        <v>3</v>
      </c>
      <c r="D3" s="1" t="s">
        <v>1</v>
      </c>
      <c r="E3" s="1" t="s">
        <v>7</v>
      </c>
      <c r="F3" s="1" t="s">
        <v>10</v>
      </c>
      <c r="G3" s="8" t="s">
        <v>8</v>
      </c>
      <c r="H3" s="8" t="s">
        <v>9</v>
      </c>
      <c r="I3" s="8" t="s">
        <v>6</v>
      </c>
      <c r="K3" s="25"/>
      <c r="L3" s="25"/>
      <c r="M3" s="9" t="s">
        <v>3</v>
      </c>
      <c r="N3" s="9" t="s">
        <v>1</v>
      </c>
      <c r="O3" s="9" t="s">
        <v>7</v>
      </c>
      <c r="P3" s="9" t="s">
        <v>10</v>
      </c>
      <c r="Q3" s="9" t="s">
        <v>8</v>
      </c>
      <c r="R3" s="9" t="s">
        <v>9</v>
      </c>
      <c r="S3" s="9" t="s">
        <v>6</v>
      </c>
    </row>
    <row r="4" spans="1:19" x14ac:dyDescent="0.25">
      <c r="A4" s="1">
        <v>1</v>
      </c>
      <c r="B4" s="1">
        <v>0</v>
      </c>
      <c r="C4" s="2">
        <v>10</v>
      </c>
      <c r="D4" s="2">
        <v>10</v>
      </c>
      <c r="E4" s="2">
        <v>10</v>
      </c>
      <c r="F4" s="4">
        <f t="shared" ref="F4:F23" si="0">SQRT(2500-2400*(4750-B4)/4750)</f>
        <v>10</v>
      </c>
      <c r="G4" s="2">
        <f>ABS($F4-C4)</f>
        <v>0</v>
      </c>
      <c r="H4" s="2">
        <f t="shared" ref="H4:I4" si="1">ABS($F4-D4)</f>
        <v>0</v>
      </c>
      <c r="I4" s="2">
        <f t="shared" si="1"/>
        <v>0</v>
      </c>
      <c r="K4" s="9">
        <v>1</v>
      </c>
      <c r="L4" s="9">
        <v>0</v>
      </c>
      <c r="M4" s="14">
        <v>10</v>
      </c>
      <c r="N4" s="14">
        <v>10</v>
      </c>
      <c r="O4" s="14">
        <v>10</v>
      </c>
      <c r="P4" s="15">
        <f>SQRT(2500-2400*(4875-L4)/4875)</f>
        <v>10</v>
      </c>
      <c r="Q4" s="2">
        <f>ABS($P4-M4)</f>
        <v>0</v>
      </c>
      <c r="R4" s="2">
        <f t="shared" ref="R4:S4" si="2">ABS($P4-N4)</f>
        <v>0</v>
      </c>
      <c r="S4" s="2">
        <f t="shared" si="2"/>
        <v>0</v>
      </c>
    </row>
    <row r="5" spans="1:19" x14ac:dyDescent="0.25">
      <c r="A5" s="1">
        <v>2</v>
      </c>
      <c r="B5" s="1">
        <v>250</v>
      </c>
      <c r="C5" s="2">
        <v>15.21297</v>
      </c>
      <c r="D5" s="2">
        <v>14.525069999999999</v>
      </c>
      <c r="E5" s="2">
        <v>15.04379994</v>
      </c>
      <c r="F5" s="4">
        <f t="shared" si="0"/>
        <v>15.043795713638369</v>
      </c>
      <c r="G5" s="2">
        <f t="shared" ref="G5:G23" si="3">ABS($F5-C5)</f>
        <v>0.16917428636163123</v>
      </c>
      <c r="H5" s="2">
        <f t="shared" ref="H5:H23" si="4">ABS($F5-D5)</f>
        <v>0.51872571363836961</v>
      </c>
      <c r="I5" s="2">
        <f t="shared" ref="I5:I23" si="5">ABS($F5-E5)</f>
        <v>4.2263616304438756E-6</v>
      </c>
      <c r="K5" s="9">
        <v>2</v>
      </c>
      <c r="L5" s="9">
        <v>125</v>
      </c>
      <c r="M5" s="14">
        <v>12.74315</v>
      </c>
      <c r="N5" s="14">
        <v>12.509359999999999</v>
      </c>
      <c r="O5" s="14">
        <v>12.70978158</v>
      </c>
      <c r="P5" s="15">
        <f t="shared" ref="P5:P43" si="6">SQRT(2500-2400*(4875-L5)/4875)</f>
        <v>12.709778186044847</v>
      </c>
      <c r="Q5" s="2">
        <f t="shared" ref="Q5:Q23" si="7">ABS($P5-M5)</f>
        <v>3.3371813955152874E-2</v>
      </c>
      <c r="R5" s="2">
        <f t="shared" ref="R5:R24" si="8">ABS($P5-N5)</f>
        <v>0.20041818604484796</v>
      </c>
      <c r="S5" s="2">
        <f t="shared" ref="S5:S24" si="9">ABS($P5-O5)</f>
        <v>3.3939551524753142E-6</v>
      </c>
    </row>
    <row r="6" spans="1:19" x14ac:dyDescent="0.25">
      <c r="A6" s="1">
        <v>3</v>
      </c>
      <c r="B6" s="1">
        <v>500</v>
      </c>
      <c r="C6" s="2">
        <v>18.94117</v>
      </c>
      <c r="D6" s="2">
        <v>18.146989999999999</v>
      </c>
      <c r="E6" s="2">
        <v>18.778494269999999</v>
      </c>
      <c r="F6" s="4">
        <f t="shared" si="0"/>
        <v>18.778487131485548</v>
      </c>
      <c r="G6" s="2">
        <f t="shared" si="3"/>
        <v>0.16268286851445168</v>
      </c>
      <c r="H6" s="2">
        <f t="shared" si="4"/>
        <v>0.63149713148554909</v>
      </c>
      <c r="I6" s="2">
        <f t="shared" si="5"/>
        <v>7.1385144515545562E-6</v>
      </c>
      <c r="K6" s="9">
        <v>3</v>
      </c>
      <c r="L6" s="9">
        <v>250</v>
      </c>
      <c r="M6" s="14">
        <v>14.97564</v>
      </c>
      <c r="N6" s="14">
        <v>14.65179</v>
      </c>
      <c r="O6" s="14">
        <v>14.935766920000001</v>
      </c>
      <c r="P6" s="15">
        <f t="shared" si="6"/>
        <v>14.935759876113531</v>
      </c>
      <c r="Q6" s="2">
        <f t="shared" si="7"/>
        <v>3.9880123886469221E-2</v>
      </c>
      <c r="R6" s="2">
        <f t="shared" si="8"/>
        <v>0.28396987611353097</v>
      </c>
      <c r="S6" s="2">
        <f t="shared" si="9"/>
        <v>7.0438864696598102E-6</v>
      </c>
    </row>
    <row r="7" spans="1:19" x14ac:dyDescent="0.25">
      <c r="A7" s="1">
        <v>4</v>
      </c>
      <c r="B7" s="1">
        <v>750</v>
      </c>
      <c r="C7" s="2">
        <v>22.029589999999999</v>
      </c>
      <c r="D7" s="2">
        <v>21.24128</v>
      </c>
      <c r="E7" s="2">
        <v>21.884874279999998</v>
      </c>
      <c r="F7" s="4">
        <f t="shared" si="0"/>
        <v>21.884866196096624</v>
      </c>
      <c r="G7" s="2">
        <f t="shared" si="3"/>
        <v>0.14472380390337491</v>
      </c>
      <c r="H7" s="2">
        <f t="shared" si="4"/>
        <v>0.64358619609662426</v>
      </c>
      <c r="I7" s="2">
        <f t="shared" si="5"/>
        <v>8.0839033742563515E-6</v>
      </c>
      <c r="K7" s="9">
        <v>4</v>
      </c>
      <c r="L7" s="9">
        <v>375</v>
      </c>
      <c r="M7" s="14">
        <v>16.910869999999999</v>
      </c>
      <c r="N7" s="14">
        <v>16.548649999999999</v>
      </c>
      <c r="O7" s="14">
        <v>16.870557730000002</v>
      </c>
      <c r="P7" s="15">
        <f t="shared" si="6"/>
        <v>16.870547845739473</v>
      </c>
      <c r="Q7" s="2">
        <f t="shared" si="7"/>
        <v>4.0322154260525878E-2</v>
      </c>
      <c r="R7" s="2">
        <f t="shared" si="8"/>
        <v>0.32189784573947477</v>
      </c>
      <c r="S7" s="2">
        <f t="shared" si="9"/>
        <v>9.8842605282811746E-6</v>
      </c>
    </row>
    <row r="8" spans="1:19" x14ac:dyDescent="0.25">
      <c r="A8" s="1">
        <v>5</v>
      </c>
      <c r="B8" s="1">
        <v>1000</v>
      </c>
      <c r="C8" s="2">
        <v>24.729330000000001</v>
      </c>
      <c r="D8" s="2">
        <v>23.981950000000001</v>
      </c>
      <c r="E8" s="2">
        <v>24.602104319999999</v>
      </c>
      <c r="F8" s="4">
        <f t="shared" si="0"/>
        <v>24.602096615832092</v>
      </c>
      <c r="G8" s="2">
        <f t="shared" si="3"/>
        <v>0.12723338416790853</v>
      </c>
      <c r="H8" s="2">
        <f t="shared" si="4"/>
        <v>0.62014661583209119</v>
      </c>
      <c r="I8" s="2">
        <f t="shared" si="5"/>
        <v>7.7041679062972435E-6</v>
      </c>
      <c r="K8" s="9">
        <v>5</v>
      </c>
      <c r="L8" s="9">
        <v>500</v>
      </c>
      <c r="M8" s="14">
        <v>18.64415</v>
      </c>
      <c r="N8" s="14">
        <v>18.267060000000001</v>
      </c>
      <c r="O8" s="14">
        <v>18.605221969999999</v>
      </c>
      <c r="P8" s="15">
        <f t="shared" si="6"/>
        <v>18.605210188381271</v>
      </c>
      <c r="Q8" s="2">
        <f t="shared" si="7"/>
        <v>3.8939811618728726E-2</v>
      </c>
      <c r="R8" s="2">
        <f t="shared" si="8"/>
        <v>0.33815018838127031</v>
      </c>
      <c r="S8" s="2">
        <f t="shared" si="9"/>
        <v>1.1781618727724208E-5</v>
      </c>
    </row>
    <row r="9" spans="1:19" x14ac:dyDescent="0.25">
      <c r="A9" s="1">
        <v>6</v>
      </c>
      <c r="B9" s="1">
        <v>1250</v>
      </c>
      <c r="C9" s="2">
        <v>27.159389999999998</v>
      </c>
      <c r="D9" s="2">
        <v>26.465440000000001</v>
      </c>
      <c r="E9" s="2">
        <v>27.047722719999999</v>
      </c>
      <c r="F9" s="4">
        <f t="shared" si="0"/>
        <v>27.047716121114942</v>
      </c>
      <c r="G9" s="2">
        <f t="shared" si="3"/>
        <v>0.11167387888505687</v>
      </c>
      <c r="H9" s="2">
        <f t="shared" si="4"/>
        <v>0.58227612111494054</v>
      </c>
      <c r="I9" s="2">
        <f t="shared" si="5"/>
        <v>6.5988850579401515E-6</v>
      </c>
      <c r="K9" s="9">
        <v>6</v>
      </c>
      <c r="L9" s="9">
        <v>625</v>
      </c>
      <c r="M9" s="14">
        <v>20.228370000000002</v>
      </c>
      <c r="N9" s="14">
        <v>19.848549999999999</v>
      </c>
      <c r="O9" s="14">
        <v>20.19140475</v>
      </c>
      <c r="P9" s="15">
        <f t="shared" si="6"/>
        <v>20.191391920625669</v>
      </c>
      <c r="Q9" s="2">
        <f t="shared" si="7"/>
        <v>3.6978079374332395E-2</v>
      </c>
      <c r="R9" s="2">
        <f t="shared" si="8"/>
        <v>0.34284192062566987</v>
      </c>
      <c r="S9" s="2">
        <f t="shared" si="9"/>
        <v>1.2829374330891596E-5</v>
      </c>
    </row>
    <row r="10" spans="1:19" x14ac:dyDescent="0.25">
      <c r="A10" s="1">
        <v>7</v>
      </c>
      <c r="B10" s="1">
        <v>1500</v>
      </c>
      <c r="C10" s="2">
        <v>29.387820000000001</v>
      </c>
      <c r="D10" s="2">
        <v>28.751460000000002</v>
      </c>
      <c r="E10" s="2">
        <v>29.289845339999999</v>
      </c>
      <c r="F10" s="4">
        <f t="shared" si="0"/>
        <v>29.289840164161109</v>
      </c>
      <c r="G10" s="2">
        <f t="shared" si="3"/>
        <v>9.7979835838891916E-2</v>
      </c>
      <c r="H10" s="2">
        <f t="shared" si="4"/>
        <v>0.5383801641611079</v>
      </c>
      <c r="I10" s="2">
        <f t="shared" si="5"/>
        <v>5.1758388899258989E-6</v>
      </c>
      <c r="K10" s="9">
        <v>7</v>
      </c>
      <c r="L10" s="9">
        <v>750</v>
      </c>
      <c r="M10" s="14">
        <v>21.69661</v>
      </c>
      <c r="N10" s="14">
        <v>21.320830000000001</v>
      </c>
      <c r="O10" s="14">
        <v>21.661748330000002</v>
      </c>
      <c r="P10" s="15">
        <f t="shared" si="6"/>
        <v>21.661735138967266</v>
      </c>
      <c r="Q10" s="2">
        <f t="shared" si="7"/>
        <v>3.4874861032733406E-2</v>
      </c>
      <c r="R10" s="2">
        <f t="shared" si="8"/>
        <v>0.34090513896726549</v>
      </c>
      <c r="S10" s="2">
        <f t="shared" si="9"/>
        <v>1.3191032735448971E-5</v>
      </c>
    </row>
    <row r="11" spans="1:19" x14ac:dyDescent="0.25">
      <c r="A11" s="1">
        <v>8</v>
      </c>
      <c r="B11" s="1">
        <v>1750</v>
      </c>
      <c r="C11" s="2">
        <v>31.457999999999998</v>
      </c>
      <c r="D11" s="2">
        <v>30.879909999999999</v>
      </c>
      <c r="E11" s="2">
        <v>31.372133460000001</v>
      </c>
      <c r="F11" s="4">
        <f t="shared" si="0"/>
        <v>31.372129770160477</v>
      </c>
      <c r="G11" s="2">
        <f t="shared" si="3"/>
        <v>8.5870229839521528E-2</v>
      </c>
      <c r="H11" s="2">
        <f t="shared" si="4"/>
        <v>0.49221977016047802</v>
      </c>
      <c r="I11" s="2">
        <f t="shared" si="5"/>
        <v>3.6898395237017212E-6</v>
      </c>
      <c r="K11" s="9">
        <v>8</v>
      </c>
      <c r="L11" s="9">
        <v>875</v>
      </c>
      <c r="M11" s="14">
        <v>23.07123</v>
      </c>
      <c r="N11" s="14">
        <v>22.70345</v>
      </c>
      <c r="O11" s="14">
        <v>23.038442480000001</v>
      </c>
      <c r="P11" s="15">
        <f t="shared" si="6"/>
        <v>23.038429433649132</v>
      </c>
      <c r="Q11" s="2">
        <f t="shared" si="7"/>
        <v>3.2800566350868365E-2</v>
      </c>
      <c r="R11" s="2">
        <f t="shared" si="8"/>
        <v>0.33497943364913141</v>
      </c>
      <c r="S11" s="2">
        <f t="shared" si="9"/>
        <v>1.3046350868961554E-5</v>
      </c>
    </row>
    <row r="12" spans="1:19" x14ac:dyDescent="0.25">
      <c r="A12" s="1">
        <v>9</v>
      </c>
      <c r="B12" s="1">
        <v>2000</v>
      </c>
      <c r="C12" s="2">
        <v>33.399619999999999</v>
      </c>
      <c r="D12" s="2">
        <v>32.878950000000003</v>
      </c>
      <c r="E12" s="2">
        <v>33.324562540000002</v>
      </c>
      <c r="F12" s="4">
        <f t="shared" si="0"/>
        <v>33.324560249003646</v>
      </c>
      <c r="G12" s="2">
        <f t="shared" si="3"/>
        <v>7.5059750996352648E-2</v>
      </c>
      <c r="H12" s="2">
        <f t="shared" si="4"/>
        <v>0.44561024900364288</v>
      </c>
      <c r="I12" s="2">
        <f t="shared" si="5"/>
        <v>2.2909963561801305E-6</v>
      </c>
      <c r="K12" s="9">
        <v>9</v>
      </c>
      <c r="L12" s="9">
        <v>1000</v>
      </c>
      <c r="M12" s="14">
        <v>24.368169999999999</v>
      </c>
      <c r="N12" s="14">
        <v>24.01079</v>
      </c>
      <c r="O12" s="14">
        <v>24.33738486</v>
      </c>
      <c r="P12" s="15">
        <f t="shared" si="6"/>
        <v>24.337372337779041</v>
      </c>
      <c r="Q12" s="2">
        <f t="shared" si="7"/>
        <v>3.0797662220958699E-2</v>
      </c>
      <c r="R12" s="2">
        <f t="shared" si="8"/>
        <v>0.32658233777904044</v>
      </c>
      <c r="S12" s="2">
        <f t="shared" si="9"/>
        <v>1.2522220959709784E-5</v>
      </c>
    </row>
    <row r="13" spans="1:19" x14ac:dyDescent="0.25">
      <c r="A13" s="1">
        <v>10</v>
      </c>
      <c r="B13" s="1">
        <v>2250</v>
      </c>
      <c r="C13" s="2">
        <v>35.234079999999999</v>
      </c>
      <c r="D13" s="2">
        <v>34.769309999999997</v>
      </c>
      <c r="E13" s="2">
        <v>35.168767099999997</v>
      </c>
      <c r="F13" s="4">
        <f t="shared" si="0"/>
        <v>35.168766046922343</v>
      </c>
      <c r="G13" s="2">
        <f t="shared" si="3"/>
        <v>6.531395307765564E-2</v>
      </c>
      <c r="H13" s="2">
        <f t="shared" si="4"/>
        <v>0.39945604692234582</v>
      </c>
      <c r="I13" s="2">
        <f t="shared" si="5"/>
        <v>1.0530776535233599E-6</v>
      </c>
      <c r="K13" s="9">
        <v>10</v>
      </c>
      <c r="L13" s="9">
        <v>1125</v>
      </c>
      <c r="M13" s="14">
        <v>25.599329999999998</v>
      </c>
      <c r="N13" s="14">
        <v>25.253779999999999</v>
      </c>
      <c r="O13" s="14">
        <v>25.570427330000001</v>
      </c>
      <c r="P13" s="15">
        <f t="shared" si="6"/>
        <v>25.57041559783794</v>
      </c>
      <c r="Q13" s="2">
        <f t="shared" si="7"/>
        <v>2.891440216205865E-2</v>
      </c>
      <c r="R13" s="2">
        <f t="shared" si="8"/>
        <v>0.31663559783794071</v>
      </c>
      <c r="S13" s="2">
        <f t="shared" si="9"/>
        <v>1.173216206140637E-5</v>
      </c>
    </row>
    <row r="14" spans="1:19" x14ac:dyDescent="0.25">
      <c r="A14" s="1">
        <v>11</v>
      </c>
      <c r="B14" s="1">
        <v>2500</v>
      </c>
      <c r="C14" s="2">
        <v>36.977420000000002</v>
      </c>
      <c r="D14" s="2">
        <v>36.566740000000003</v>
      </c>
      <c r="E14" s="2">
        <v>36.920968260000002</v>
      </c>
      <c r="F14" s="4">
        <f t="shared" si="0"/>
        <v>36.920968225885439</v>
      </c>
      <c r="G14" s="2">
        <f t="shared" si="3"/>
        <v>5.6451774114563591E-2</v>
      </c>
      <c r="H14" s="2">
        <f t="shared" si="4"/>
        <v>0.35422822588543568</v>
      </c>
      <c r="I14" s="2">
        <f t="shared" si="5"/>
        <v>3.4114563618459215E-8</v>
      </c>
      <c r="K14" s="9">
        <v>11</v>
      </c>
      <c r="L14" s="9">
        <v>1250</v>
      </c>
      <c r="M14" s="14">
        <v>26.773810000000001</v>
      </c>
      <c r="N14" s="14">
        <v>26.44096</v>
      </c>
      <c r="O14" s="14">
        <v>26.74668561</v>
      </c>
      <c r="P14" s="15">
        <f t="shared" si="6"/>
        <v>26.746674847251864</v>
      </c>
      <c r="Q14" s="2">
        <f t="shared" si="7"/>
        <v>2.7135152748137159E-2</v>
      </c>
      <c r="R14" s="2">
        <f t="shared" si="8"/>
        <v>0.30571484725186338</v>
      </c>
      <c r="S14" s="2">
        <f t="shared" si="9"/>
        <v>1.0762748136272648E-5</v>
      </c>
    </row>
    <row r="15" spans="1:19" x14ac:dyDescent="0.25">
      <c r="A15" s="1">
        <v>12</v>
      </c>
      <c r="B15" s="1">
        <v>2750</v>
      </c>
      <c r="C15" s="2">
        <v>38.642029999999998</v>
      </c>
      <c r="D15" s="2">
        <v>38.283569999999997</v>
      </c>
      <c r="E15" s="2">
        <v>38.593699299999997</v>
      </c>
      <c r="F15" s="4">
        <f t="shared" si="0"/>
        <v>38.593700058565595</v>
      </c>
      <c r="G15" s="2">
        <f t="shared" si="3"/>
        <v>4.8329941434403167E-2</v>
      </c>
      <c r="H15" s="2">
        <f t="shared" si="4"/>
        <v>0.31013005856559772</v>
      </c>
      <c r="I15" s="2">
        <f t="shared" si="5"/>
        <v>7.585655978914474E-7</v>
      </c>
      <c r="K15" s="9">
        <v>12</v>
      </c>
      <c r="L15" s="9">
        <v>1375</v>
      </c>
      <c r="M15" s="14">
        <v>27.898800000000001</v>
      </c>
      <c r="N15" s="14">
        <v>27.579149999999998</v>
      </c>
      <c r="O15" s="14">
        <v>27.87334959</v>
      </c>
      <c r="P15" s="15">
        <f t="shared" si="6"/>
        <v>27.873339895374521</v>
      </c>
      <c r="Q15" s="2">
        <f t="shared" si="7"/>
        <v>2.546010462548054E-2</v>
      </c>
      <c r="R15" s="2">
        <f t="shared" si="8"/>
        <v>0.29418989537452234</v>
      </c>
      <c r="S15" s="2">
        <f t="shared" si="9"/>
        <v>9.6946254792840136E-6</v>
      </c>
    </row>
    <row r="16" spans="1:19" x14ac:dyDescent="0.25">
      <c r="A16" s="1">
        <v>13</v>
      </c>
      <c r="B16" s="1">
        <v>3000</v>
      </c>
      <c r="C16" s="2">
        <v>40.237720000000003</v>
      </c>
      <c r="D16" s="2">
        <v>39.929630000000003</v>
      </c>
      <c r="E16" s="2">
        <v>40.196882559999999</v>
      </c>
      <c r="F16" s="4">
        <f t="shared" si="0"/>
        <v>40.196883880273738</v>
      </c>
      <c r="G16" s="2">
        <f t="shared" si="3"/>
        <v>4.0836119726264997E-2</v>
      </c>
      <c r="H16" s="2">
        <f t="shared" si="4"/>
        <v>0.26725388027373498</v>
      </c>
      <c r="I16" s="2">
        <f t="shared" si="5"/>
        <v>1.3202737392248309E-6</v>
      </c>
      <c r="K16" s="9">
        <v>13</v>
      </c>
      <c r="L16" s="9">
        <v>1500</v>
      </c>
      <c r="M16" s="14">
        <v>28.980090000000001</v>
      </c>
      <c r="N16" s="14">
        <v>28.67388</v>
      </c>
      <c r="O16" s="14">
        <v>28.9562089</v>
      </c>
      <c r="P16" s="15">
        <f t="shared" si="6"/>
        <v>28.956200345721097</v>
      </c>
      <c r="Q16" s="2">
        <f t="shared" si="7"/>
        <v>2.3889654278903549E-2</v>
      </c>
      <c r="R16" s="2">
        <f t="shared" si="8"/>
        <v>0.28232034572109654</v>
      </c>
      <c r="S16" s="2">
        <f t="shared" si="9"/>
        <v>8.554278903005752E-6</v>
      </c>
    </row>
    <row r="17" spans="1:19" x14ac:dyDescent="0.25">
      <c r="A17" s="1">
        <v>14</v>
      </c>
      <c r="B17" s="1">
        <v>3250</v>
      </c>
      <c r="C17" s="2">
        <v>41.772399999999998</v>
      </c>
      <c r="D17" s="2">
        <v>41.512900000000002</v>
      </c>
      <c r="E17" s="2">
        <v>41.738532839999998</v>
      </c>
      <c r="F17" s="4">
        <f t="shared" si="0"/>
        <v>41.738534511382817</v>
      </c>
      <c r="G17" s="2">
        <f t="shared" si="3"/>
        <v>3.3865488617180972E-2</v>
      </c>
      <c r="H17" s="2">
        <f t="shared" si="4"/>
        <v>0.22563451138281465</v>
      </c>
      <c r="I17" s="2">
        <f t="shared" si="5"/>
        <v>1.6713828188130719E-6</v>
      </c>
      <c r="K17" s="9">
        <v>14</v>
      </c>
      <c r="L17" s="9">
        <v>1625</v>
      </c>
      <c r="M17" s="14">
        <v>30.022410000000001</v>
      </c>
      <c r="N17" s="14">
        <v>29.72973</v>
      </c>
      <c r="O17" s="14">
        <v>30.000007409999998</v>
      </c>
      <c r="P17" s="15">
        <f t="shared" si="6"/>
        <v>30</v>
      </c>
      <c r="Q17" s="2">
        <f t="shared" si="7"/>
        <v>2.2410000000000707E-2</v>
      </c>
      <c r="R17" s="2">
        <f t="shared" si="8"/>
        <v>0.27027000000000001</v>
      </c>
      <c r="S17" s="2">
        <f t="shared" si="9"/>
        <v>7.4099999984866827E-6</v>
      </c>
    </row>
    <row r="18" spans="1:19" x14ac:dyDescent="0.25">
      <c r="A18" s="1">
        <v>15</v>
      </c>
      <c r="B18" s="1">
        <v>3500</v>
      </c>
      <c r="C18" s="2">
        <v>43.252600000000001</v>
      </c>
      <c r="D18" s="2">
        <v>43.04</v>
      </c>
      <c r="E18" s="2">
        <v>43.225234479999997</v>
      </c>
      <c r="F18" s="4">
        <f t="shared" si="0"/>
        <v>43.225236293530877</v>
      </c>
      <c r="G18" s="2">
        <f t="shared" si="3"/>
        <v>2.7363706469124338E-2</v>
      </c>
      <c r="H18" s="2">
        <f t="shared" si="4"/>
        <v>0.18523629353087756</v>
      </c>
      <c r="I18" s="2">
        <f t="shared" si="5"/>
        <v>1.8135308792466276E-6</v>
      </c>
      <c r="K18" s="9">
        <v>15</v>
      </c>
      <c r="L18" s="9">
        <v>1750</v>
      </c>
      <c r="M18" s="14">
        <v>31.029699999999998</v>
      </c>
      <c r="N18" s="14">
        <v>30.750530000000001</v>
      </c>
      <c r="O18" s="14">
        <v>31.008689919999998</v>
      </c>
      <c r="P18" s="15">
        <f t="shared" si="6"/>
        <v>31.008683647302114</v>
      </c>
      <c r="Q18" s="2">
        <f t="shared" si="7"/>
        <v>2.1016352697884599E-2</v>
      </c>
      <c r="R18" s="2">
        <f t="shared" si="8"/>
        <v>0.25815364730211243</v>
      </c>
      <c r="S18" s="2">
        <f t="shared" si="9"/>
        <v>6.2726978846683323E-6</v>
      </c>
    </row>
    <row r="19" spans="1:19" x14ac:dyDescent="0.25">
      <c r="A19" s="1">
        <v>16</v>
      </c>
      <c r="B19" s="1">
        <v>3750</v>
      </c>
      <c r="C19" s="2">
        <v>44.68374</v>
      </c>
      <c r="D19" s="2">
        <v>44.516449999999999</v>
      </c>
      <c r="E19" s="2">
        <v>44.662475129999997</v>
      </c>
      <c r="F19" s="4">
        <f t="shared" si="0"/>
        <v>44.662476891740603</v>
      </c>
      <c r="G19" s="2">
        <f t="shared" si="3"/>
        <v>2.1263108259397256E-2</v>
      </c>
      <c r="H19" s="2">
        <f t="shared" si="4"/>
        <v>0.14602689174060401</v>
      </c>
      <c r="I19" s="2">
        <f t="shared" si="5"/>
        <v>1.7617406058434426E-6</v>
      </c>
      <c r="K19" s="9">
        <v>16</v>
      </c>
      <c r="L19" s="9">
        <v>1875</v>
      </c>
      <c r="M19" s="14">
        <v>32.005270000000003</v>
      </c>
      <c r="N19" s="14">
        <v>31.739519999999999</v>
      </c>
      <c r="O19" s="14">
        <v>31.985578839999999</v>
      </c>
      <c r="P19" s="15">
        <f t="shared" si="6"/>
        <v>31.985573671218141</v>
      </c>
      <c r="Q19" s="2">
        <f t="shared" si="7"/>
        <v>1.9696328781861894E-2</v>
      </c>
      <c r="R19" s="2">
        <f t="shared" si="8"/>
        <v>0.24605367121814226</v>
      </c>
      <c r="S19" s="2">
        <f t="shared" si="9"/>
        <v>5.1687818576340305E-6</v>
      </c>
    </row>
    <row r="20" spans="1:19" x14ac:dyDescent="0.25">
      <c r="A20" s="1">
        <v>17</v>
      </c>
      <c r="B20" s="1">
        <v>4000</v>
      </c>
      <c r="C20" s="2">
        <v>46.070399999999999</v>
      </c>
      <c r="D20" s="2">
        <v>45.946930000000002</v>
      </c>
      <c r="E20" s="2">
        <v>46.054885630000001</v>
      </c>
      <c r="F20" s="4">
        <f t="shared" si="0"/>
        <v>46.054887162807681</v>
      </c>
      <c r="G20" s="2">
        <f t="shared" si="3"/>
        <v>1.5512837192318329E-2</v>
      </c>
      <c r="H20" s="2">
        <f t="shared" si="4"/>
        <v>0.1079571628076792</v>
      </c>
      <c r="I20" s="2">
        <f t="shared" si="5"/>
        <v>1.5328076798937218E-6</v>
      </c>
      <c r="K20" s="9">
        <v>17</v>
      </c>
      <c r="L20" s="9">
        <v>2000</v>
      </c>
      <c r="M20" s="14">
        <v>32.95194</v>
      </c>
      <c r="N20" s="14">
        <v>32.699480000000001</v>
      </c>
      <c r="O20" s="14">
        <v>32.933503549999998</v>
      </c>
      <c r="P20" s="15">
        <f t="shared" si="6"/>
        <v>32.933499428627144</v>
      </c>
      <c r="Q20" s="2">
        <f t="shared" si="7"/>
        <v>1.8440571372856596E-2</v>
      </c>
      <c r="R20" s="2">
        <f t="shared" si="8"/>
        <v>0.23401942862714264</v>
      </c>
      <c r="S20" s="2">
        <f t="shared" si="9"/>
        <v>4.1213728536604322E-6</v>
      </c>
    </row>
    <row r="21" spans="1:19" x14ac:dyDescent="0.25">
      <c r="A21" s="1">
        <v>18</v>
      </c>
      <c r="B21" s="1">
        <v>4250</v>
      </c>
      <c r="C21" s="2">
        <v>47.416499999999999</v>
      </c>
      <c r="D21" s="2">
        <v>47.335450000000002</v>
      </c>
      <c r="E21" s="2">
        <v>47.406416360000001</v>
      </c>
      <c r="F21" s="4">
        <f t="shared" si="0"/>
        <v>47.40641750915831</v>
      </c>
      <c r="G21" s="2">
        <f t="shared" si="3"/>
        <v>1.0082490841689662E-2</v>
      </c>
      <c r="H21" s="2">
        <f t="shared" si="4"/>
        <v>7.0967509158307962E-2</v>
      </c>
      <c r="I21" s="2">
        <f t="shared" si="5"/>
        <v>1.1491583080669443E-6</v>
      </c>
      <c r="K21" s="9">
        <v>18</v>
      </c>
      <c r="L21" s="9">
        <v>2125</v>
      </c>
      <c r="M21" s="14">
        <v>33.872149999999998</v>
      </c>
      <c r="N21" s="14">
        <v>33.632800000000003</v>
      </c>
      <c r="O21" s="14">
        <v>33.854897110000003</v>
      </c>
      <c r="P21" s="15">
        <f t="shared" si="6"/>
        <v>33.854893976408285</v>
      </c>
      <c r="Q21" s="2">
        <f t="shared" si="7"/>
        <v>1.7256023591713188E-2</v>
      </c>
      <c r="R21" s="2">
        <f t="shared" si="8"/>
        <v>0.22209397640828143</v>
      </c>
      <c r="S21" s="2">
        <f t="shared" si="9"/>
        <v>3.1335917185515427E-6</v>
      </c>
    </row>
    <row r="22" spans="1:19" x14ac:dyDescent="0.25">
      <c r="A22" s="1">
        <v>19</v>
      </c>
      <c r="B22" s="1">
        <v>4500</v>
      </c>
      <c r="C22" s="2">
        <v>48.725380000000001</v>
      </c>
      <c r="D22" s="2">
        <v>48.685470000000002</v>
      </c>
      <c r="E22" s="2">
        <v>48.7204695</v>
      </c>
      <c r="F22" s="4">
        <f t="shared" si="0"/>
        <v>48.720470138601044</v>
      </c>
      <c r="G22" s="2">
        <f t="shared" si="3"/>
        <v>4.9098613989571049E-3</v>
      </c>
      <c r="H22" s="2">
        <f t="shared" si="4"/>
        <v>3.5000138601041897E-2</v>
      </c>
      <c r="I22" s="2">
        <f t="shared" si="5"/>
        <v>6.3860104404511731E-7</v>
      </c>
      <c r="K22" s="9">
        <v>19</v>
      </c>
      <c r="L22" s="9">
        <v>2250</v>
      </c>
      <c r="M22" s="14">
        <v>34.767989999999998</v>
      </c>
      <c r="N22" s="14">
        <v>34.541559999999997</v>
      </c>
      <c r="O22" s="14">
        <v>34.751869910000003</v>
      </c>
      <c r="P22" s="15">
        <f t="shared" si="6"/>
        <v>34.751867686389282</v>
      </c>
      <c r="Q22" s="2">
        <f t="shared" si="7"/>
        <v>1.6122313610715366E-2</v>
      </c>
      <c r="R22" s="2">
        <f t="shared" si="8"/>
        <v>0.21030768638928521</v>
      </c>
      <c r="S22" s="2">
        <f t="shared" si="9"/>
        <v>2.2236107213302603E-6</v>
      </c>
    </row>
    <row r="23" spans="1:19" x14ac:dyDescent="0.25">
      <c r="A23" s="1">
        <v>20</v>
      </c>
      <c r="B23" s="1">
        <v>4750</v>
      </c>
      <c r="C23" s="2">
        <v>50</v>
      </c>
      <c r="D23" s="2">
        <v>50</v>
      </c>
      <c r="E23" s="2">
        <v>50</v>
      </c>
      <c r="F23" s="4">
        <f t="shared" si="0"/>
        <v>50</v>
      </c>
      <c r="G23" s="2">
        <f t="shared" si="3"/>
        <v>0</v>
      </c>
      <c r="H23" s="2">
        <f t="shared" si="4"/>
        <v>0</v>
      </c>
      <c r="I23" s="2">
        <f t="shared" si="5"/>
        <v>0</v>
      </c>
      <c r="K23" s="9">
        <v>20</v>
      </c>
      <c r="L23" s="9">
        <v>2375</v>
      </c>
      <c r="M23" s="14">
        <v>35.641309999999997</v>
      </c>
      <c r="N23" s="14">
        <v>35.427599999999998</v>
      </c>
      <c r="O23" s="14">
        <v>35.626266549999997</v>
      </c>
      <c r="P23" s="15">
        <f t="shared" si="6"/>
        <v>35.626265159721264</v>
      </c>
      <c r="Q23" s="2">
        <f t="shared" si="7"/>
        <v>1.5044840278733318E-2</v>
      </c>
      <c r="R23" s="2">
        <f t="shared" si="8"/>
        <v>0.19866515972126564</v>
      </c>
      <c r="S23" s="2">
        <f t="shared" si="9"/>
        <v>1.3902787330266619E-6</v>
      </c>
    </row>
    <row r="24" spans="1:19" x14ac:dyDescent="0.25">
      <c r="K24" s="9">
        <v>21</v>
      </c>
      <c r="L24" s="10">
        <v>2500</v>
      </c>
      <c r="M24" s="15">
        <v>36.493720000000003</v>
      </c>
      <c r="N24" s="15">
        <v>36.292520000000003</v>
      </c>
      <c r="O24" s="15">
        <v>36.479710480000001</v>
      </c>
      <c r="P24" s="15">
        <f>SQRT(2500-2400*(4875-L24)/4875)</f>
        <v>36.479709850398081</v>
      </c>
      <c r="Q24" s="2">
        <f>ABS($P24-M24)</f>
        <v>1.4010149601922706E-2</v>
      </c>
      <c r="R24" s="2">
        <f t="shared" si="8"/>
        <v>0.18718985039807734</v>
      </c>
      <c r="S24" s="2">
        <f t="shared" si="9"/>
        <v>6.2960192082073263E-7</v>
      </c>
    </row>
    <row r="25" spans="1:19" x14ac:dyDescent="0.25">
      <c r="E25" s="2"/>
      <c r="F25" s="4"/>
      <c r="G25" s="4"/>
      <c r="H25" s="4"/>
      <c r="I25" s="4"/>
      <c r="K25" s="9">
        <v>22</v>
      </c>
      <c r="L25" s="10">
        <v>2625</v>
      </c>
      <c r="M25" s="15">
        <v>37.326659999999997</v>
      </c>
      <c r="N25" s="15">
        <v>37.13776</v>
      </c>
      <c r="O25" s="15">
        <v>37.313639459999997</v>
      </c>
      <c r="P25" s="15">
        <f t="shared" si="6"/>
        <v>37.313639494261245</v>
      </c>
      <c r="Q25" s="2">
        <f t="shared" ref="Q25:Q43" si="10">ABS($P25-M25)</f>
        <v>1.3020505738751353E-2</v>
      </c>
      <c r="R25" s="2">
        <f t="shared" ref="R25:R43" si="11">ABS($P25-N25)</f>
        <v>0.17587949426124538</v>
      </c>
      <c r="S25" s="2">
        <f t="shared" ref="S25:S43" si="12">ABS($P25-O25)</f>
        <v>3.426124806082953E-8</v>
      </c>
    </row>
    <row r="26" spans="1:19" x14ac:dyDescent="0.25">
      <c r="E26" s="2"/>
      <c r="F26" s="4"/>
      <c r="G26" s="24" t="s">
        <v>18</v>
      </c>
      <c r="H26" s="24"/>
      <c r="I26" s="24"/>
      <c r="K26" s="9">
        <v>23</v>
      </c>
      <c r="L26" s="10">
        <v>2750</v>
      </c>
      <c r="M26" s="15">
        <v>38.14141</v>
      </c>
      <c r="N26" s="15">
        <v>37.964579999999998</v>
      </c>
      <c r="O26" s="15">
        <v>38.129333930000001</v>
      </c>
      <c r="P26" s="15">
        <f t="shared" si="6"/>
        <v>38.129334558134552</v>
      </c>
      <c r="Q26" s="2">
        <f t="shared" si="10"/>
        <v>1.2075441865448511E-2</v>
      </c>
      <c r="R26" s="2">
        <f t="shared" si="11"/>
        <v>0.16475455813455397</v>
      </c>
      <c r="S26" s="2">
        <f t="shared" si="12"/>
        <v>6.2813455059540502E-7</v>
      </c>
    </row>
    <row r="27" spans="1:19" x14ac:dyDescent="0.25">
      <c r="E27" s="2"/>
      <c r="F27" s="4" t="s">
        <v>19</v>
      </c>
      <c r="G27" s="7">
        <f>AVERAGE(G5:G22)</f>
        <v>7.2129295535485805E-2</v>
      </c>
      <c r="H27" s="7">
        <f>AVERAGE(H5:H22)</f>
        <v>0.36524070446451351</v>
      </c>
      <c r="I27" s="12">
        <f>AVERAGE(I5:I22)</f>
        <v>3.1467644489148306E-6</v>
      </c>
      <c r="K27" s="9">
        <v>24</v>
      </c>
      <c r="L27" s="10">
        <v>2875</v>
      </c>
      <c r="M27" s="15">
        <v>38.939109999999999</v>
      </c>
      <c r="N27" s="15">
        <v>38.774140000000003</v>
      </c>
      <c r="O27" s="15">
        <v>38.927940190000001</v>
      </c>
      <c r="P27" s="15">
        <f t="shared" si="6"/>
        <v>38.927941319630754</v>
      </c>
      <c r="Q27" s="2">
        <f t="shared" si="10"/>
        <v>1.116868036924501E-2</v>
      </c>
      <c r="R27" s="2">
        <f t="shared" si="11"/>
        <v>0.15380131963075172</v>
      </c>
      <c r="S27" s="2">
        <f t="shared" si="12"/>
        <v>1.1296307533825711E-6</v>
      </c>
    </row>
    <row r="28" spans="1:19" x14ac:dyDescent="0.25">
      <c r="E28" s="2"/>
      <c r="F28" s="4" t="s">
        <v>20</v>
      </c>
      <c r="G28" s="11">
        <f>MAX(G4:G23)</f>
        <v>0.16917428636163123</v>
      </c>
      <c r="H28" s="11">
        <f t="shared" ref="H28:I28" si="13">MAX(H4:H23)</f>
        <v>0.64358619609662426</v>
      </c>
      <c r="I28" s="13">
        <f t="shared" si="13"/>
        <v>8.0839033742563515E-6</v>
      </c>
      <c r="K28" s="9">
        <v>25</v>
      </c>
      <c r="L28" s="10">
        <v>3000</v>
      </c>
      <c r="M28" s="15">
        <v>39.720779999999998</v>
      </c>
      <c r="N28" s="15">
        <v>39.56747</v>
      </c>
      <c r="O28" s="15">
        <v>39.710489219999999</v>
      </c>
      <c r="P28" s="15">
        <f t="shared" si="6"/>
        <v>39.710490766585558</v>
      </c>
      <c r="Q28" s="2">
        <f t="shared" si="10"/>
        <v>1.0289233414439991E-2</v>
      </c>
      <c r="R28" s="2">
        <f t="shared" si="11"/>
        <v>0.14302076658555762</v>
      </c>
      <c r="S28" s="2">
        <f t="shared" si="12"/>
        <v>1.546585558287461E-6</v>
      </c>
    </row>
    <row r="29" spans="1:19" x14ac:dyDescent="0.25">
      <c r="E29" s="2"/>
      <c r="F29" s="4"/>
      <c r="G29" s="4"/>
      <c r="H29" s="4"/>
      <c r="I29" s="4"/>
      <c r="K29" s="9">
        <v>26</v>
      </c>
      <c r="L29" s="10">
        <v>3125</v>
      </c>
      <c r="M29" s="15">
        <v>40.487360000000002</v>
      </c>
      <c r="N29" s="15">
        <v>40.345509999999997</v>
      </c>
      <c r="O29" s="15">
        <v>40.477912310000001</v>
      </c>
      <c r="P29" s="15">
        <f t="shared" si="6"/>
        <v>40.47791420591652</v>
      </c>
      <c r="Q29" s="2">
        <f t="shared" si="10"/>
        <v>9.4457940834828946E-3</v>
      </c>
      <c r="R29" s="2">
        <f t="shared" si="11"/>
        <v>0.13240420591652224</v>
      </c>
      <c r="S29" s="2">
        <f t="shared" si="12"/>
        <v>1.8959165188903171E-6</v>
      </c>
    </row>
    <row r="30" spans="1:19" x14ac:dyDescent="0.25">
      <c r="E30" s="2"/>
      <c r="F30" s="4"/>
      <c r="G30" s="4"/>
      <c r="H30" s="4"/>
      <c r="I30" s="4"/>
      <c r="K30" s="9">
        <v>27</v>
      </c>
      <c r="L30" s="10">
        <v>3250</v>
      </c>
      <c r="M30" s="15">
        <v>41.239690000000003</v>
      </c>
      <c r="N30" s="15">
        <v>41.109090000000002</v>
      </c>
      <c r="O30" s="15">
        <v>41.231054090000001</v>
      </c>
      <c r="P30" s="15">
        <f t="shared" si="6"/>
        <v>41.231056256176608</v>
      </c>
      <c r="Q30" s="2">
        <f t="shared" si="10"/>
        <v>8.6337438233954344E-3</v>
      </c>
      <c r="R30" s="2">
        <f t="shared" si="11"/>
        <v>0.12196625617660573</v>
      </c>
      <c r="S30" s="2">
        <f t="shared" si="12"/>
        <v>2.1661766069769328E-6</v>
      </c>
    </row>
    <row r="31" spans="1:19" x14ac:dyDescent="0.25">
      <c r="E31" s="2"/>
      <c r="F31" s="4"/>
      <c r="G31" s="4"/>
      <c r="H31" s="4"/>
      <c r="I31" s="4"/>
      <c r="K31" s="9">
        <v>28</v>
      </c>
      <c r="L31" s="10">
        <v>3375</v>
      </c>
      <c r="M31" s="15">
        <v>41.978529999999999</v>
      </c>
      <c r="N31" s="15">
        <v>41.858989999999999</v>
      </c>
      <c r="O31" s="15">
        <v>41.970683389999998</v>
      </c>
      <c r="P31" s="15">
        <f t="shared" si="6"/>
        <v>41.970685740626891</v>
      </c>
      <c r="Q31" s="2">
        <f t="shared" si="10"/>
        <v>7.8442593731082866E-3</v>
      </c>
      <c r="R31" s="2">
        <f t="shared" si="11"/>
        <v>0.11169574062689236</v>
      </c>
      <c r="S31" s="2">
        <f t="shared" si="12"/>
        <v>2.3506268931328123E-6</v>
      </c>
    </row>
    <row r="32" spans="1:19" x14ac:dyDescent="0.25">
      <c r="E32" s="2"/>
      <c r="F32" s="4"/>
      <c r="G32" s="4"/>
      <c r="H32" s="4"/>
      <c r="I32" s="4"/>
      <c r="K32" s="9">
        <v>29</v>
      </c>
      <c r="L32" s="10">
        <v>3500</v>
      </c>
      <c r="M32" s="15">
        <v>42.704590000000003</v>
      </c>
      <c r="N32" s="15">
        <v>42.59592</v>
      </c>
      <c r="O32" s="15">
        <v>42.697502399999998</v>
      </c>
      <c r="P32" s="15">
        <f t="shared" si="6"/>
        <v>42.697504881162821</v>
      </c>
      <c r="Q32" s="2">
        <f t="shared" si="10"/>
        <v>7.0851188371818807E-3</v>
      </c>
      <c r="R32" s="2">
        <f t="shared" si="11"/>
        <v>0.10158488116282172</v>
      </c>
      <c r="S32" s="2">
        <f t="shared" si="12"/>
        <v>2.4811628236420802E-6</v>
      </c>
    </row>
    <row r="33" spans="5:19" x14ac:dyDescent="0.25">
      <c r="E33" s="2"/>
      <c r="F33" s="4"/>
      <c r="G33" s="4"/>
      <c r="H33" s="4"/>
      <c r="I33" s="4"/>
      <c r="K33" s="9">
        <v>30</v>
      </c>
      <c r="L33" s="10">
        <v>3625</v>
      </c>
      <c r="M33" s="15">
        <v>43.418500000000002</v>
      </c>
      <c r="N33" s="15">
        <v>43.320520000000002</v>
      </c>
      <c r="O33" s="15">
        <v>43.412154579999999</v>
      </c>
      <c r="P33" s="15">
        <f t="shared" si="6"/>
        <v>43.412157106222963</v>
      </c>
      <c r="Q33" s="2">
        <f t="shared" si="10"/>
        <v>6.3428937770382277E-3</v>
      </c>
      <c r="R33" s="2">
        <f t="shared" si="11"/>
        <v>9.1637106222961506E-2</v>
      </c>
      <c r="S33" s="2">
        <f t="shared" si="12"/>
        <v>2.5262229641498379E-6</v>
      </c>
    </row>
    <row r="34" spans="5:19" x14ac:dyDescent="0.25">
      <c r="E34" s="2"/>
      <c r="F34" s="4"/>
      <c r="G34" s="4"/>
      <c r="H34" s="4"/>
      <c r="I34" s="4"/>
      <c r="K34" s="9">
        <v>31</v>
      </c>
      <c r="L34" s="10">
        <v>3750</v>
      </c>
      <c r="M34" s="15">
        <v>44.12086</v>
      </c>
      <c r="N34" s="15">
        <v>44.033389999999997</v>
      </c>
      <c r="O34" s="15">
        <v>44.115231199999997</v>
      </c>
      <c r="P34" s="15">
        <f t="shared" si="6"/>
        <v>44.115233719814363</v>
      </c>
      <c r="Q34" s="2">
        <f t="shared" si="10"/>
        <v>5.6262801856377109E-3</v>
      </c>
      <c r="R34" s="2">
        <f t="shared" si="11"/>
        <v>8.1843719814365556E-2</v>
      </c>
      <c r="S34" s="2">
        <f t="shared" si="12"/>
        <v>2.5198143660531969E-6</v>
      </c>
    </row>
    <row r="35" spans="5:19" x14ac:dyDescent="0.25">
      <c r="E35" s="2"/>
      <c r="F35" s="4"/>
      <c r="G35" s="4"/>
      <c r="H35" s="4"/>
      <c r="I35" s="4"/>
      <c r="K35" s="9">
        <v>32</v>
      </c>
      <c r="L35" s="10">
        <v>3875</v>
      </c>
      <c r="M35" s="15">
        <v>44.81221</v>
      </c>
      <c r="N35" s="15">
        <v>44.73507</v>
      </c>
      <c r="O35" s="15">
        <v>44.80727718</v>
      </c>
      <c r="P35" s="15">
        <f t="shared" si="6"/>
        <v>44.807279628340609</v>
      </c>
      <c r="Q35" s="2">
        <f t="shared" si="10"/>
        <v>4.9303716593911417E-3</v>
      </c>
      <c r="R35" s="2">
        <f t="shared" si="11"/>
        <v>7.2209628340608845E-2</v>
      </c>
      <c r="S35" s="2">
        <f t="shared" si="12"/>
        <v>2.4483406093622762E-6</v>
      </c>
    </row>
    <row r="36" spans="5:19" x14ac:dyDescent="0.25">
      <c r="E36" s="2"/>
      <c r="F36" s="4"/>
      <c r="G36" s="4"/>
      <c r="H36" s="4"/>
      <c r="I36" s="4"/>
      <c r="K36" s="9">
        <v>33</v>
      </c>
      <c r="L36" s="10">
        <v>4000</v>
      </c>
      <c r="M36" s="15">
        <v>45.49306</v>
      </c>
      <c r="N36" s="15">
        <v>45.426090000000002</v>
      </c>
      <c r="O36" s="15">
        <v>45.488795969999998</v>
      </c>
      <c r="P36" s="15">
        <f t="shared" si="6"/>
        <v>45.488798282992363</v>
      </c>
      <c r="Q36" s="2">
        <f t="shared" si="10"/>
        <v>4.2617170076368893E-3</v>
      </c>
      <c r="R36" s="2">
        <f t="shared" si="11"/>
        <v>6.2708282992360864E-2</v>
      </c>
      <c r="S36" s="2">
        <f t="shared" si="12"/>
        <v>2.3129923647502437E-6</v>
      </c>
    </row>
    <row r="37" spans="5:19" x14ac:dyDescent="0.25">
      <c r="E37" s="2"/>
      <c r="F37" s="4"/>
      <c r="G37" s="4"/>
      <c r="H37" s="4"/>
      <c r="I37" s="4"/>
      <c r="K37" s="9">
        <v>34</v>
      </c>
      <c r="L37" s="10">
        <v>4125</v>
      </c>
      <c r="M37" s="15">
        <v>46.16386</v>
      </c>
      <c r="N37" s="15">
        <v>46.106900000000003</v>
      </c>
      <c r="O37" s="15">
        <v>46.160253840000003</v>
      </c>
      <c r="P37" s="15">
        <f t="shared" si="6"/>
        <v>46.160255965161532</v>
      </c>
      <c r="Q37" s="2">
        <f t="shared" si="10"/>
        <v>3.6040348384673848E-3</v>
      </c>
      <c r="R37" s="2">
        <f t="shared" si="11"/>
        <v>5.3355965161529184E-2</v>
      </c>
      <c r="S37" s="2">
        <f t="shared" si="12"/>
        <v>2.1251615294204385E-6</v>
      </c>
    </row>
    <row r="38" spans="5:19" x14ac:dyDescent="0.25">
      <c r="E38" s="2"/>
      <c r="F38" s="4"/>
      <c r="G38" s="4"/>
      <c r="H38" s="4"/>
      <c r="I38" s="4"/>
      <c r="K38" s="9">
        <v>35</v>
      </c>
      <c r="L38" s="10">
        <v>4250</v>
      </c>
      <c r="M38" s="15">
        <v>46.825049999999997</v>
      </c>
      <c r="N38" s="15">
        <v>46.777940000000001</v>
      </c>
      <c r="O38" s="15">
        <v>46.822083630000002</v>
      </c>
      <c r="P38" s="15">
        <f t="shared" si="6"/>
        <v>46.822085518563696</v>
      </c>
      <c r="Q38" s="2">
        <f t="shared" si="10"/>
        <v>2.9644814363010141E-3</v>
      </c>
      <c r="R38" s="2">
        <f t="shared" si="11"/>
        <v>4.4145518563695418E-2</v>
      </c>
      <c r="S38" s="2">
        <f t="shared" si="12"/>
        <v>1.8885636947629791E-6</v>
      </c>
    </row>
    <row r="39" spans="5:19" x14ac:dyDescent="0.25">
      <c r="E39" s="2"/>
      <c r="F39" s="4"/>
      <c r="G39" s="4"/>
      <c r="H39" s="4"/>
      <c r="I39" s="4"/>
      <c r="K39" s="9">
        <v>36</v>
      </c>
      <c r="L39" s="10">
        <v>4375</v>
      </c>
      <c r="M39" s="15">
        <v>47.477029999999999</v>
      </c>
      <c r="N39" s="15">
        <v>47.439630000000001</v>
      </c>
      <c r="O39" s="15">
        <v>47.474688020000002</v>
      </c>
      <c r="P39" s="15">
        <f t="shared" si="6"/>
        <v>47.474689612952226</v>
      </c>
      <c r="Q39" s="2">
        <f t="shared" si="10"/>
        <v>2.3403870477736177E-3</v>
      </c>
      <c r="R39" s="2">
        <f t="shared" si="11"/>
        <v>3.5059612952224484E-2</v>
      </c>
      <c r="S39" s="2">
        <f t="shared" si="12"/>
        <v>1.5929522234614524E-6</v>
      </c>
    </row>
    <row r="40" spans="5:19" x14ac:dyDescent="0.25">
      <c r="E40" s="2"/>
      <c r="F40" s="4"/>
      <c r="G40" s="4"/>
      <c r="H40" s="4"/>
      <c r="I40" s="4"/>
      <c r="K40" s="9">
        <v>37</v>
      </c>
      <c r="L40" s="10">
        <v>4500</v>
      </c>
      <c r="M40" s="15">
        <v>48.120179999999998</v>
      </c>
      <c r="N40" s="15">
        <v>48.092329999999997</v>
      </c>
      <c r="O40" s="15">
        <v>48.118442350000002</v>
      </c>
      <c r="P40" s="15">
        <f t="shared" si="6"/>
        <v>48.118443609333575</v>
      </c>
      <c r="Q40" s="2">
        <f t="shared" si="10"/>
        <v>1.7363906664229489E-3</v>
      </c>
      <c r="R40" s="2">
        <f t="shared" si="11"/>
        <v>2.611360933357787E-2</v>
      </c>
      <c r="S40" s="2">
        <f t="shared" si="12"/>
        <v>1.2593335725341603E-6</v>
      </c>
    </row>
    <row r="41" spans="5:19" x14ac:dyDescent="0.25">
      <c r="E41" s="2"/>
      <c r="F41" s="4"/>
      <c r="G41" s="4"/>
      <c r="H41" s="4"/>
      <c r="I41" s="4"/>
      <c r="K41" s="9">
        <v>38</v>
      </c>
      <c r="L41" s="10">
        <v>4625</v>
      </c>
      <c r="M41" s="15">
        <v>48.754840000000002</v>
      </c>
      <c r="N41" s="15">
        <v>48.736409999999999</v>
      </c>
      <c r="O41" s="15">
        <v>48.753697199999998</v>
      </c>
      <c r="P41" s="15">
        <f t="shared" si="6"/>
        <v>48.753698084587157</v>
      </c>
      <c r="Q41" s="2">
        <f t="shared" si="10"/>
        <v>1.1419154128446962E-3</v>
      </c>
      <c r="R41" s="2">
        <f t="shared" si="11"/>
        <v>1.7288084587157471E-2</v>
      </c>
      <c r="S41" s="2">
        <f t="shared" si="12"/>
        <v>8.8458715907790975E-7</v>
      </c>
    </row>
    <row r="42" spans="5:19" x14ac:dyDescent="0.25">
      <c r="E42" s="2"/>
      <c r="F42" s="4"/>
      <c r="G42" s="4"/>
      <c r="H42" s="4"/>
      <c r="I42" s="4"/>
      <c r="K42" s="9">
        <v>39</v>
      </c>
      <c r="L42" s="10">
        <v>4750</v>
      </c>
      <c r="M42" s="15">
        <v>49.381349999999998</v>
      </c>
      <c r="N42" s="15">
        <v>49.372199999999999</v>
      </c>
      <c r="O42" s="15">
        <v>49.380780600000001</v>
      </c>
      <c r="P42" s="15">
        <f t="shared" si="6"/>
        <v>49.380781063704717</v>
      </c>
      <c r="Q42" s="2">
        <f t="shared" si="10"/>
        <v>5.6893629528076417E-4</v>
      </c>
      <c r="R42" s="2">
        <f t="shared" si="11"/>
        <v>8.5810637047174509E-3</v>
      </c>
      <c r="S42" s="2">
        <f t="shared" si="12"/>
        <v>4.6370471551426817E-7</v>
      </c>
    </row>
    <row r="43" spans="5:19" x14ac:dyDescent="0.25">
      <c r="E43" s="2"/>
      <c r="F43" s="4"/>
      <c r="G43" s="4"/>
      <c r="H43" s="4"/>
      <c r="I43" s="4"/>
      <c r="K43" s="9">
        <v>40</v>
      </c>
      <c r="L43" s="10">
        <v>4875</v>
      </c>
      <c r="M43" s="15">
        <v>50</v>
      </c>
      <c r="N43" s="15">
        <v>50</v>
      </c>
      <c r="O43" s="15">
        <v>50</v>
      </c>
      <c r="P43" s="15">
        <f t="shared" si="6"/>
        <v>50</v>
      </c>
      <c r="Q43" s="2">
        <f t="shared" si="10"/>
        <v>0</v>
      </c>
      <c r="R43" s="2">
        <f t="shared" si="11"/>
        <v>0</v>
      </c>
      <c r="S43" s="2">
        <f t="shared" si="12"/>
        <v>0</v>
      </c>
    </row>
    <row r="44" spans="5:19" x14ac:dyDescent="0.25">
      <c r="E44" s="2"/>
      <c r="F44" s="4"/>
      <c r="G44" s="4"/>
      <c r="H44" s="4"/>
      <c r="I44" s="4"/>
    </row>
    <row r="46" spans="5:19" x14ac:dyDescent="0.25">
      <c r="Q46" s="24" t="s">
        <v>18</v>
      </c>
      <c r="R46" s="24"/>
      <c r="S46" s="24"/>
    </row>
    <row r="47" spans="5:19" x14ac:dyDescent="0.25">
      <c r="Q47" s="7">
        <f>AVERAGE(Q5:Q42)</f>
        <v>1.7116872428470674E-2</v>
      </c>
      <c r="R47" s="7">
        <f t="shared" ref="R47:S47" si="14">AVERAGE(R5:R42)</f>
        <v>0.18719496967679239</v>
      </c>
      <c r="S47" s="7">
        <f t="shared" si="14"/>
        <v>4.8694899524567114E-6</v>
      </c>
    </row>
    <row r="48" spans="5:19" x14ac:dyDescent="0.25">
      <c r="Q48" s="11">
        <f>MAX(Q4:Q43)</f>
        <v>4.0322154260525878E-2</v>
      </c>
      <c r="R48" s="11">
        <f t="shared" ref="R48:S48" si="15">MAX(R4:R43)</f>
        <v>0.34284192062566987</v>
      </c>
      <c r="S48" s="11">
        <f t="shared" si="15"/>
        <v>1.3191032735448971E-5</v>
      </c>
    </row>
  </sheetData>
  <mergeCells count="12">
    <mergeCell ref="Q2:S2"/>
    <mergeCell ref="Q46:S46"/>
    <mergeCell ref="A1:F1"/>
    <mergeCell ref="K1:P1"/>
    <mergeCell ref="K2:K3"/>
    <mergeCell ref="L2:L3"/>
    <mergeCell ref="M2:P2"/>
    <mergeCell ref="G26:I26"/>
    <mergeCell ref="A2:A3"/>
    <mergeCell ref="B2:B3"/>
    <mergeCell ref="C2:F2"/>
    <mergeCell ref="G2:I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3" sqref="B3:E3"/>
    </sheetView>
  </sheetViews>
  <sheetFormatPr defaultRowHeight="13.8" x14ac:dyDescent="0.25"/>
  <cols>
    <col min="1" max="1" width="19.6640625" bestFit="1" customWidth="1"/>
    <col min="2" max="2" width="18.5546875" style="1" bestFit="1" customWidth="1"/>
    <col min="3" max="3" width="17.109375" bestFit="1" customWidth="1"/>
    <col min="4" max="4" width="17.33203125" bestFit="1" customWidth="1"/>
    <col min="5" max="5" width="14.6640625" bestFit="1" customWidth="1"/>
    <col min="6" max="6" width="9.109375" bestFit="1" customWidth="1"/>
  </cols>
  <sheetData>
    <row r="1" spans="1:8" ht="16.2" x14ac:dyDescent="0.25">
      <c r="A1" t="s">
        <v>14</v>
      </c>
      <c r="B1" s="1" t="s">
        <v>11</v>
      </c>
      <c r="C1" s="1" t="s">
        <v>4</v>
      </c>
      <c r="D1" s="1" t="s">
        <v>2</v>
      </c>
      <c r="E1" s="1" t="s">
        <v>5</v>
      </c>
      <c r="F1" s="1"/>
    </row>
    <row r="2" spans="1:8" s="5" customFormat="1" x14ac:dyDescent="0.25">
      <c r="A2" s="5">
        <v>20</v>
      </c>
      <c r="B2" s="16">
        <f>50*2400/2/4750*50</f>
        <v>631.57894736842104</v>
      </c>
      <c r="C2" s="16">
        <v>629.07920000000001</v>
      </c>
      <c r="D2" s="16">
        <v>657.26570000000004</v>
      </c>
      <c r="E2" s="16">
        <v>631.57929300000001</v>
      </c>
      <c r="F2" s="8"/>
      <c r="G2" s="8"/>
      <c r="H2" s="8"/>
    </row>
    <row r="3" spans="1:8" x14ac:dyDescent="0.25">
      <c r="A3" s="10">
        <v>40</v>
      </c>
      <c r="B3" s="16">
        <f>50*2400/2/4875*50</f>
        <v>615.38461538461547</v>
      </c>
      <c r="C3" s="17">
        <v>614.80319999999995</v>
      </c>
      <c r="D3" s="17">
        <v>627.80439999999999</v>
      </c>
      <c r="E3" s="17">
        <v>615.38509299999998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"/>
  <sheetViews>
    <sheetView topLeftCell="A16" workbookViewId="0">
      <selection activeCell="S48" sqref="S48"/>
    </sheetView>
  </sheetViews>
  <sheetFormatPr defaultRowHeight="13.8" x14ac:dyDescent="0.25"/>
  <cols>
    <col min="1" max="1" width="8.88671875" style="9"/>
    <col min="2" max="2" width="15.6640625" style="9" bestFit="1" customWidth="1"/>
    <col min="3" max="3" width="17.109375" style="9" bestFit="1" customWidth="1"/>
    <col min="4" max="4" width="17.33203125" style="9" bestFit="1" customWidth="1"/>
    <col min="5" max="5" width="14.6640625" style="9" bestFit="1" customWidth="1"/>
    <col min="6" max="6" width="18.5546875" style="10" bestFit="1" customWidth="1"/>
    <col min="7" max="9" width="18.5546875" style="10" customWidth="1"/>
    <col min="11" max="11" width="5.6640625" bestFit="1" customWidth="1"/>
    <col min="12" max="12" width="15.6640625" bestFit="1" customWidth="1"/>
    <col min="13" max="13" width="17.109375" bestFit="1" customWidth="1"/>
    <col min="14" max="14" width="17.33203125" bestFit="1" customWidth="1"/>
    <col min="15" max="15" width="14.6640625" bestFit="1" customWidth="1"/>
    <col min="16" max="16" width="18.5546875" bestFit="1" customWidth="1"/>
    <col min="17" max="17" width="17.109375" bestFit="1" customWidth="1"/>
    <col min="18" max="18" width="17.33203125" bestFit="1" customWidth="1"/>
    <col min="19" max="19" width="14.6640625" bestFit="1" customWidth="1"/>
  </cols>
  <sheetData>
    <row r="1" spans="1:19" x14ac:dyDescent="0.25">
      <c r="A1" s="25" t="s">
        <v>13</v>
      </c>
      <c r="B1" s="25"/>
      <c r="C1" s="25"/>
      <c r="D1" s="25"/>
      <c r="E1" s="25"/>
      <c r="F1" s="25"/>
      <c r="G1" s="9"/>
      <c r="H1" s="9"/>
      <c r="I1" s="9"/>
      <c r="K1" s="25" t="s">
        <v>17</v>
      </c>
      <c r="L1" s="25"/>
      <c r="M1" s="25"/>
      <c r="N1" s="25"/>
      <c r="O1" s="25"/>
      <c r="P1" s="25"/>
      <c r="Q1" s="9"/>
      <c r="R1" s="9"/>
      <c r="S1" s="9"/>
    </row>
    <row r="2" spans="1:19" x14ac:dyDescent="0.25">
      <c r="A2" s="25" t="s">
        <v>0</v>
      </c>
      <c r="B2" s="25" t="s">
        <v>12</v>
      </c>
      <c r="C2" s="25" t="s">
        <v>15</v>
      </c>
      <c r="D2" s="25"/>
      <c r="E2" s="25"/>
      <c r="F2" s="25"/>
      <c r="G2" s="24" t="s">
        <v>16</v>
      </c>
      <c r="H2" s="24"/>
      <c r="I2" s="24"/>
      <c r="K2" s="25" t="s">
        <v>0</v>
      </c>
      <c r="L2" s="25" t="s">
        <v>12</v>
      </c>
      <c r="M2" s="25" t="s">
        <v>15</v>
      </c>
      <c r="N2" s="25"/>
      <c r="O2" s="25"/>
      <c r="P2" s="25"/>
      <c r="Q2" s="24" t="s">
        <v>16</v>
      </c>
      <c r="R2" s="24"/>
      <c r="S2" s="24"/>
    </row>
    <row r="3" spans="1:19" x14ac:dyDescent="0.25">
      <c r="A3" s="25"/>
      <c r="B3" s="25"/>
      <c r="C3" s="9" t="s">
        <v>3</v>
      </c>
      <c r="D3" s="9" t="s">
        <v>1</v>
      </c>
      <c r="E3" s="9" t="s">
        <v>7</v>
      </c>
      <c r="F3" s="9" t="s">
        <v>10</v>
      </c>
      <c r="G3" s="9" t="s">
        <v>8</v>
      </c>
      <c r="H3" s="9" t="s">
        <v>9</v>
      </c>
      <c r="I3" s="9" t="s">
        <v>6</v>
      </c>
      <c r="K3" s="25"/>
      <c r="L3" s="25"/>
      <c r="M3" s="9" t="s">
        <v>3</v>
      </c>
      <c r="N3" s="9" t="s">
        <v>1</v>
      </c>
      <c r="O3" s="9" t="s">
        <v>7</v>
      </c>
      <c r="P3" s="9" t="s">
        <v>10</v>
      </c>
      <c r="Q3" s="9" t="s">
        <v>8</v>
      </c>
      <c r="R3" s="9" t="s">
        <v>9</v>
      </c>
      <c r="S3" s="9" t="s">
        <v>6</v>
      </c>
    </row>
    <row r="4" spans="1:19" x14ac:dyDescent="0.25">
      <c r="A4" s="9">
        <v>1</v>
      </c>
      <c r="B4" s="9">
        <v>0</v>
      </c>
      <c r="C4" s="2">
        <v>10</v>
      </c>
      <c r="D4" s="2">
        <v>10</v>
      </c>
      <c r="E4" s="2">
        <v>10</v>
      </c>
      <c r="F4" s="4">
        <v>10</v>
      </c>
      <c r="G4" s="2">
        <f>ABS($F4-C4)</f>
        <v>0</v>
      </c>
      <c r="H4" s="2">
        <f t="shared" ref="H4:I19" si="0">ABS($F4-D4)</f>
        <v>0</v>
      </c>
      <c r="I4" s="2">
        <f t="shared" si="0"/>
        <v>0</v>
      </c>
      <c r="K4" s="9">
        <v>1</v>
      </c>
      <c r="L4" s="9">
        <v>0</v>
      </c>
      <c r="M4" s="14">
        <v>10</v>
      </c>
      <c r="N4" s="14">
        <v>10</v>
      </c>
      <c r="O4" s="14">
        <v>10</v>
      </c>
      <c r="P4" s="15">
        <f>SQRT(2500-2400*(4851.46166206-L4)/4851.46166206)</f>
        <v>10</v>
      </c>
      <c r="Q4" s="2">
        <f>ABS($P4-M4)</f>
        <v>0</v>
      </c>
      <c r="R4" s="2">
        <f t="shared" ref="R4:S19" si="1">ABS($P4-N4)</f>
        <v>0</v>
      </c>
      <c r="S4" s="2">
        <f t="shared" si="1"/>
        <v>0</v>
      </c>
    </row>
    <row r="5" spans="1:19" x14ac:dyDescent="0.25">
      <c r="A5" s="9">
        <v>2</v>
      </c>
      <c r="B5" s="9">
        <v>473.31054187405999</v>
      </c>
      <c r="C5" s="2">
        <v>19.161750000000001</v>
      </c>
      <c r="D5" s="2">
        <v>17.366510000000002</v>
      </c>
      <c r="E5" s="2">
        <v>18.545224489999999</v>
      </c>
      <c r="F5" s="4">
        <v>18.480807756480246</v>
      </c>
      <c r="G5" s="2">
        <f t="shared" ref="G5:I23" si="2">ABS($F5-C5)</f>
        <v>0.68094224351975541</v>
      </c>
      <c r="H5" s="2">
        <f t="shared" si="0"/>
        <v>1.1142977564802443</v>
      </c>
      <c r="I5" s="2">
        <f t="shared" si="0"/>
        <v>6.4416733519752967E-2</v>
      </c>
      <c r="K5" s="9">
        <v>2</v>
      </c>
      <c r="L5" s="9">
        <v>246.51590720000002</v>
      </c>
      <c r="M5" s="14">
        <v>15.054449999999999</v>
      </c>
      <c r="N5" s="14">
        <v>14.37261</v>
      </c>
      <c r="O5" s="14">
        <v>14.89580707</v>
      </c>
      <c r="P5" s="15">
        <f t="shared" ref="P5:P43" si="3">SQRT(2500-2400*(4851.46166206-L5)/4851.46166206)</f>
        <v>14.89800323478236</v>
      </c>
      <c r="Q5" s="2">
        <f t="shared" ref="Q5:S23" si="4">ABS($P5-M5)</f>
        <v>0.15644676521763934</v>
      </c>
      <c r="R5" s="2">
        <f t="shared" si="1"/>
        <v>0.52539323478236</v>
      </c>
      <c r="S5" s="2">
        <f t="shared" si="1"/>
        <v>2.196164782359844E-3</v>
      </c>
    </row>
    <row r="6" spans="1:19" x14ac:dyDescent="0.25">
      <c r="A6" s="9">
        <v>3</v>
      </c>
      <c r="B6" s="9">
        <v>908.75624039822003</v>
      </c>
      <c r="C6" s="2">
        <v>24.290489999999998</v>
      </c>
      <c r="D6" s="2">
        <v>22.57911</v>
      </c>
      <c r="E6" s="2">
        <v>23.805266419999999</v>
      </c>
      <c r="F6" s="4">
        <v>23.743573661886181</v>
      </c>
      <c r="G6" s="2">
        <f t="shared" si="2"/>
        <v>0.54691633811381735</v>
      </c>
      <c r="H6" s="2">
        <f t="shared" si="0"/>
        <v>1.164463661886181</v>
      </c>
      <c r="I6" s="2">
        <f t="shared" si="0"/>
        <v>6.1692758113817803E-2</v>
      </c>
      <c r="K6" s="9">
        <v>3</v>
      </c>
      <c r="L6" s="9">
        <v>483.17117809999996</v>
      </c>
      <c r="M6" s="14">
        <v>18.575990000000001</v>
      </c>
      <c r="N6" s="14">
        <v>17.76812</v>
      </c>
      <c r="O6" s="14">
        <v>18.4231698</v>
      </c>
      <c r="P6" s="15">
        <f t="shared" si="3"/>
        <v>18.412576700339695</v>
      </c>
      <c r="Q6" s="2">
        <f t="shared" si="4"/>
        <v>0.16341329966030571</v>
      </c>
      <c r="R6" s="2">
        <f t="shared" si="1"/>
        <v>0.64445670033969549</v>
      </c>
      <c r="S6" s="2">
        <f t="shared" si="1"/>
        <v>1.0593099660304972E-2</v>
      </c>
    </row>
    <row r="7" spans="1:19" x14ac:dyDescent="0.25">
      <c r="A7" s="9">
        <v>4</v>
      </c>
      <c r="B7" s="9">
        <v>1309.3662830404201</v>
      </c>
      <c r="C7" s="2">
        <v>28.159040000000001</v>
      </c>
      <c r="D7" s="2">
        <v>26.643190000000001</v>
      </c>
      <c r="E7" s="2">
        <v>27.7710215</v>
      </c>
      <c r="F7" s="4">
        <v>27.716366326602071</v>
      </c>
      <c r="G7" s="2">
        <f t="shared" si="2"/>
        <v>0.4426736733979304</v>
      </c>
      <c r="H7" s="2">
        <f t="shared" si="0"/>
        <v>1.07317632660207</v>
      </c>
      <c r="I7" s="2">
        <f t="shared" si="0"/>
        <v>5.4655173397929246E-2</v>
      </c>
      <c r="K7" s="9">
        <v>4</v>
      </c>
      <c r="L7" s="9">
        <v>709.96581270000001</v>
      </c>
      <c r="M7" s="14">
        <v>21.386610000000001</v>
      </c>
      <c r="N7" s="14">
        <v>20.577829999999999</v>
      </c>
      <c r="O7" s="14">
        <v>21.249645340000001</v>
      </c>
      <c r="P7" s="15">
        <f t="shared" si="3"/>
        <v>21.241879415129876</v>
      </c>
      <c r="Q7" s="2">
        <f t="shared" si="4"/>
        <v>0.1447305848701248</v>
      </c>
      <c r="R7" s="2">
        <f t="shared" si="1"/>
        <v>0.66404941512987747</v>
      </c>
      <c r="S7" s="2">
        <f t="shared" si="1"/>
        <v>7.7659248701245076E-3</v>
      </c>
    </row>
    <row r="8" spans="1:19" x14ac:dyDescent="0.25">
      <c r="A8" s="9">
        <v>5</v>
      </c>
      <c r="B8" s="9">
        <v>1677.9275222712199</v>
      </c>
      <c r="C8" s="2">
        <v>31.28801</v>
      </c>
      <c r="D8" s="2">
        <v>29.967390000000002</v>
      </c>
      <c r="E8" s="2">
        <v>30.97142723</v>
      </c>
      <c r="F8" s="4">
        <v>30.923800877226199</v>
      </c>
      <c r="G8" s="2">
        <f t="shared" si="2"/>
        <v>0.36420912277380069</v>
      </c>
      <c r="H8" s="2">
        <f t="shared" si="0"/>
        <v>0.95641087722619744</v>
      </c>
      <c r="I8" s="2">
        <f t="shared" si="0"/>
        <v>4.7626352773800562E-2</v>
      </c>
      <c r="K8" s="9">
        <v>5</v>
      </c>
      <c r="L8" s="9">
        <v>927.68866194999998</v>
      </c>
      <c r="M8" s="14">
        <v>23.774319999999999</v>
      </c>
      <c r="N8" s="14">
        <v>22.99194</v>
      </c>
      <c r="O8" s="14">
        <v>23.652416479999999</v>
      </c>
      <c r="P8" s="15">
        <f t="shared" si="3"/>
        <v>23.641576153698448</v>
      </c>
      <c r="Q8" s="2">
        <f t="shared" si="4"/>
        <v>0.13274384630155112</v>
      </c>
      <c r="R8" s="2">
        <f t="shared" si="1"/>
        <v>0.64963615369844874</v>
      </c>
      <c r="S8" s="2">
        <f t="shared" si="1"/>
        <v>1.0840326301551073E-2</v>
      </c>
    </row>
    <row r="9" spans="1:19" x14ac:dyDescent="0.25">
      <c r="A9" s="9">
        <v>6</v>
      </c>
      <c r="B9" s="9">
        <v>2017.0038623636201</v>
      </c>
      <c r="C9" s="2">
        <v>33.908410000000003</v>
      </c>
      <c r="D9" s="2">
        <v>32.764560000000003</v>
      </c>
      <c r="E9" s="2">
        <v>33.646611669999999</v>
      </c>
      <c r="F9" s="4">
        <v>33.605344800653199</v>
      </c>
      <c r="G9" s="2">
        <f t="shared" si="2"/>
        <v>0.30306519934680409</v>
      </c>
      <c r="H9" s="2">
        <f t="shared" si="0"/>
        <v>0.84078480065319638</v>
      </c>
      <c r="I9" s="2">
        <f t="shared" si="0"/>
        <v>4.126686934679924E-2</v>
      </c>
      <c r="K9" s="9">
        <v>6</v>
      </c>
      <c r="L9" s="9">
        <v>1136.3397258499999</v>
      </c>
      <c r="M9" s="14">
        <v>25.849979999999999</v>
      </c>
      <c r="N9" s="14">
        <v>25.110279999999999</v>
      </c>
      <c r="O9" s="14">
        <v>25.74102216</v>
      </c>
      <c r="P9" s="15">
        <f t="shared" si="3"/>
        <v>25.732139953344461</v>
      </c>
      <c r="Q9" s="2">
        <f t="shared" si="4"/>
        <v>0.11784004665553738</v>
      </c>
      <c r="R9" s="2">
        <f t="shared" si="1"/>
        <v>0.62185995334446176</v>
      </c>
      <c r="S9" s="2">
        <f t="shared" si="1"/>
        <v>8.882206655538738E-3</v>
      </c>
    </row>
    <row r="10" spans="1:19" x14ac:dyDescent="0.25">
      <c r="A10" s="9">
        <v>7</v>
      </c>
      <c r="B10" s="9">
        <v>2328.95409524862</v>
      </c>
      <c r="C10" s="2">
        <v>36.149799999999999</v>
      </c>
      <c r="D10" s="2">
        <v>35.162460000000003</v>
      </c>
      <c r="E10" s="2">
        <v>35.931511909999998</v>
      </c>
      <c r="F10" s="4">
        <v>35.89587606632719</v>
      </c>
      <c r="G10" s="2">
        <f t="shared" si="2"/>
        <v>0.25392393367280874</v>
      </c>
      <c r="H10" s="2">
        <f t="shared" si="0"/>
        <v>0.73341606632718737</v>
      </c>
      <c r="I10" s="2">
        <f t="shared" si="0"/>
        <v>3.5635843672807255E-2</v>
      </c>
      <c r="K10" s="9">
        <v>7</v>
      </c>
      <c r="L10" s="9">
        <v>1336.6447472</v>
      </c>
      <c r="M10" s="14">
        <v>27.698219999999999</v>
      </c>
      <c r="N10" s="14">
        <v>27.001460000000002</v>
      </c>
      <c r="O10" s="14">
        <v>27.600382710000002</v>
      </c>
      <c r="P10" s="15">
        <f t="shared" si="3"/>
        <v>27.590454399791295</v>
      </c>
      <c r="Q10" s="2">
        <f t="shared" si="4"/>
        <v>0.10776560020870463</v>
      </c>
      <c r="R10" s="2">
        <f t="shared" si="1"/>
        <v>0.58899439979129298</v>
      </c>
      <c r="S10" s="2">
        <f t="shared" si="1"/>
        <v>9.9283102087071029E-3</v>
      </c>
    </row>
    <row r="11" spans="1:19" x14ac:dyDescent="0.25">
      <c r="A11" s="9">
        <v>8</v>
      </c>
      <c r="B11" s="9">
        <v>2615.9483095027199</v>
      </c>
      <c r="C11" s="2">
        <v>38.094470000000001</v>
      </c>
      <c r="D11" s="2">
        <v>37.245170000000002</v>
      </c>
      <c r="E11" s="2">
        <v>37.911706340000002</v>
      </c>
      <c r="F11" s="4">
        <v>37.881038270030771</v>
      </c>
      <c r="G11" s="2">
        <f t="shared" si="2"/>
        <v>0.21343172996922988</v>
      </c>
      <c r="H11" s="2">
        <f t="shared" si="0"/>
        <v>0.63586827003076962</v>
      </c>
      <c r="I11" s="2">
        <f t="shared" si="0"/>
        <v>3.0668069969230771E-2</v>
      </c>
      <c r="K11" s="9">
        <v>8</v>
      </c>
      <c r="L11" s="9">
        <v>1528.6037259999998</v>
      </c>
      <c r="M11" s="14">
        <v>29.357600000000001</v>
      </c>
      <c r="N11" s="14">
        <v>28.706209999999999</v>
      </c>
      <c r="O11" s="14">
        <v>29.269291490000001</v>
      </c>
      <c r="P11" s="15">
        <f t="shared" si="3"/>
        <v>29.260802539515076</v>
      </c>
      <c r="Q11" s="2">
        <f t="shared" si="4"/>
        <v>9.6797460484925324E-2</v>
      </c>
      <c r="R11" s="2">
        <f t="shared" si="1"/>
        <v>0.55459253951507748</v>
      </c>
      <c r="S11" s="2">
        <f t="shared" si="1"/>
        <v>8.4889504849243735E-3</v>
      </c>
    </row>
    <row r="12" spans="1:19" x14ac:dyDescent="0.25">
      <c r="A12" s="9">
        <v>9</v>
      </c>
      <c r="B12" s="9">
        <v>2879.9829866166201</v>
      </c>
      <c r="C12" s="2">
        <v>39.799100000000003</v>
      </c>
      <c r="D12" s="2">
        <v>39.071689999999997</v>
      </c>
      <c r="E12" s="2">
        <v>39.64591326</v>
      </c>
      <c r="F12" s="4">
        <v>39.619634916469174</v>
      </c>
      <c r="G12" s="2">
        <f t="shared" si="2"/>
        <v>0.17946508353082891</v>
      </c>
      <c r="H12" s="2">
        <f t="shared" si="0"/>
        <v>0.5479449164691772</v>
      </c>
      <c r="I12" s="2">
        <f t="shared" si="0"/>
        <v>2.6278343530826476E-2</v>
      </c>
      <c r="K12" s="9">
        <v>9</v>
      </c>
      <c r="L12" s="9">
        <v>1712.8843456499999</v>
      </c>
      <c r="M12" s="14">
        <v>30.868010000000002</v>
      </c>
      <c r="N12" s="14">
        <v>30.258790000000001</v>
      </c>
      <c r="O12" s="14">
        <v>30.78800747</v>
      </c>
      <c r="P12" s="15">
        <f t="shared" si="3"/>
        <v>30.779173167520749</v>
      </c>
      <c r="Q12" s="2">
        <f t="shared" si="4"/>
        <v>8.8836832479252337E-2</v>
      </c>
      <c r="R12" s="2">
        <f t="shared" si="1"/>
        <v>0.5203831675207482</v>
      </c>
      <c r="S12" s="2">
        <f t="shared" si="1"/>
        <v>8.8343024792507663E-3</v>
      </c>
    </row>
    <row r="13" spans="1:19" x14ac:dyDescent="0.25">
      <c r="A13" s="9">
        <v>10</v>
      </c>
      <c r="B13" s="9">
        <v>3122.8948895613198</v>
      </c>
      <c r="C13" s="2">
        <v>41.304870000000001</v>
      </c>
      <c r="D13" s="2">
        <v>40.685429999999997</v>
      </c>
      <c r="E13" s="2">
        <v>41.176712289999998</v>
      </c>
      <c r="F13" s="4">
        <v>41.154325271751496</v>
      </c>
      <c r="G13" s="2">
        <f t="shared" si="2"/>
        <v>0.15054472824850507</v>
      </c>
      <c r="H13" s="2">
        <f t="shared" si="0"/>
        <v>0.46889527175149937</v>
      </c>
      <c r="I13" s="2">
        <f t="shared" si="0"/>
        <v>2.2387018248501533E-2</v>
      </c>
      <c r="K13" s="9">
        <v>10</v>
      </c>
      <c r="L13" s="9">
        <v>1889.4866061499999</v>
      </c>
      <c r="M13" s="14">
        <v>32.247549999999997</v>
      </c>
      <c r="N13" s="14">
        <v>31.679939999999998</v>
      </c>
      <c r="O13" s="14">
        <v>32.174817210000001</v>
      </c>
      <c r="P13" s="15">
        <f t="shared" si="3"/>
        <v>32.167094690788829</v>
      </c>
      <c r="Q13" s="2">
        <f t="shared" si="4"/>
        <v>8.0455309211167503E-2</v>
      </c>
      <c r="R13" s="2">
        <f t="shared" si="1"/>
        <v>0.48715469078883089</v>
      </c>
      <c r="S13" s="2">
        <f t="shared" si="1"/>
        <v>7.7225192111711749E-3</v>
      </c>
    </row>
    <row r="14" spans="1:19" x14ac:dyDescent="0.25">
      <c r="A14" s="9">
        <v>11</v>
      </c>
      <c r="B14" s="9">
        <v>3346.3738402705198</v>
      </c>
      <c r="C14" s="2">
        <v>42.642989999999998</v>
      </c>
      <c r="D14" s="2">
        <v>42.119529999999997</v>
      </c>
      <c r="E14" s="2">
        <v>42.536268460000002</v>
      </c>
      <c r="F14" s="4">
        <v>42.517343106305191</v>
      </c>
      <c r="G14" s="2">
        <f t="shared" si="2"/>
        <v>0.12564689369480675</v>
      </c>
      <c r="H14" s="2">
        <f t="shared" si="0"/>
        <v>0.39781310630519329</v>
      </c>
      <c r="I14" s="2">
        <f t="shared" si="0"/>
        <v>1.892535369481152E-2</v>
      </c>
      <c r="K14" s="9">
        <v>11</v>
      </c>
      <c r="L14" s="9">
        <v>2059.0247762000004</v>
      </c>
      <c r="M14" s="14">
        <v>33.519419999999997</v>
      </c>
      <c r="N14" s="14">
        <v>32.99006</v>
      </c>
      <c r="O14" s="14">
        <v>33.453127010000003</v>
      </c>
      <c r="P14" s="15">
        <f t="shared" si="3"/>
        <v>33.445356652343868</v>
      </c>
      <c r="Q14" s="2">
        <f t="shared" si="4"/>
        <v>7.4063347656128542E-2</v>
      </c>
      <c r="R14" s="2">
        <f t="shared" si="1"/>
        <v>0.4552966523438684</v>
      </c>
      <c r="S14" s="2">
        <f t="shared" si="1"/>
        <v>7.7703576561347631E-3</v>
      </c>
    </row>
    <row r="15" spans="1:19" x14ac:dyDescent="0.25">
      <c r="A15" s="9">
        <v>12</v>
      </c>
      <c r="B15" s="9">
        <v>3551.9744749229199</v>
      </c>
      <c r="C15" s="2">
        <v>43.837809999999998</v>
      </c>
      <c r="D15" s="2">
        <v>43.399970000000003</v>
      </c>
      <c r="E15" s="2">
        <v>43.749652599999997</v>
      </c>
      <c r="F15" s="4">
        <v>43.733817155214183</v>
      </c>
      <c r="G15" s="2">
        <f t="shared" si="2"/>
        <v>0.1039928447858145</v>
      </c>
      <c r="H15" s="2">
        <f t="shared" si="0"/>
        <v>0.33384715521417974</v>
      </c>
      <c r="I15" s="2">
        <f t="shared" si="0"/>
        <v>1.5835444785814445E-2</v>
      </c>
      <c r="K15" s="9">
        <v>12</v>
      </c>
      <c r="L15" s="9">
        <v>2221.4988558</v>
      </c>
      <c r="M15" s="14">
        <v>34.693550000000002</v>
      </c>
      <c r="N15" s="14">
        <v>34.201129999999999</v>
      </c>
      <c r="O15" s="14">
        <v>34.632986680000002</v>
      </c>
      <c r="P15" s="15">
        <f t="shared" si="3"/>
        <v>34.626105803932823</v>
      </c>
      <c r="Q15" s="2">
        <f t="shared" si="4"/>
        <v>6.7444196067178552E-2</v>
      </c>
      <c r="R15" s="2">
        <f t="shared" si="1"/>
        <v>0.42497580393282419</v>
      </c>
      <c r="S15" s="2">
        <f t="shared" si="1"/>
        <v>6.8808760671785762E-3</v>
      </c>
    </row>
    <row r="16" spans="1:19" x14ac:dyDescent="0.25">
      <c r="A16" s="9">
        <v>13</v>
      </c>
      <c r="B16" s="9">
        <v>3741.1270588031198</v>
      </c>
      <c r="C16" s="2">
        <v>44.908859999999997</v>
      </c>
      <c r="D16" s="2">
        <v>44.547620000000002</v>
      </c>
      <c r="E16" s="2">
        <v>44.836893660000001</v>
      </c>
      <c r="F16" s="4">
        <v>44.82382488432259</v>
      </c>
      <c r="G16" s="2">
        <f t="shared" si="2"/>
        <v>8.5035115677406736E-2</v>
      </c>
      <c r="H16" s="2">
        <f t="shared" si="0"/>
        <v>0.27620488432258838</v>
      </c>
      <c r="I16" s="2">
        <f t="shared" si="0"/>
        <v>1.3068775677410827E-2</v>
      </c>
      <c r="K16" s="9">
        <v>13</v>
      </c>
      <c r="L16" s="9">
        <v>2377.4739722500003</v>
      </c>
      <c r="M16" s="14">
        <v>35.785110000000003</v>
      </c>
      <c r="N16" s="14">
        <v>35.326720000000002</v>
      </c>
      <c r="O16" s="14">
        <v>35.729716789999998</v>
      </c>
      <c r="P16" s="15">
        <f t="shared" si="3"/>
        <v>35.722926977543864</v>
      </c>
      <c r="Q16" s="2">
        <f t="shared" si="4"/>
        <v>6.218302245613927E-2</v>
      </c>
      <c r="R16" s="2">
        <f t="shared" si="1"/>
        <v>0.39620697754386214</v>
      </c>
      <c r="S16" s="2">
        <f t="shared" si="1"/>
        <v>6.7898124561338591E-3</v>
      </c>
    </row>
    <row r="17" spans="1:19" x14ac:dyDescent="0.25">
      <c r="A17" s="9">
        <v>14</v>
      </c>
      <c r="B17" s="9">
        <v>3915.14743597292</v>
      </c>
      <c r="C17" s="2">
        <v>45.872050000000002</v>
      </c>
      <c r="D17" s="2">
        <v>45.579560000000001</v>
      </c>
      <c r="E17" s="2">
        <v>45.814312719999997</v>
      </c>
      <c r="F17" s="4">
        <v>45.803728127867046</v>
      </c>
      <c r="G17" s="2">
        <f t="shared" si="2"/>
        <v>6.8321872132955264E-2</v>
      </c>
      <c r="H17" s="2">
        <f t="shared" si="0"/>
        <v>0.22416812786704554</v>
      </c>
      <c r="I17" s="2">
        <f t="shared" si="0"/>
        <v>1.0584592132950377E-2</v>
      </c>
      <c r="K17" s="9">
        <v>14</v>
      </c>
      <c r="L17" s="9">
        <v>2526.9501255499999</v>
      </c>
      <c r="M17" s="14">
        <v>36.800139999999999</v>
      </c>
      <c r="N17" s="14">
        <v>36.374339999999997</v>
      </c>
      <c r="O17" s="14">
        <v>36.749396740000002</v>
      </c>
      <c r="P17" s="15">
        <f t="shared" si="3"/>
        <v>36.743336915634451</v>
      </c>
      <c r="Q17" s="2">
        <f t="shared" si="4"/>
        <v>5.6803084365547818E-2</v>
      </c>
      <c r="R17" s="2">
        <f t="shared" si="1"/>
        <v>0.36899691563445458</v>
      </c>
      <c r="S17" s="2">
        <f t="shared" si="1"/>
        <v>6.0598243655505257E-3</v>
      </c>
    </row>
    <row r="18" spans="1:19" x14ac:dyDescent="0.25">
      <c r="A18" s="9">
        <v>15</v>
      </c>
      <c r="B18" s="9">
        <v>4075.2461829692202</v>
      </c>
      <c r="C18" s="2">
        <v>46.740589999999997</v>
      </c>
      <c r="D18" s="2">
        <v>46.50996</v>
      </c>
      <c r="E18" s="2">
        <v>46.695426419999997</v>
      </c>
      <c r="F18" s="4">
        <v>46.687077922168704</v>
      </c>
      <c r="G18" s="2">
        <f t="shared" si="2"/>
        <v>5.351207783129297E-2</v>
      </c>
      <c r="H18" s="2">
        <f t="shared" si="0"/>
        <v>0.17711792216870492</v>
      </c>
      <c r="I18" s="2">
        <f t="shared" si="0"/>
        <v>8.3484978312924341E-3</v>
      </c>
      <c r="K18" s="9">
        <v>15</v>
      </c>
      <c r="L18" s="9">
        <v>2670.4472327000003</v>
      </c>
      <c r="M18" s="14">
        <v>37.749369999999999</v>
      </c>
      <c r="N18" s="14">
        <v>37.35369</v>
      </c>
      <c r="O18" s="14">
        <v>37.70285561</v>
      </c>
      <c r="P18" s="15">
        <f t="shared" si="3"/>
        <v>37.696953347793233</v>
      </c>
      <c r="Q18" s="2">
        <f t="shared" si="4"/>
        <v>5.2416652206765946E-2</v>
      </c>
      <c r="R18" s="2">
        <f t="shared" si="1"/>
        <v>0.34326334779323275</v>
      </c>
      <c r="S18" s="2">
        <f t="shared" si="1"/>
        <v>5.9022622067672614E-3</v>
      </c>
    </row>
    <row r="19" spans="1:19" x14ac:dyDescent="0.25">
      <c r="A19" s="9">
        <v>16</v>
      </c>
      <c r="B19" s="9">
        <v>4222.5370302057199</v>
      </c>
      <c r="C19" s="2">
        <v>47.525590000000001</v>
      </c>
      <c r="D19" s="2">
        <v>47.350720000000003</v>
      </c>
      <c r="E19" s="2">
        <v>47.49157993</v>
      </c>
      <c r="F19" s="4">
        <v>47.48524866366153</v>
      </c>
      <c r="G19" s="2">
        <f t="shared" si="2"/>
        <v>4.0341336338471478E-2</v>
      </c>
      <c r="H19" s="2">
        <f t="shared" si="0"/>
        <v>0.13452866366152705</v>
      </c>
      <c r="I19" s="2">
        <f t="shared" si="0"/>
        <v>6.331266338470698E-3</v>
      </c>
      <c r="K19" s="9">
        <v>16</v>
      </c>
      <c r="L19" s="9">
        <v>2807.9652937000001</v>
      </c>
      <c r="M19" s="14">
        <v>38.636670000000002</v>
      </c>
      <c r="N19" s="14">
        <v>38.269759999999998</v>
      </c>
      <c r="O19" s="14">
        <v>38.594020090000001</v>
      </c>
      <c r="P19" s="15">
        <f t="shared" si="3"/>
        <v>38.588728456280506</v>
      </c>
      <c r="Q19" s="2">
        <f t="shared" si="4"/>
        <v>4.7941543719495883E-2</v>
      </c>
      <c r="R19" s="2">
        <f t="shared" si="1"/>
        <v>0.31896845628050841</v>
      </c>
      <c r="S19" s="2">
        <f t="shared" si="1"/>
        <v>5.2916337194943708E-3</v>
      </c>
    </row>
    <row r="20" spans="1:19" x14ac:dyDescent="0.25">
      <c r="A20" s="9">
        <v>17</v>
      </c>
      <c r="B20" s="9">
        <v>4358.0446096633204</v>
      </c>
      <c r="C20" s="2">
        <v>48.236460000000001</v>
      </c>
      <c r="D20" s="2">
        <v>48.111980000000003</v>
      </c>
      <c r="E20" s="2">
        <v>48.212403399999999</v>
      </c>
      <c r="F20" s="4">
        <v>48.207895501979415</v>
      </c>
      <c r="G20" s="2">
        <f t="shared" si="2"/>
        <v>2.8564498020585916E-2</v>
      </c>
      <c r="H20" s="2">
        <f t="shared" si="2"/>
        <v>9.5915501979412454E-2</v>
      </c>
      <c r="I20" s="2">
        <f t="shared" si="2"/>
        <v>4.5078980205843777E-3</v>
      </c>
      <c r="K20" s="9">
        <v>17</v>
      </c>
      <c r="L20" s="9">
        <v>2939.9826322500003</v>
      </c>
      <c r="M20" s="14">
        <v>39.47007</v>
      </c>
      <c r="N20" s="14">
        <v>39.129860000000001</v>
      </c>
      <c r="O20" s="14">
        <v>39.430963970000001</v>
      </c>
      <c r="P20" s="15">
        <f t="shared" si="3"/>
        <v>39.425860157360994</v>
      </c>
      <c r="Q20" s="2">
        <f t="shared" si="4"/>
        <v>4.4209842639006069E-2</v>
      </c>
      <c r="R20" s="2">
        <f t="shared" si="4"/>
        <v>0.29600015736099294</v>
      </c>
      <c r="S20" s="2">
        <f t="shared" si="4"/>
        <v>5.1038126390068328E-3</v>
      </c>
    </row>
    <row r="21" spans="1:19" x14ac:dyDescent="0.25">
      <c r="A21" s="9">
        <v>18</v>
      </c>
      <c r="B21" s="9">
        <v>4482.7115827643202</v>
      </c>
      <c r="C21" s="2">
        <v>48.881309999999999</v>
      </c>
      <c r="D21" s="2">
        <v>48.802439999999997</v>
      </c>
      <c r="E21" s="2">
        <v>48.866149350000001</v>
      </c>
      <c r="F21" s="4">
        <v>48.863292449070279</v>
      </c>
      <c r="G21" s="2">
        <f t="shared" si="2"/>
        <v>1.8017550929720016E-2</v>
      </c>
      <c r="H21" s="2">
        <f t="shared" si="2"/>
        <v>6.0852449070281978E-2</v>
      </c>
      <c r="I21" s="2">
        <f t="shared" si="2"/>
        <v>2.856900929721462E-3</v>
      </c>
      <c r="K21" s="9">
        <v>18</v>
      </c>
      <c r="L21" s="9">
        <v>3066.49924835</v>
      </c>
      <c r="M21" s="14">
        <v>40.252200000000002</v>
      </c>
      <c r="N21" s="14">
        <v>39.937449999999998</v>
      </c>
      <c r="O21" s="14">
        <v>40.216346770000001</v>
      </c>
      <c r="P21" s="15">
        <f t="shared" si="3"/>
        <v>40.211761308495262</v>
      </c>
      <c r="Q21" s="2">
        <f t="shared" si="4"/>
        <v>4.0438691504739666E-2</v>
      </c>
      <c r="R21" s="2">
        <f t="shared" si="4"/>
        <v>0.27431130849526397</v>
      </c>
      <c r="S21" s="2">
        <f t="shared" si="4"/>
        <v>4.5854615047389302E-3</v>
      </c>
    </row>
    <row r="22" spans="1:19" x14ac:dyDescent="0.25">
      <c r="A22" s="9">
        <v>19</v>
      </c>
      <c r="B22" s="9">
        <v>4597.4051980172198</v>
      </c>
      <c r="C22" s="2">
        <v>49.467129999999997</v>
      </c>
      <c r="D22" s="2">
        <v>49.429600000000001</v>
      </c>
      <c r="E22" s="2">
        <v>49.45994735</v>
      </c>
      <c r="F22" s="4">
        <v>49.458587690898256</v>
      </c>
      <c r="G22" s="2">
        <f t="shared" si="2"/>
        <v>8.5423091017418074E-3</v>
      </c>
      <c r="H22" s="2">
        <f t="shared" si="2"/>
        <v>2.8987690898254925E-2</v>
      </c>
      <c r="I22" s="2">
        <f t="shared" si="2"/>
        <v>1.3596591017446258E-3</v>
      </c>
      <c r="K22" s="9">
        <v>19</v>
      </c>
      <c r="L22" s="9">
        <v>3187.9551998000002</v>
      </c>
      <c r="M22" s="14">
        <v>40.989269999999998</v>
      </c>
      <c r="N22" s="14">
        <v>40.698250000000002</v>
      </c>
      <c r="O22" s="14">
        <v>40.956426290000003</v>
      </c>
      <c r="P22" s="15">
        <f t="shared" si="3"/>
        <v>40.952039680297922</v>
      </c>
      <c r="Q22" s="2">
        <f t="shared" si="4"/>
        <v>3.7230319702075576E-2</v>
      </c>
      <c r="R22" s="2">
        <f t="shared" si="4"/>
        <v>0.25378968029792048</v>
      </c>
      <c r="S22" s="2">
        <f t="shared" si="4"/>
        <v>4.3866097020810457E-3</v>
      </c>
    </row>
    <row r="23" spans="1:19" x14ac:dyDescent="0.25">
      <c r="A23" s="9">
        <v>20</v>
      </c>
      <c r="B23" s="9">
        <v>4702.9233240499198</v>
      </c>
      <c r="C23" s="2">
        <v>50</v>
      </c>
      <c r="D23" s="2">
        <v>50</v>
      </c>
      <c r="E23" s="2">
        <v>50</v>
      </c>
      <c r="F23" s="4">
        <v>50</v>
      </c>
      <c r="G23" s="2">
        <f t="shared" si="2"/>
        <v>0</v>
      </c>
      <c r="H23" s="2">
        <f t="shared" si="2"/>
        <v>0</v>
      </c>
      <c r="I23" s="2">
        <f t="shared" si="2"/>
        <v>0</v>
      </c>
      <c r="K23" s="9">
        <v>20</v>
      </c>
      <c r="L23" s="9">
        <v>3304.3504866000003</v>
      </c>
      <c r="M23" s="14">
        <v>41.683140000000002</v>
      </c>
      <c r="N23" s="14">
        <v>41.414740000000002</v>
      </c>
      <c r="O23" s="14">
        <v>41.653069500000001</v>
      </c>
      <c r="P23" s="15">
        <f t="shared" si="3"/>
        <v>41.649128063906467</v>
      </c>
      <c r="Q23" s="2">
        <f t="shared" si="4"/>
        <v>3.40119360935347E-2</v>
      </c>
      <c r="R23" s="2">
        <f t="shared" si="4"/>
        <v>0.23438806390646505</v>
      </c>
      <c r="S23" s="2">
        <f t="shared" si="4"/>
        <v>3.9414360935339232E-3</v>
      </c>
    </row>
    <row r="24" spans="1:19" x14ac:dyDescent="0.25">
      <c r="K24" s="9">
        <v>21</v>
      </c>
      <c r="L24" s="10">
        <v>3416.0899619500001</v>
      </c>
      <c r="M24" s="15">
        <v>42.338760000000001</v>
      </c>
      <c r="N24" s="15">
        <v>42.091500000000003</v>
      </c>
      <c r="O24" s="15">
        <v>42.311270639999996</v>
      </c>
      <c r="P24" s="15">
        <f t="shared" si="3"/>
        <v>42.307528531235086</v>
      </c>
      <c r="Q24" s="2">
        <f>ABS($P24-M24)</f>
        <v>3.1231468764914894E-2</v>
      </c>
      <c r="R24" s="2">
        <f t="shared" ref="R24:S43" si="5">ABS($P24-N24)</f>
        <v>0.21602853123508226</v>
      </c>
      <c r="S24" s="2">
        <f t="shared" si="5"/>
        <v>3.7421087649107676E-3</v>
      </c>
    </row>
    <row r="25" spans="1:19" x14ac:dyDescent="0.25">
      <c r="E25" s="2"/>
      <c r="F25" s="4"/>
      <c r="G25" s="4"/>
      <c r="H25" s="4"/>
      <c r="I25" s="4"/>
      <c r="K25" s="9">
        <v>22</v>
      </c>
      <c r="L25" s="10">
        <v>3523.17362585</v>
      </c>
      <c r="M25" s="15">
        <v>42.957459999999998</v>
      </c>
      <c r="N25" s="15">
        <v>42.730370000000001</v>
      </c>
      <c r="O25" s="15">
        <v>42.932377350000003</v>
      </c>
      <c r="P25" s="15">
        <f t="shared" si="3"/>
        <v>42.929021183687205</v>
      </c>
      <c r="Q25" s="2">
        <f t="shared" ref="Q25:Q43" si="6">ABS($P25-M25)</f>
        <v>2.8438816312792881E-2</v>
      </c>
      <c r="R25" s="2">
        <f t="shared" si="5"/>
        <v>0.19865118368720402</v>
      </c>
      <c r="S25" s="2">
        <f t="shared" si="5"/>
        <v>3.3561663127983365E-3</v>
      </c>
    </row>
    <row r="26" spans="1:19" x14ac:dyDescent="0.25">
      <c r="E26" s="2"/>
      <c r="F26" s="4"/>
      <c r="G26" s="24" t="s">
        <v>18</v>
      </c>
      <c r="H26" s="24"/>
      <c r="I26" s="24"/>
      <c r="K26" s="9">
        <v>23</v>
      </c>
      <c r="L26" s="10">
        <v>3625.9739431900002</v>
      </c>
      <c r="M26" s="15">
        <v>43.543309999999998</v>
      </c>
      <c r="N26" s="15">
        <v>43.335129999999999</v>
      </c>
      <c r="O26" s="15">
        <v>43.520466730000003</v>
      </c>
      <c r="P26" s="15">
        <f t="shared" si="3"/>
        <v>43.517304530277976</v>
      </c>
      <c r="Q26" s="2">
        <f t="shared" si="6"/>
        <v>2.6005469722022667E-2</v>
      </c>
      <c r="R26" s="2">
        <f t="shared" si="5"/>
        <v>0.18217453027797603</v>
      </c>
      <c r="S26" s="2">
        <f t="shared" si="5"/>
        <v>3.1621997220270259E-3</v>
      </c>
    </row>
    <row r="27" spans="1:19" x14ac:dyDescent="0.25">
      <c r="E27" s="2"/>
      <c r="F27" s="4" t="s">
        <v>19</v>
      </c>
      <c r="G27" s="7">
        <f>AVERAGE(G5:G22)</f>
        <v>0.20373036394923755</v>
      </c>
      <c r="H27" s="7">
        <f>AVERAGE(H5:H22)</f>
        <v>0.51470519160631722</v>
      </c>
      <c r="I27" s="12">
        <f>AVERAGE(I5:I22)</f>
        <v>2.5913641727014811E-2</v>
      </c>
      <c r="K27" s="9">
        <v>24</v>
      </c>
      <c r="L27" s="10">
        <v>3724.4909139599999</v>
      </c>
      <c r="M27" s="15">
        <v>44.097290000000001</v>
      </c>
      <c r="N27" s="15">
        <v>43.907139999999998</v>
      </c>
      <c r="O27" s="15">
        <v>44.076533439999999</v>
      </c>
      <c r="P27" s="15">
        <f t="shared" si="3"/>
        <v>44.073708396171817</v>
      </c>
      <c r="Q27" s="2">
        <f t="shared" si="6"/>
        <v>2.3581603828183972E-2</v>
      </c>
      <c r="R27" s="2">
        <f t="shared" si="5"/>
        <v>0.16656839617181873</v>
      </c>
      <c r="S27" s="2">
        <f t="shared" si="5"/>
        <v>2.8250438281816059E-3</v>
      </c>
    </row>
    <row r="28" spans="1:19" x14ac:dyDescent="0.25">
      <c r="E28" s="2"/>
      <c r="F28" s="4" t="s">
        <v>20</v>
      </c>
      <c r="G28" s="11">
        <f>MAX(G4:G23)</f>
        <v>0.68094224351975541</v>
      </c>
      <c r="H28" s="11">
        <f t="shared" ref="H28:I28" si="7">MAX(H4:H23)</f>
        <v>1.164463661886181</v>
      </c>
      <c r="I28" s="13">
        <f t="shared" si="7"/>
        <v>6.4416733519752967E-2</v>
      </c>
      <c r="K28" s="9">
        <v>25</v>
      </c>
      <c r="L28" s="10">
        <v>3819.0672059000003</v>
      </c>
      <c r="M28" s="15">
        <v>44.62276</v>
      </c>
      <c r="N28" s="15">
        <v>44.449570000000001</v>
      </c>
      <c r="O28" s="15">
        <v>44.603965940000002</v>
      </c>
      <c r="P28" s="15">
        <f t="shared" si="3"/>
        <v>44.601326335352653</v>
      </c>
      <c r="Q28" s="2">
        <f t="shared" si="6"/>
        <v>2.1433664647346973E-2</v>
      </c>
      <c r="R28" s="2">
        <f t="shared" si="5"/>
        <v>0.15175633535265121</v>
      </c>
      <c r="S28" s="2">
        <f t="shared" si="5"/>
        <v>2.6396046473493584E-3</v>
      </c>
    </row>
    <row r="29" spans="1:19" x14ac:dyDescent="0.25">
      <c r="E29" s="2"/>
      <c r="F29" s="4"/>
      <c r="G29" s="4"/>
      <c r="H29" s="4"/>
      <c r="I29" s="4"/>
      <c r="K29" s="9">
        <v>26</v>
      </c>
      <c r="L29" s="10">
        <v>3909.70281901</v>
      </c>
      <c r="M29" s="15">
        <v>45.120480000000001</v>
      </c>
      <c r="N29" s="15">
        <v>44.963450000000002</v>
      </c>
      <c r="O29" s="15">
        <v>45.103511789999999</v>
      </c>
      <c r="P29" s="15">
        <f t="shared" si="3"/>
        <v>45.101168619299216</v>
      </c>
      <c r="Q29" s="2">
        <f t="shared" si="6"/>
        <v>1.9311380700784753E-2</v>
      </c>
      <c r="R29" s="2">
        <f t="shared" si="5"/>
        <v>0.13771861929921414</v>
      </c>
      <c r="S29" s="2">
        <f t="shared" si="5"/>
        <v>2.3431707007830482E-3</v>
      </c>
    </row>
    <row r="30" spans="1:19" x14ac:dyDescent="0.25">
      <c r="E30" s="2"/>
      <c r="F30" s="4"/>
      <c r="G30" s="4"/>
      <c r="H30" s="4"/>
      <c r="I30" s="4"/>
      <c r="K30" s="9">
        <v>27</v>
      </c>
      <c r="L30" s="10">
        <v>3996.71300759</v>
      </c>
      <c r="M30" s="15">
        <v>45.593269999999997</v>
      </c>
      <c r="N30" s="15">
        <v>45.451479999999997</v>
      </c>
      <c r="O30" s="15">
        <v>45.578028009999997</v>
      </c>
      <c r="P30" s="15">
        <f t="shared" si="3"/>
        <v>45.575860132085005</v>
      </c>
      <c r="Q30" s="2">
        <f t="shared" si="6"/>
        <v>1.7409867914992105E-2</v>
      </c>
      <c r="R30" s="2">
        <f t="shared" si="5"/>
        <v>0.1243801320850082</v>
      </c>
      <c r="S30" s="2">
        <f t="shared" si="5"/>
        <v>2.1678779149922889E-3</v>
      </c>
    </row>
    <row r="31" spans="1:19" x14ac:dyDescent="0.25">
      <c r="E31" s="2"/>
      <c r="F31" s="4"/>
      <c r="G31" s="4"/>
      <c r="H31" s="4"/>
      <c r="I31" s="4"/>
      <c r="K31" s="9">
        <v>28</v>
      </c>
      <c r="L31" s="10">
        <v>4080.0977716500006</v>
      </c>
      <c r="M31" s="15">
        <v>46.041710000000002</v>
      </c>
      <c r="N31" s="15">
        <v>45.914459999999998</v>
      </c>
      <c r="O31" s="15">
        <v>46.028084900000003</v>
      </c>
      <c r="P31" s="15">
        <f t="shared" si="3"/>
        <v>46.026179058621778</v>
      </c>
      <c r="Q31" s="2">
        <f t="shared" si="6"/>
        <v>1.5530941378223417E-2</v>
      </c>
      <c r="R31" s="2">
        <f t="shared" si="5"/>
        <v>0.11171905862178022</v>
      </c>
      <c r="S31" s="2">
        <f t="shared" si="5"/>
        <v>1.905841378224693E-3</v>
      </c>
    </row>
    <row r="32" spans="1:19" x14ac:dyDescent="0.25">
      <c r="E32" s="2"/>
      <c r="F32" s="4"/>
      <c r="K32" s="9">
        <v>29</v>
      </c>
      <c r="L32" s="10">
        <v>4160.1471451500001</v>
      </c>
      <c r="M32" s="15">
        <v>46.468220000000002</v>
      </c>
      <c r="N32" s="15">
        <v>46.354700000000001</v>
      </c>
      <c r="O32" s="15">
        <v>46.456119919999999</v>
      </c>
      <c r="P32" s="15">
        <f t="shared" si="3"/>
        <v>46.454378538692787</v>
      </c>
      <c r="Q32" s="2">
        <f t="shared" si="6"/>
        <v>1.3841461307215752E-2</v>
      </c>
      <c r="R32" s="2">
        <f t="shared" si="5"/>
        <v>9.9678538692785423E-2</v>
      </c>
      <c r="S32" s="2">
        <f t="shared" si="5"/>
        <v>1.741381307212464E-3</v>
      </c>
    </row>
    <row r="33" spans="2:19" x14ac:dyDescent="0.25">
      <c r="E33" s="2"/>
      <c r="F33" s="4"/>
      <c r="G33" s="4"/>
      <c r="H33" s="4"/>
      <c r="I33" s="4"/>
      <c r="K33" s="9">
        <v>30</v>
      </c>
      <c r="L33" s="10">
        <v>4236.8611280899995</v>
      </c>
      <c r="M33" s="15">
        <v>46.873249999999999</v>
      </c>
      <c r="N33" s="15">
        <v>46.772829999999999</v>
      </c>
      <c r="O33" s="15">
        <v>46.862573619999999</v>
      </c>
      <c r="P33" s="15">
        <f t="shared" si="3"/>
        <v>46.861064934750665</v>
      </c>
      <c r="Q33" s="2">
        <f t="shared" si="6"/>
        <v>1.2185065249333604E-2</v>
      </c>
      <c r="R33" s="2">
        <f t="shared" si="5"/>
        <v>8.8234934750666127E-2</v>
      </c>
      <c r="S33" s="2">
        <f t="shared" si="5"/>
        <v>1.5086852493340075E-3</v>
      </c>
    </row>
    <row r="34" spans="2:19" x14ac:dyDescent="0.25">
      <c r="B34" s="2"/>
      <c r="C34" s="2"/>
      <c r="D34" s="2"/>
      <c r="E34" s="2"/>
      <c r="F34" s="4"/>
      <c r="G34" s="4"/>
      <c r="H34" s="4"/>
      <c r="I34" s="4"/>
      <c r="K34" s="9">
        <v>31</v>
      </c>
      <c r="L34" s="10">
        <v>4310.5065517099993</v>
      </c>
      <c r="M34" s="15">
        <v>47.258859999999999</v>
      </c>
      <c r="N34" s="15">
        <v>47.170839999999998</v>
      </c>
      <c r="O34" s="15">
        <v>47.249545879999999</v>
      </c>
      <c r="P34" s="15">
        <f t="shared" si="3"/>
        <v>47.248190688791219</v>
      </c>
      <c r="Q34" s="2">
        <f t="shared" si="6"/>
        <v>1.0669311208779675E-2</v>
      </c>
      <c r="R34" s="2">
        <f t="shared" si="5"/>
        <v>7.7350688791220534E-2</v>
      </c>
      <c r="S34" s="2">
        <f t="shared" si="5"/>
        <v>1.3551912087805817E-3</v>
      </c>
    </row>
    <row r="35" spans="2:19" x14ac:dyDescent="0.25">
      <c r="B35" s="2"/>
      <c r="C35" s="2"/>
      <c r="D35" s="2"/>
      <c r="E35" s="2"/>
      <c r="F35" s="4"/>
      <c r="G35" s="4"/>
      <c r="H35" s="4"/>
      <c r="I35" s="4"/>
      <c r="K35" s="9">
        <v>32</v>
      </c>
      <c r="L35" s="10">
        <v>4381.0834160099994</v>
      </c>
      <c r="M35" s="15">
        <v>47.625419999999998</v>
      </c>
      <c r="N35" s="15">
        <v>47.549239999999998</v>
      </c>
      <c r="O35" s="15">
        <v>47.61738063</v>
      </c>
      <c r="P35" s="15">
        <f t="shared" si="3"/>
        <v>47.616232894387394</v>
      </c>
      <c r="Q35" s="2">
        <f t="shared" si="6"/>
        <v>9.1871056126038297E-3</v>
      </c>
      <c r="R35" s="2">
        <f t="shared" si="5"/>
        <v>6.6992894387396973E-2</v>
      </c>
      <c r="S35" s="2">
        <f t="shared" si="5"/>
        <v>1.1477356126050609E-3</v>
      </c>
    </row>
    <row r="36" spans="2:19" x14ac:dyDescent="0.25">
      <c r="B36" s="2"/>
      <c r="C36" s="2"/>
      <c r="D36" s="2"/>
      <c r="E36" s="2"/>
      <c r="F36" s="4"/>
      <c r="G36" s="4"/>
      <c r="H36" s="4"/>
      <c r="I36" s="4"/>
      <c r="K36" s="9">
        <v>33</v>
      </c>
      <c r="L36" s="10">
        <v>4448.8372057399993</v>
      </c>
      <c r="M36" s="15">
        <v>47.974739999999997</v>
      </c>
      <c r="N36" s="15">
        <v>47.909759999999999</v>
      </c>
      <c r="O36" s="15">
        <v>47.967901740000002</v>
      </c>
      <c r="P36" s="15">
        <f t="shared" si="3"/>
        <v>47.966896733832648</v>
      </c>
      <c r="Q36" s="2">
        <f t="shared" si="6"/>
        <v>7.8432661673488724E-3</v>
      </c>
      <c r="R36" s="2">
        <f t="shared" si="5"/>
        <v>5.7136733832649611E-2</v>
      </c>
      <c r="S36" s="2">
        <f t="shared" si="5"/>
        <v>1.0050061673538835E-3</v>
      </c>
    </row>
    <row r="37" spans="2:19" x14ac:dyDescent="0.25">
      <c r="B37" s="2"/>
      <c r="C37" s="2"/>
      <c r="D37" s="2"/>
      <c r="E37" s="2"/>
      <c r="F37" s="4"/>
      <c r="G37" s="4"/>
      <c r="H37" s="4"/>
      <c r="I37" s="4"/>
      <c r="K37" s="9">
        <v>34</v>
      </c>
      <c r="L37" s="10">
        <v>4513.7679208999998</v>
      </c>
      <c r="M37" s="15">
        <v>48.307070000000003</v>
      </c>
      <c r="N37" s="15">
        <v>48.252809999999997</v>
      </c>
      <c r="O37" s="15">
        <v>48.301380139999999</v>
      </c>
      <c r="P37" s="15">
        <f t="shared" si="3"/>
        <v>48.300560711333915</v>
      </c>
      <c r="Q37" s="2">
        <f t="shared" si="6"/>
        <v>6.509288666087798E-3</v>
      </c>
      <c r="R37" s="2">
        <f t="shared" si="5"/>
        <v>4.7750711333918616E-2</v>
      </c>
      <c r="S37" s="2">
        <f t="shared" si="5"/>
        <v>8.1942866608386566E-4</v>
      </c>
    </row>
    <row r="38" spans="2:19" x14ac:dyDescent="0.25">
      <c r="B38" s="2"/>
      <c r="C38" s="2"/>
      <c r="D38" s="2"/>
      <c r="E38" s="2"/>
      <c r="F38" s="4"/>
      <c r="G38" s="4"/>
      <c r="H38" s="4"/>
      <c r="I38" s="4"/>
      <c r="K38" s="9">
        <v>35</v>
      </c>
      <c r="L38" s="10">
        <v>4576.1014074499999</v>
      </c>
      <c r="M38" s="15">
        <v>48.624020000000002</v>
      </c>
      <c r="N38" s="15">
        <v>48.579909999999998</v>
      </c>
      <c r="O38" s="15">
        <v>48.619410899999998</v>
      </c>
      <c r="P38" s="15">
        <f t="shared" si="3"/>
        <v>48.618723846604169</v>
      </c>
      <c r="Q38" s="2">
        <f t="shared" si="6"/>
        <v>5.296153395832448E-3</v>
      </c>
      <c r="R38" s="2">
        <f t="shared" si="5"/>
        <v>3.8813846604170976E-2</v>
      </c>
      <c r="S38" s="2">
        <f t="shared" si="5"/>
        <v>6.8705339582919578E-4</v>
      </c>
    </row>
    <row r="39" spans="2:19" x14ac:dyDescent="0.25">
      <c r="B39" s="2"/>
      <c r="C39" s="2"/>
      <c r="D39" s="2"/>
      <c r="E39" s="2"/>
      <c r="F39" s="4"/>
      <c r="G39" s="4"/>
      <c r="H39" s="4"/>
      <c r="I39" s="4"/>
      <c r="K39" s="9">
        <v>36</v>
      </c>
      <c r="L39" s="10">
        <v>4635.8376653899995</v>
      </c>
      <c r="M39" s="15">
        <v>48.925800000000002</v>
      </c>
      <c r="N39" s="15">
        <v>48.891399999999997</v>
      </c>
      <c r="O39" s="15">
        <v>48.922209129999999</v>
      </c>
      <c r="P39" s="15">
        <f t="shared" si="3"/>
        <v>48.921688570648051</v>
      </c>
      <c r="Q39" s="2">
        <f t="shared" si="6"/>
        <v>4.1114293519513012E-3</v>
      </c>
      <c r="R39" s="2">
        <f t="shared" si="5"/>
        <v>3.0288570648053792E-2</v>
      </c>
      <c r="S39" s="2">
        <f t="shared" si="5"/>
        <v>5.2055935194772474E-4</v>
      </c>
    </row>
    <row r="40" spans="2:19" x14ac:dyDescent="0.25">
      <c r="B40" s="2"/>
      <c r="C40" s="2"/>
      <c r="D40" s="2"/>
      <c r="E40" s="2"/>
      <c r="F40" s="4"/>
      <c r="G40" s="4"/>
      <c r="H40" s="4"/>
      <c r="I40" s="4"/>
      <c r="K40" s="9">
        <v>37</v>
      </c>
      <c r="L40" s="10">
        <v>4693.1844730100001</v>
      </c>
      <c r="M40" s="15">
        <v>49.213799999999999</v>
      </c>
      <c r="N40" s="15">
        <v>49.188609999999997</v>
      </c>
      <c r="O40" s="15">
        <v>49.211177990000003</v>
      </c>
      <c r="P40" s="15">
        <f t="shared" si="3"/>
        <v>49.210779963013827</v>
      </c>
      <c r="Q40" s="2">
        <f t="shared" si="6"/>
        <v>3.0200369861717036E-3</v>
      </c>
      <c r="R40" s="2">
        <f t="shared" si="5"/>
        <v>2.2169963013830341E-2</v>
      </c>
      <c r="S40" s="2">
        <f t="shared" si="5"/>
        <v>3.9802698617563692E-4</v>
      </c>
    </row>
    <row r="41" spans="2:19" x14ac:dyDescent="0.25">
      <c r="B41" s="2"/>
      <c r="C41" s="2"/>
      <c r="D41" s="2"/>
      <c r="E41" s="2"/>
      <c r="F41" s="4"/>
      <c r="G41" s="4"/>
      <c r="H41" s="4"/>
      <c r="I41" s="4"/>
      <c r="K41" s="9">
        <v>38</v>
      </c>
      <c r="L41" s="10">
        <v>4748.1418303199998</v>
      </c>
      <c r="M41" s="15">
        <v>49.488190000000003</v>
      </c>
      <c r="N41" s="15">
        <v>49.471809999999998</v>
      </c>
      <c r="O41" s="15">
        <v>49.486489429999999</v>
      </c>
      <c r="P41" s="15">
        <f t="shared" si="3"/>
        <v>49.486241162280301</v>
      </c>
      <c r="Q41" s="2">
        <f t="shared" si="6"/>
        <v>1.9488377197021123E-3</v>
      </c>
      <c r="R41" s="2">
        <f t="shared" si="5"/>
        <v>1.4431162280303056E-2</v>
      </c>
      <c r="S41" s="2">
        <f t="shared" si="5"/>
        <v>2.4826771969799211E-4</v>
      </c>
    </row>
    <row r="42" spans="2:19" x14ac:dyDescent="0.25">
      <c r="B42" s="2"/>
      <c r="C42" s="2"/>
      <c r="D42" s="2"/>
      <c r="E42" s="2"/>
      <c r="F42" s="4"/>
      <c r="G42" s="4"/>
      <c r="H42" s="4"/>
      <c r="I42" s="4"/>
      <c r="K42" s="9">
        <v>39</v>
      </c>
      <c r="L42" s="10">
        <v>4800.90089334</v>
      </c>
      <c r="M42" s="15">
        <v>49.750210000000003</v>
      </c>
      <c r="N42" s="15">
        <v>49.74221</v>
      </c>
      <c r="O42" s="15">
        <v>49.74938401</v>
      </c>
      <c r="P42" s="15">
        <f t="shared" si="3"/>
        <v>49.749249001202287</v>
      </c>
      <c r="Q42" s="2">
        <f t="shared" si="6"/>
        <v>9.609987977157175E-4</v>
      </c>
      <c r="R42" s="2">
        <f t="shared" si="5"/>
        <v>7.0390012022869541E-3</v>
      </c>
      <c r="S42" s="2">
        <f t="shared" si="5"/>
        <v>1.3500879771299878E-4</v>
      </c>
    </row>
    <row r="43" spans="2:19" x14ac:dyDescent="0.25">
      <c r="B43" s="2"/>
      <c r="C43" s="2"/>
      <c r="D43" s="2"/>
      <c r="E43" s="2"/>
      <c r="F43" s="4"/>
      <c r="G43" s="4"/>
      <c r="H43" s="4"/>
      <c r="I43" s="4"/>
      <c r="K43" s="9">
        <v>40</v>
      </c>
      <c r="L43" s="10">
        <v>4851.46166206</v>
      </c>
      <c r="M43" s="15">
        <v>50</v>
      </c>
      <c r="N43" s="15">
        <v>50</v>
      </c>
      <c r="O43" s="15">
        <v>50</v>
      </c>
      <c r="P43" s="15">
        <f t="shared" si="3"/>
        <v>50</v>
      </c>
      <c r="Q43" s="2">
        <f t="shared" si="6"/>
        <v>0</v>
      </c>
      <c r="R43" s="2">
        <f t="shared" si="5"/>
        <v>0</v>
      </c>
      <c r="S43" s="2">
        <f t="shared" si="5"/>
        <v>0</v>
      </c>
    </row>
    <row r="44" spans="2:19" x14ac:dyDescent="0.25">
      <c r="B44" s="2"/>
      <c r="C44" s="2"/>
      <c r="D44" s="2"/>
      <c r="E44" s="2"/>
      <c r="F44" s="4"/>
      <c r="G44" s="4"/>
      <c r="H44" s="4"/>
      <c r="I44" s="4"/>
    </row>
    <row r="45" spans="2:19" x14ac:dyDescent="0.25">
      <c r="B45" s="2"/>
      <c r="C45" s="2"/>
      <c r="D45" s="2"/>
    </row>
    <row r="46" spans="2:19" x14ac:dyDescent="0.25">
      <c r="B46" s="2"/>
      <c r="C46" s="2"/>
      <c r="D46" s="2"/>
      <c r="Q46" s="24" t="s">
        <v>18</v>
      </c>
      <c r="R46" s="24"/>
      <c r="S46" s="24"/>
    </row>
    <row r="47" spans="2:19" x14ac:dyDescent="0.25">
      <c r="B47" s="2"/>
      <c r="C47" s="2"/>
      <c r="D47" s="2"/>
      <c r="Q47" s="7">
        <f>AVERAGE(Q5:Q42)</f>
        <v>4.9060224979784857E-2</v>
      </c>
      <c r="R47" s="7">
        <f t="shared" ref="R47:S47" si="8">AVERAGE(R5:R42)</f>
        <v>0.27530530133600534</v>
      </c>
      <c r="S47" s="7">
        <f t="shared" si="8"/>
        <v>4.3071644420145574E-3</v>
      </c>
    </row>
    <row r="48" spans="2:19" x14ac:dyDescent="0.25">
      <c r="B48" s="2"/>
      <c r="C48" s="2"/>
      <c r="D48" s="2"/>
      <c r="Q48" s="11">
        <f>MAX(Q4:Q43)</f>
        <v>0.16341329966030571</v>
      </c>
      <c r="R48" s="11">
        <f t="shared" ref="R48:S48" si="9">MAX(R4:R43)</f>
        <v>0.66404941512987747</v>
      </c>
      <c r="S48" s="11">
        <f t="shared" si="9"/>
        <v>1.0840326301551073E-2</v>
      </c>
    </row>
    <row r="49" spans="2:19" x14ac:dyDescent="0.25">
      <c r="B49" s="2"/>
      <c r="C49" s="2"/>
      <c r="D49" s="2"/>
    </row>
    <row r="50" spans="2:19" x14ac:dyDescent="0.25">
      <c r="B50" s="2"/>
      <c r="C50" s="2"/>
      <c r="D50" s="2"/>
    </row>
    <row r="51" spans="2:19" x14ac:dyDescent="0.25">
      <c r="B51" s="2"/>
      <c r="C51" s="2"/>
      <c r="D51" s="2"/>
    </row>
    <row r="52" spans="2:19" x14ac:dyDescent="0.25">
      <c r="B52" s="2"/>
      <c r="C52" s="2"/>
      <c r="D52" s="2"/>
      <c r="Q52">
        <v>0.16341329966030571</v>
      </c>
      <c r="R52">
        <v>0.66404941512987747</v>
      </c>
      <c r="S52">
        <v>1.0840326301551073E-2</v>
      </c>
    </row>
    <row r="53" spans="2:19" x14ac:dyDescent="0.25">
      <c r="B53" s="2"/>
      <c r="C53" s="2"/>
      <c r="D53" s="2"/>
      <c r="Q53">
        <v>4.9060224979784857E-2</v>
      </c>
      <c r="R53">
        <v>0.27530530133600534</v>
      </c>
      <c r="S53">
        <v>4.3071644420145574E-3</v>
      </c>
    </row>
    <row r="60" spans="2:19" x14ac:dyDescent="0.25">
      <c r="M60" s="23"/>
      <c r="N60" s="23"/>
      <c r="O60" s="23"/>
    </row>
    <row r="61" spans="2:19" x14ac:dyDescent="0.25">
      <c r="M61" s="23"/>
      <c r="N61" s="23"/>
      <c r="O61" s="23"/>
    </row>
    <row r="62" spans="2:19" x14ac:dyDescent="0.25">
      <c r="M62" s="23"/>
      <c r="N62" s="23"/>
      <c r="O62" s="23"/>
    </row>
    <row r="63" spans="2:19" x14ac:dyDescent="0.25">
      <c r="M63" s="23"/>
      <c r="N63" s="23"/>
      <c r="O63" s="23"/>
    </row>
    <row r="64" spans="2:19" x14ac:dyDescent="0.25">
      <c r="M64" s="23"/>
      <c r="N64" s="23"/>
      <c r="O64" s="23"/>
    </row>
    <row r="65" spans="13:15" x14ac:dyDescent="0.25">
      <c r="M65" s="23"/>
      <c r="N65" s="23"/>
      <c r="O65" s="23"/>
    </row>
    <row r="66" spans="13:15" x14ac:dyDescent="0.25">
      <c r="M66" s="23"/>
      <c r="N66" s="23"/>
      <c r="O66" s="23"/>
    </row>
    <row r="67" spans="13:15" x14ac:dyDescent="0.25">
      <c r="M67" s="23"/>
      <c r="N67" s="23"/>
      <c r="O67" s="23"/>
    </row>
    <row r="68" spans="13:15" x14ac:dyDescent="0.25">
      <c r="M68" s="23"/>
      <c r="N68" s="23"/>
      <c r="O68" s="23"/>
    </row>
    <row r="69" spans="13:15" x14ac:dyDescent="0.25">
      <c r="M69" s="23"/>
      <c r="N69" s="23"/>
      <c r="O69" s="23"/>
    </row>
    <row r="70" spans="13:15" x14ac:dyDescent="0.25">
      <c r="M70" s="23"/>
      <c r="N70" s="23"/>
      <c r="O70" s="23"/>
    </row>
    <row r="71" spans="13:15" x14ac:dyDescent="0.25">
      <c r="M71" s="23"/>
      <c r="N71" s="23"/>
      <c r="O71" s="23"/>
    </row>
    <row r="72" spans="13:15" x14ac:dyDescent="0.25">
      <c r="M72" s="23"/>
      <c r="N72" s="23"/>
      <c r="O72" s="23"/>
    </row>
    <row r="73" spans="13:15" x14ac:dyDescent="0.25">
      <c r="M73" s="23"/>
      <c r="N73" s="23"/>
      <c r="O73" s="23"/>
    </row>
    <row r="74" spans="13:15" x14ac:dyDescent="0.25">
      <c r="M74" s="23"/>
      <c r="N74" s="23"/>
      <c r="O74" s="23"/>
    </row>
    <row r="75" spans="13:15" x14ac:dyDescent="0.25">
      <c r="M75" s="23"/>
      <c r="N75" s="23"/>
      <c r="O75" s="23"/>
    </row>
    <row r="76" spans="13:15" x14ac:dyDescent="0.25">
      <c r="M76" s="23"/>
      <c r="N76" s="23"/>
      <c r="O76" s="23"/>
    </row>
    <row r="77" spans="13:15" x14ac:dyDescent="0.25">
      <c r="M77" s="23"/>
      <c r="N77" s="23"/>
      <c r="O77" s="23"/>
    </row>
    <row r="78" spans="13:15" x14ac:dyDescent="0.25">
      <c r="M78" s="23"/>
      <c r="N78" s="23"/>
      <c r="O78" s="23"/>
    </row>
    <row r="79" spans="13:15" x14ac:dyDescent="0.25">
      <c r="M79" s="23"/>
      <c r="N79" s="23"/>
      <c r="O79" s="23"/>
    </row>
    <row r="80" spans="13:15" x14ac:dyDescent="0.25">
      <c r="M80" s="23"/>
      <c r="N80" s="23"/>
      <c r="O80" s="23"/>
    </row>
    <row r="81" spans="13:15" x14ac:dyDescent="0.25">
      <c r="M81" s="23"/>
      <c r="N81" s="23"/>
      <c r="O81" s="23"/>
    </row>
    <row r="82" spans="13:15" x14ac:dyDescent="0.25">
      <c r="M82" s="23"/>
      <c r="N82" s="23"/>
      <c r="O82" s="23"/>
    </row>
    <row r="83" spans="13:15" x14ac:dyDescent="0.25">
      <c r="M83" s="23"/>
      <c r="N83" s="23"/>
      <c r="O83" s="23"/>
    </row>
    <row r="84" spans="13:15" x14ac:dyDescent="0.25">
      <c r="M84" s="23"/>
      <c r="N84" s="23"/>
      <c r="O84" s="23"/>
    </row>
    <row r="85" spans="13:15" x14ac:dyDescent="0.25">
      <c r="M85" s="23"/>
      <c r="N85" s="23"/>
      <c r="O85" s="23"/>
    </row>
    <row r="86" spans="13:15" x14ac:dyDescent="0.25">
      <c r="M86" s="23"/>
      <c r="N86" s="23"/>
      <c r="O86" s="23"/>
    </row>
    <row r="87" spans="13:15" x14ac:dyDescent="0.25">
      <c r="M87" s="23"/>
      <c r="N87" s="23"/>
      <c r="O87" s="23"/>
    </row>
    <row r="88" spans="13:15" x14ac:dyDescent="0.25">
      <c r="M88" s="23"/>
      <c r="N88" s="23"/>
      <c r="O88" s="23"/>
    </row>
    <row r="89" spans="13:15" x14ac:dyDescent="0.25">
      <c r="M89" s="23"/>
      <c r="N89" s="23"/>
      <c r="O89" s="23"/>
    </row>
    <row r="90" spans="13:15" x14ac:dyDescent="0.25">
      <c r="M90" s="23"/>
      <c r="N90" s="23"/>
      <c r="O90" s="23"/>
    </row>
    <row r="91" spans="13:15" x14ac:dyDescent="0.25">
      <c r="M91" s="23"/>
      <c r="N91" s="23"/>
      <c r="O91" s="23"/>
    </row>
    <row r="92" spans="13:15" x14ac:dyDescent="0.25">
      <c r="M92" s="23"/>
      <c r="N92" s="23"/>
      <c r="O92" s="23"/>
    </row>
    <row r="93" spans="13:15" x14ac:dyDescent="0.25">
      <c r="M93" s="23"/>
      <c r="N93" s="23"/>
      <c r="O93" s="23"/>
    </row>
    <row r="94" spans="13:15" x14ac:dyDescent="0.25">
      <c r="M94" s="23"/>
      <c r="N94" s="23"/>
      <c r="O94" s="23"/>
    </row>
    <row r="95" spans="13:15" x14ac:dyDescent="0.25">
      <c r="M95" s="23"/>
      <c r="N95" s="23"/>
      <c r="O95" s="23"/>
    </row>
    <row r="96" spans="13:15" x14ac:dyDescent="0.25">
      <c r="M96" s="23"/>
      <c r="N96" s="23"/>
      <c r="O96" s="23"/>
    </row>
    <row r="97" spans="13:15" x14ac:dyDescent="0.25">
      <c r="M97" s="23"/>
      <c r="N97" s="23"/>
      <c r="O97" s="23"/>
    </row>
    <row r="98" spans="13:15" x14ac:dyDescent="0.25">
      <c r="M98" s="23"/>
      <c r="N98" s="23"/>
      <c r="O98" s="23"/>
    </row>
    <row r="99" spans="13:15" x14ac:dyDescent="0.25">
      <c r="M99" s="23"/>
      <c r="N99" s="23"/>
      <c r="O99" s="23"/>
    </row>
  </sheetData>
  <mergeCells count="12">
    <mergeCell ref="Q2:S2"/>
    <mergeCell ref="G26:I26"/>
    <mergeCell ref="Q46:S46"/>
    <mergeCell ref="A1:F1"/>
    <mergeCell ref="K1:P1"/>
    <mergeCell ref="A2:A3"/>
    <mergeCell ref="B2:B3"/>
    <mergeCell ref="C2:F2"/>
    <mergeCell ref="G2:I2"/>
    <mergeCell ref="K2:K3"/>
    <mergeCell ref="L2:L3"/>
    <mergeCell ref="M2:P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3" sqref="B3:E3"/>
    </sheetView>
  </sheetViews>
  <sheetFormatPr defaultRowHeight="13.8" x14ac:dyDescent="0.25"/>
  <cols>
    <col min="1" max="1" width="19.6640625" bestFit="1" customWidth="1"/>
    <col min="2" max="2" width="18.5546875" style="9" bestFit="1" customWidth="1"/>
    <col min="3" max="3" width="17.109375" bestFit="1" customWidth="1"/>
    <col min="4" max="4" width="17.33203125" bestFit="1" customWidth="1"/>
    <col min="5" max="5" width="14.6640625" bestFit="1" customWidth="1"/>
    <col min="6" max="6" width="9.109375" bestFit="1" customWidth="1"/>
  </cols>
  <sheetData>
    <row r="1" spans="1:6" ht="16.2" x14ac:dyDescent="0.25">
      <c r="A1" t="s">
        <v>14</v>
      </c>
      <c r="B1" s="9" t="s">
        <v>11</v>
      </c>
      <c r="C1" s="9" t="s">
        <v>4</v>
      </c>
      <c r="D1" s="9" t="s">
        <v>2</v>
      </c>
      <c r="E1" s="9" t="s">
        <v>5</v>
      </c>
      <c r="F1" s="9"/>
    </row>
    <row r="2" spans="1:6" s="9" customFormat="1" x14ac:dyDescent="0.25">
      <c r="A2" s="9">
        <v>20</v>
      </c>
      <c r="B2" s="16">
        <f>50*2400/2/4702.92332404992*50</f>
        <v>637.9011081593718</v>
      </c>
      <c r="C2" s="16">
        <v>627.73479999999995</v>
      </c>
      <c r="D2" s="16">
        <v>675.71979999999996</v>
      </c>
      <c r="E2" s="16">
        <v>636.16386299999999</v>
      </c>
    </row>
    <row r="3" spans="1:6" x14ac:dyDescent="0.25">
      <c r="A3" s="10">
        <v>40</v>
      </c>
      <c r="B3" s="16">
        <f>50*2400/2/4851.46166206*50</f>
        <v>618.37034052252147</v>
      </c>
      <c r="C3" s="17">
        <v>615.99760000000003</v>
      </c>
      <c r="D3" s="17">
        <v>637.33540000000005</v>
      </c>
      <c r="E3" s="17">
        <v>618.03823999999997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L12" sqref="L12"/>
    </sheetView>
  </sheetViews>
  <sheetFormatPr defaultRowHeight="13.8" x14ac:dyDescent="0.25"/>
  <cols>
    <col min="1" max="1" width="8.33203125" bestFit="1" customWidth="1"/>
    <col min="2" max="2" width="8.33203125" customWidth="1"/>
    <col min="3" max="3" width="14" bestFit="1" customWidth="1"/>
    <col min="4" max="4" width="15.33203125" bestFit="1" customWidth="1"/>
    <col min="5" max="5" width="12" bestFit="1" customWidth="1"/>
    <col min="6" max="6" width="12.6640625" bestFit="1" customWidth="1"/>
    <col min="7" max="7" width="10.77734375" bestFit="1" customWidth="1"/>
    <col min="8" max="8" width="12.21875" bestFit="1" customWidth="1"/>
  </cols>
  <sheetData>
    <row r="1" spans="1:10" ht="33" customHeight="1" x14ac:dyDescent="0.25">
      <c r="A1" s="26" t="s">
        <v>21</v>
      </c>
      <c r="B1" s="27" t="s">
        <v>27</v>
      </c>
      <c r="C1" s="28" t="s">
        <v>33</v>
      </c>
      <c r="D1" s="26" t="s">
        <v>34</v>
      </c>
      <c r="E1" s="26" t="s">
        <v>8</v>
      </c>
      <c r="F1" s="26" t="s">
        <v>9</v>
      </c>
      <c r="G1" s="26" t="s">
        <v>6</v>
      </c>
      <c r="H1" s="18"/>
    </row>
    <row r="2" spans="1:10" x14ac:dyDescent="0.25">
      <c r="A2" s="26"/>
      <c r="B2" s="27"/>
      <c r="C2" s="29"/>
      <c r="D2" s="26"/>
      <c r="E2" s="26"/>
      <c r="F2" s="26"/>
      <c r="G2" s="26"/>
      <c r="H2" s="18"/>
    </row>
    <row r="3" spans="1:10" ht="13.8" customHeight="1" x14ac:dyDescent="0.25">
      <c r="A3" s="27" t="s">
        <v>25</v>
      </c>
      <c r="B3" s="27" t="s">
        <v>29</v>
      </c>
      <c r="C3" s="19"/>
      <c r="D3" s="20"/>
      <c r="E3" s="20"/>
      <c r="F3" s="20"/>
      <c r="G3" s="21"/>
      <c r="H3" s="18"/>
    </row>
    <row r="4" spans="1:10" x14ac:dyDescent="0.25">
      <c r="A4" s="27"/>
      <c r="B4" s="27"/>
      <c r="C4" s="19" t="s">
        <v>22</v>
      </c>
      <c r="D4" s="20" t="s">
        <v>28</v>
      </c>
      <c r="E4" s="20">
        <v>7.2129295535485805E-2</v>
      </c>
      <c r="F4" s="20">
        <v>0.36524070446451351</v>
      </c>
      <c r="G4" s="21">
        <v>3.1467644489148306E-6</v>
      </c>
      <c r="H4" s="18"/>
    </row>
    <row r="5" spans="1:10" x14ac:dyDescent="0.25">
      <c r="A5" s="27"/>
      <c r="B5" s="27"/>
      <c r="C5" s="19" t="s">
        <v>23</v>
      </c>
      <c r="D5" s="20">
        <v>631.57894736842104</v>
      </c>
      <c r="E5" s="20">
        <v>629.07920000000001</v>
      </c>
      <c r="F5" s="20">
        <v>657.26570000000004</v>
      </c>
      <c r="G5" s="20">
        <v>631.57929300000001</v>
      </c>
      <c r="H5" s="18"/>
    </row>
    <row r="6" spans="1:10" x14ac:dyDescent="0.25">
      <c r="A6" s="27"/>
      <c r="B6" s="27"/>
      <c r="C6" s="19" t="s">
        <v>24</v>
      </c>
      <c r="D6" s="20" t="s">
        <v>28</v>
      </c>
      <c r="E6" s="20">
        <v>2.4997473684210263</v>
      </c>
      <c r="F6" s="20">
        <v>25.686752631578997</v>
      </c>
      <c r="G6" s="21">
        <v>3.4563157896627672E-4</v>
      </c>
      <c r="H6" s="18"/>
    </row>
    <row r="7" spans="1:10" ht="13.8" customHeight="1" x14ac:dyDescent="0.25">
      <c r="A7" s="27"/>
      <c r="B7" s="27" t="s">
        <v>30</v>
      </c>
      <c r="C7" s="19"/>
      <c r="D7" s="20"/>
      <c r="E7" s="20"/>
      <c r="F7" s="20"/>
      <c r="G7" s="21"/>
      <c r="H7" s="18"/>
    </row>
    <row r="8" spans="1:10" x14ac:dyDescent="0.25">
      <c r="A8" s="27"/>
      <c r="B8" s="27"/>
      <c r="C8" s="19" t="s">
        <v>22</v>
      </c>
      <c r="D8" s="20" t="s">
        <v>28</v>
      </c>
      <c r="E8" s="20">
        <v>1.7116872428470674E-2</v>
      </c>
      <c r="F8" s="20">
        <v>0.18719496967679239</v>
      </c>
      <c r="G8" s="21">
        <v>4.8694899524567114E-6</v>
      </c>
      <c r="H8" s="18"/>
    </row>
    <row r="9" spans="1:10" x14ac:dyDescent="0.25">
      <c r="A9" s="27"/>
      <c r="B9" s="27"/>
      <c r="C9" s="19" t="s">
        <v>23</v>
      </c>
      <c r="D9" s="20">
        <v>615.38461538461547</v>
      </c>
      <c r="E9" s="20">
        <v>614.80319999999995</v>
      </c>
      <c r="F9" s="20">
        <v>627.80439999999999</v>
      </c>
      <c r="G9" s="20">
        <v>615.38509299999998</v>
      </c>
      <c r="H9" s="18"/>
    </row>
    <row r="10" spans="1:10" x14ac:dyDescent="0.25">
      <c r="A10" s="27"/>
      <c r="B10" s="27"/>
      <c r="C10" s="19" t="s">
        <v>24</v>
      </c>
      <c r="D10" s="20" t="s">
        <v>28</v>
      </c>
      <c r="E10" s="20">
        <v>0.581415384615525</v>
      </c>
      <c r="F10" s="20">
        <v>12.419784615384515</v>
      </c>
      <c r="G10" s="21">
        <v>4.776153845114095E-4</v>
      </c>
      <c r="H10" s="18"/>
    </row>
    <row r="11" spans="1:10" ht="13.8" customHeight="1" x14ac:dyDescent="0.25">
      <c r="A11" s="27" t="s">
        <v>26</v>
      </c>
      <c r="B11" s="27" t="s">
        <v>31</v>
      </c>
      <c r="C11" s="19"/>
      <c r="D11" s="20"/>
      <c r="E11" s="20"/>
      <c r="F11" s="20"/>
      <c r="G11" s="20"/>
      <c r="H11" s="18"/>
    </row>
    <row r="12" spans="1:10" x14ac:dyDescent="0.25">
      <c r="A12" s="27"/>
      <c r="B12" s="27"/>
      <c r="C12" s="19" t="s">
        <v>22</v>
      </c>
      <c r="D12" s="20" t="s">
        <v>28</v>
      </c>
      <c r="E12" s="20">
        <v>0.20373036394923755</v>
      </c>
      <c r="F12" s="20">
        <v>0.51470519160631722</v>
      </c>
      <c r="G12" s="20">
        <v>2.5913641727014811E-2</v>
      </c>
      <c r="H12" s="22"/>
      <c r="I12" s="22"/>
      <c r="J12" s="22"/>
    </row>
    <row r="13" spans="1:10" x14ac:dyDescent="0.25">
      <c r="A13" s="27"/>
      <c r="B13" s="27"/>
      <c r="C13" s="19" t="s">
        <v>23</v>
      </c>
      <c r="D13" s="20">
        <v>637.9011081593718</v>
      </c>
      <c r="E13" s="20">
        <v>627.73479999999995</v>
      </c>
      <c r="F13" s="20">
        <v>675.71979999999996</v>
      </c>
      <c r="G13" s="20">
        <v>636.16386299999999</v>
      </c>
      <c r="H13" s="18"/>
      <c r="I13" s="18"/>
      <c r="J13" s="18"/>
    </row>
    <row r="14" spans="1:10" x14ac:dyDescent="0.25">
      <c r="A14" s="27"/>
      <c r="B14" s="27"/>
      <c r="C14" s="19" t="s">
        <v>24</v>
      </c>
      <c r="D14" s="20" t="s">
        <v>28</v>
      </c>
      <c r="E14" s="20">
        <v>10.166308159371852</v>
      </c>
      <c r="F14" s="20">
        <v>37.818691840628162</v>
      </c>
      <c r="G14" s="20">
        <v>1.7372451593718097</v>
      </c>
      <c r="H14" s="22"/>
      <c r="I14" s="22"/>
      <c r="J14" s="22"/>
    </row>
    <row r="15" spans="1:10" ht="14.4" customHeight="1" x14ac:dyDescent="0.25">
      <c r="A15" s="27"/>
      <c r="B15" s="27" t="s">
        <v>32</v>
      </c>
      <c r="C15" s="19"/>
      <c r="D15" s="20"/>
      <c r="E15" s="20"/>
      <c r="F15" s="20"/>
      <c r="G15" s="20"/>
    </row>
    <row r="16" spans="1:10" x14ac:dyDescent="0.25">
      <c r="A16" s="27"/>
      <c r="B16" s="27"/>
      <c r="C16" s="19" t="s">
        <v>22</v>
      </c>
      <c r="D16" s="20" t="s">
        <v>28</v>
      </c>
      <c r="E16" s="20">
        <v>4.9060224979784857E-2</v>
      </c>
      <c r="F16" s="20">
        <v>0.27530530133600534</v>
      </c>
      <c r="G16" s="20">
        <v>4.3071644420145574E-3</v>
      </c>
    </row>
    <row r="17" spans="1:7" x14ac:dyDescent="0.25">
      <c r="A17" s="27"/>
      <c r="B17" s="27"/>
      <c r="C17" s="19" t="s">
        <v>23</v>
      </c>
      <c r="D17" s="20">
        <v>618.37034052252147</v>
      </c>
      <c r="E17" s="20">
        <v>615.99760000000003</v>
      </c>
      <c r="F17" s="20">
        <v>637.33540000000005</v>
      </c>
      <c r="G17" s="20">
        <v>618.03823999999997</v>
      </c>
    </row>
    <row r="18" spans="1:7" x14ac:dyDescent="0.25">
      <c r="A18" s="27"/>
      <c r="B18" s="27"/>
      <c r="C18" s="19" t="s">
        <v>24</v>
      </c>
      <c r="D18" s="20" t="s">
        <v>28</v>
      </c>
      <c r="E18" s="20">
        <v>2.3727405225214397</v>
      </c>
      <c r="F18" s="20">
        <v>18.965059477478576</v>
      </c>
      <c r="G18" s="20">
        <v>0.33210052252150035</v>
      </c>
    </row>
  </sheetData>
  <mergeCells count="13">
    <mergeCell ref="D1:D2"/>
    <mergeCell ref="E1:E2"/>
    <mergeCell ref="F1:F2"/>
    <mergeCell ref="G1:G2"/>
    <mergeCell ref="A11:A18"/>
    <mergeCell ref="B15:B18"/>
    <mergeCell ref="C1:C2"/>
    <mergeCell ref="B1:B2"/>
    <mergeCell ref="B3:B6"/>
    <mergeCell ref="B11:B14"/>
    <mergeCell ref="B7:B10"/>
    <mergeCell ref="A3:A10"/>
    <mergeCell ref="A1:A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Head-equal interval grid</vt:lpstr>
      <vt:lpstr>Flow-euqal interval grid</vt:lpstr>
      <vt:lpstr>Head-unequal interval grid </vt:lpstr>
      <vt:lpstr>Flow-uneuqal interval grid </vt:lpstr>
      <vt:lpstr>Result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2024-03-12T02:25:11Z</dcterms:modified>
</cp:coreProperties>
</file>