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essicachen/Documents/ClinicalDataScience_Fellowship/STAMP/"/>
    </mc:Choice>
  </mc:AlternateContent>
  <xr:revisionPtr revIDLastSave="0" documentId="13_ncr:1_{7F5CD010-A120-154A-8FDB-CA0331C70A1E}" xr6:coauthVersionLast="43" xr6:coauthVersionMax="43" xr10:uidLastSave="{00000000-0000-0000-0000-000000000000}"/>
  <bookViews>
    <workbookView xWindow="29800" yWindow="460" windowWidth="22700" windowHeight="17540" tabRatio="265" activeTab="1" xr2:uid="{00000000-000D-0000-FFFF-FFFF00000000}"/>
  </bookViews>
  <sheets>
    <sheet name="Domains" sheetId="6" r:id="rId1"/>
    <sheet name="Genes" sheetId="1" r:id="rId2"/>
    <sheet name="Tiles" sheetId="2" r:id="rId3"/>
    <sheet name="Changes" sheetId="3" r:id="rId4"/>
  </sheets>
  <definedNames>
    <definedName name="_xlnm._FilterDatabase" localSheetId="0" hidden="1">Domains!$A$3:$C$330</definedName>
    <definedName name="_xlnm._FilterDatabase" localSheetId="1" hidden="1">Genes!$A$3:$I$285</definedName>
    <definedName name="_xlnm._FilterDatabase" localSheetId="2">Tiles!$A$2:$K$1161</definedName>
    <definedName name="_FilterDatabase_0" localSheetId="0">Domains!$A$3:$C$330</definedName>
    <definedName name="_FilterDatabase_0" localSheetId="1">Genes!$A$3:$I$135</definedName>
    <definedName name="_FilterDatabase_0_0" localSheetId="0">Domains!$A$3:$C$330</definedName>
    <definedName name="_FilterDatabase_0_0" localSheetId="1">Genes!$A$3:$I$135</definedName>
    <definedName name="_FilterDatabase_0_0_0" localSheetId="0">Domains!$A$3:$C$330</definedName>
    <definedName name="_FilterDatabase_0_0_0" localSheetId="1">Genes!$A$3:$I$135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61" i="2" l="1"/>
  <c r="H1160" i="2"/>
  <c r="H1159" i="2"/>
  <c r="H1158" i="2"/>
  <c r="H1157" i="2"/>
  <c r="J1156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J1132" i="2"/>
  <c r="H1132" i="2"/>
  <c r="J1131" i="2"/>
  <c r="H1131" i="2"/>
  <c r="J1130" i="2"/>
  <c r="H1130" i="2"/>
  <c r="J1129" i="2"/>
  <c r="H1129" i="2"/>
  <c r="J1128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J1110" i="2"/>
  <c r="H1110" i="2"/>
  <c r="J1109" i="2"/>
  <c r="H1109" i="2"/>
  <c r="J1108" i="2"/>
  <c r="H1108" i="2"/>
  <c r="J1107" i="2"/>
  <c r="H1107" i="2"/>
  <c r="J1106" i="2"/>
  <c r="H1106" i="2"/>
  <c r="J1105" i="2"/>
  <c r="H1105" i="2"/>
  <c r="J1104" i="2"/>
  <c r="H1104" i="2"/>
  <c r="H1103" i="2"/>
  <c r="H1102" i="2"/>
  <c r="H1101" i="2"/>
  <c r="H1100" i="2"/>
  <c r="H1099" i="2"/>
  <c r="H1098" i="2"/>
  <c r="H1097" i="2"/>
  <c r="H1096" i="2"/>
  <c r="J1095" i="2"/>
  <c r="H1095" i="2"/>
  <c r="J1094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J1074" i="2"/>
  <c r="H1074" i="2"/>
  <c r="J1073" i="2"/>
  <c r="H1073" i="2"/>
  <c r="J1072" i="2"/>
  <c r="H1072" i="2"/>
  <c r="J1071" i="2"/>
  <c r="H1071" i="2"/>
  <c r="J1070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J1058" i="2"/>
  <c r="H1058" i="2"/>
  <c r="J1057" i="2"/>
  <c r="H1057" i="2"/>
  <c r="J1056" i="2"/>
  <c r="H1056" i="2"/>
  <c r="H1055" i="2"/>
  <c r="H1054" i="2"/>
  <c r="H1053" i="2"/>
  <c r="H1052" i="2"/>
  <c r="H1051" i="2"/>
  <c r="H1050" i="2"/>
  <c r="J1049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J1026" i="2"/>
  <c r="H1026" i="2"/>
  <c r="H1025" i="2"/>
  <c r="H1024" i="2"/>
  <c r="J1023" i="2"/>
  <c r="H1023" i="2"/>
  <c r="J1022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J989" i="2"/>
  <c r="H989" i="2"/>
  <c r="H988" i="2"/>
  <c r="H987" i="2"/>
  <c r="G987" i="2"/>
  <c r="J987" i="2" s="1"/>
  <c r="F987" i="2"/>
  <c r="H986" i="2"/>
  <c r="H985" i="2"/>
  <c r="H984" i="2"/>
  <c r="H983" i="2"/>
  <c r="H982" i="2"/>
  <c r="H981" i="2"/>
  <c r="H980" i="2"/>
  <c r="H979" i="2"/>
  <c r="G979" i="2"/>
  <c r="J979" i="2" s="1"/>
  <c r="H978" i="2"/>
  <c r="H977" i="2"/>
  <c r="H976" i="2"/>
  <c r="H975" i="2"/>
  <c r="H974" i="2"/>
  <c r="H973" i="2"/>
  <c r="G973" i="2"/>
  <c r="F973" i="2"/>
  <c r="H972" i="2"/>
  <c r="H971" i="2"/>
  <c r="H970" i="2"/>
  <c r="H969" i="2"/>
  <c r="G969" i="2"/>
  <c r="F969" i="2"/>
  <c r="H968" i="2"/>
  <c r="G968" i="2"/>
  <c r="F968" i="2"/>
  <c r="H967" i="2"/>
  <c r="H966" i="2"/>
  <c r="G966" i="2"/>
  <c r="F966" i="2"/>
  <c r="J965" i="2"/>
  <c r="H965" i="2"/>
  <c r="J964" i="2"/>
  <c r="H964" i="2"/>
  <c r="J963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J896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J864" i="2"/>
  <c r="H864" i="2"/>
  <c r="J863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J821" i="2"/>
  <c r="H821" i="2"/>
  <c r="H820" i="2"/>
  <c r="J819" i="2"/>
  <c r="H819" i="2"/>
  <c r="J818" i="2"/>
  <c r="H818" i="2"/>
  <c r="J817" i="2"/>
  <c r="H817" i="2"/>
  <c r="J816" i="2"/>
  <c r="H816" i="2"/>
  <c r="J815" i="2"/>
  <c r="H815" i="2"/>
  <c r="J814" i="2"/>
  <c r="H814" i="2"/>
  <c r="J813" i="2"/>
  <c r="H813" i="2"/>
  <c r="J812" i="2"/>
  <c r="H812" i="2"/>
  <c r="J811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J799" i="2"/>
  <c r="H799" i="2"/>
  <c r="J798" i="2"/>
  <c r="H798" i="2"/>
  <c r="H797" i="2"/>
  <c r="H796" i="2"/>
  <c r="G796" i="2"/>
  <c r="F796" i="2"/>
  <c r="J795" i="2"/>
  <c r="H795" i="2"/>
  <c r="H794" i="2"/>
  <c r="H793" i="2"/>
  <c r="H792" i="2"/>
  <c r="G792" i="2"/>
  <c r="F792" i="2"/>
  <c r="H791" i="2"/>
  <c r="J790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J734" i="2"/>
  <c r="H734" i="2"/>
  <c r="J733" i="2"/>
  <c r="H733" i="2"/>
  <c r="J732" i="2"/>
  <c r="H732" i="2"/>
  <c r="J731" i="2"/>
  <c r="H731" i="2"/>
  <c r="J730" i="2"/>
  <c r="H730" i="2"/>
  <c r="J729" i="2"/>
  <c r="H729" i="2"/>
  <c r="J728" i="2"/>
  <c r="H728" i="2"/>
  <c r="J727" i="2"/>
  <c r="H727" i="2"/>
  <c r="J726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G713" i="2"/>
  <c r="J713" i="2" s="1"/>
  <c r="F713" i="2"/>
  <c r="H712" i="2"/>
  <c r="H711" i="2"/>
  <c r="H710" i="2"/>
  <c r="G710" i="2"/>
  <c r="J710" i="2" s="1"/>
  <c r="F710" i="2"/>
  <c r="H709" i="2"/>
  <c r="H708" i="2"/>
  <c r="H707" i="2"/>
  <c r="H706" i="2"/>
  <c r="G706" i="2"/>
  <c r="J706" i="2" s="1"/>
  <c r="F706" i="2"/>
  <c r="H705" i="2"/>
  <c r="J704" i="2"/>
  <c r="H704" i="2"/>
  <c r="J703" i="2"/>
  <c r="H703" i="2"/>
  <c r="J702" i="2"/>
  <c r="H702" i="2"/>
  <c r="J701" i="2"/>
  <c r="H701" i="2"/>
  <c r="J700" i="2"/>
  <c r="H700" i="2"/>
  <c r="J699" i="2"/>
  <c r="H699" i="2"/>
  <c r="H698" i="2"/>
  <c r="G698" i="2"/>
  <c r="J698" i="2" s="1"/>
  <c r="F698" i="2"/>
  <c r="J697" i="2"/>
  <c r="H697" i="2"/>
  <c r="H696" i="2"/>
  <c r="G696" i="2"/>
  <c r="F696" i="2"/>
  <c r="J695" i="2"/>
  <c r="H695" i="2"/>
  <c r="H694" i="2"/>
  <c r="G694" i="2"/>
  <c r="F694" i="2"/>
  <c r="J693" i="2"/>
  <c r="H693" i="2"/>
  <c r="J692" i="2"/>
  <c r="H692" i="2"/>
  <c r="J691" i="2"/>
  <c r="H691" i="2"/>
  <c r="H690" i="2"/>
  <c r="G690" i="2"/>
  <c r="J690" i="2" s="1"/>
  <c r="F690" i="2"/>
  <c r="H689" i="2"/>
  <c r="H688" i="2"/>
  <c r="H687" i="2"/>
  <c r="G687" i="2"/>
  <c r="F687" i="2"/>
  <c r="H686" i="2"/>
  <c r="H685" i="2"/>
  <c r="G685" i="2"/>
  <c r="F685" i="2"/>
  <c r="H684" i="2"/>
  <c r="G684" i="2"/>
  <c r="J684" i="2" s="1"/>
  <c r="F684" i="2"/>
  <c r="H683" i="2"/>
  <c r="H682" i="2"/>
  <c r="G682" i="2"/>
  <c r="J682" i="2" s="1"/>
  <c r="F682" i="2"/>
  <c r="H681" i="2"/>
  <c r="H680" i="2"/>
  <c r="H679" i="2"/>
  <c r="H678" i="2"/>
  <c r="G678" i="2"/>
  <c r="F678" i="2"/>
  <c r="J677" i="2"/>
  <c r="H677" i="2"/>
  <c r="J676" i="2"/>
  <c r="H676" i="2"/>
  <c r="H675" i="2"/>
  <c r="H674" i="2"/>
  <c r="H673" i="2"/>
  <c r="H672" i="2"/>
  <c r="H671" i="2"/>
  <c r="H670" i="2"/>
  <c r="H669" i="2"/>
  <c r="H668" i="2"/>
  <c r="G668" i="2"/>
  <c r="F668" i="2"/>
  <c r="J668" i="2" s="1"/>
  <c r="H667" i="2"/>
  <c r="H666" i="2"/>
  <c r="G666" i="2"/>
  <c r="F666" i="2"/>
  <c r="J666" i="2" s="1"/>
  <c r="H665" i="2"/>
  <c r="G665" i="2"/>
  <c r="F665" i="2"/>
  <c r="H664" i="2"/>
  <c r="G664" i="2"/>
  <c r="F664" i="2"/>
  <c r="J664" i="2" s="1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J639" i="2"/>
  <c r="H639" i="2"/>
  <c r="H638" i="2"/>
  <c r="H637" i="2"/>
  <c r="J636" i="2"/>
  <c r="H636" i="2"/>
  <c r="J635" i="2"/>
  <c r="H635" i="2"/>
  <c r="H634" i="2"/>
  <c r="G634" i="2"/>
  <c r="F634" i="2"/>
  <c r="H633" i="2"/>
  <c r="H632" i="2"/>
  <c r="H631" i="2"/>
  <c r="H630" i="2"/>
  <c r="G630" i="2"/>
  <c r="J630" i="2" s="1"/>
  <c r="F630" i="2"/>
  <c r="H629" i="2"/>
  <c r="H628" i="2"/>
  <c r="H627" i="2"/>
  <c r="H626" i="2"/>
  <c r="H625" i="2"/>
  <c r="J624" i="2"/>
  <c r="H624" i="2"/>
  <c r="H623" i="2"/>
  <c r="J622" i="2"/>
  <c r="H622" i="2"/>
  <c r="H621" i="2"/>
  <c r="H620" i="2"/>
  <c r="H619" i="2"/>
  <c r="H618" i="2"/>
  <c r="H617" i="2"/>
  <c r="H616" i="2"/>
  <c r="J615" i="2"/>
  <c r="H615" i="2"/>
  <c r="H614" i="2"/>
  <c r="H613" i="2"/>
  <c r="H612" i="2"/>
  <c r="H611" i="2"/>
  <c r="J610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J559" i="2"/>
  <c r="H559" i="2"/>
  <c r="J558" i="2"/>
  <c r="H558" i="2"/>
  <c r="J557" i="2"/>
  <c r="H557" i="2"/>
  <c r="J556" i="2"/>
  <c r="H556" i="2"/>
  <c r="J555" i="2"/>
  <c r="H555" i="2"/>
  <c r="J554" i="2"/>
  <c r="H554" i="2"/>
  <c r="J553" i="2"/>
  <c r="H553" i="2"/>
  <c r="H552" i="2"/>
  <c r="H551" i="2"/>
  <c r="J550" i="2"/>
  <c r="H550" i="2"/>
  <c r="H549" i="2"/>
  <c r="G549" i="2"/>
  <c r="J549" i="2" s="1"/>
  <c r="F549" i="2"/>
  <c r="H548" i="2"/>
  <c r="G548" i="2"/>
  <c r="J548" i="2" s="1"/>
  <c r="F548" i="2"/>
  <c r="H547" i="2"/>
  <c r="G547" i="2"/>
  <c r="J547" i="2" s="1"/>
  <c r="F547" i="2"/>
  <c r="H546" i="2"/>
  <c r="G546" i="2"/>
  <c r="J546" i="2" s="1"/>
  <c r="F546" i="2"/>
  <c r="H545" i="2"/>
  <c r="G545" i="2"/>
  <c r="J545" i="2" s="1"/>
  <c r="F545" i="2"/>
  <c r="J544" i="2"/>
  <c r="H544" i="2"/>
  <c r="H543" i="2"/>
  <c r="H542" i="2"/>
  <c r="H541" i="2"/>
  <c r="J540" i="2"/>
  <c r="H540" i="2"/>
  <c r="J539" i="2"/>
  <c r="H539" i="2"/>
  <c r="H538" i="2"/>
  <c r="H537" i="2"/>
  <c r="H536" i="2"/>
  <c r="G536" i="2"/>
  <c r="F536" i="2"/>
  <c r="J535" i="2"/>
  <c r="H535" i="2"/>
  <c r="H534" i="2"/>
  <c r="J533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J514" i="2"/>
  <c r="H514" i="2"/>
  <c r="H513" i="2"/>
  <c r="H512" i="2"/>
  <c r="H511" i="2"/>
  <c r="H510" i="2"/>
  <c r="H509" i="2"/>
  <c r="H508" i="2"/>
  <c r="H507" i="2"/>
  <c r="H506" i="2"/>
  <c r="H505" i="2"/>
  <c r="H504" i="2"/>
  <c r="J503" i="2"/>
  <c r="H503" i="2"/>
  <c r="H502" i="2"/>
  <c r="H501" i="2"/>
  <c r="H500" i="2"/>
  <c r="H499" i="2"/>
  <c r="H498" i="2"/>
  <c r="H497" i="2"/>
  <c r="H496" i="2"/>
  <c r="H495" i="2"/>
  <c r="J494" i="2"/>
  <c r="H494" i="2"/>
  <c r="H493" i="2"/>
  <c r="H492" i="2"/>
  <c r="J491" i="2"/>
  <c r="H491" i="2"/>
  <c r="J490" i="2"/>
  <c r="H490" i="2"/>
  <c r="H489" i="2"/>
  <c r="H488" i="2"/>
  <c r="H487" i="2"/>
  <c r="J486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J470" i="2"/>
  <c r="H470" i="2"/>
  <c r="H469" i="2"/>
  <c r="H468" i="2"/>
  <c r="H467" i="2"/>
  <c r="H466" i="2"/>
  <c r="H465" i="2"/>
  <c r="H464" i="2"/>
  <c r="H463" i="2"/>
  <c r="J462" i="2"/>
  <c r="H462" i="2"/>
  <c r="H461" i="2"/>
  <c r="J460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G448" i="2"/>
  <c r="J448" i="2" s="1"/>
  <c r="F448" i="2"/>
  <c r="H447" i="2"/>
  <c r="G447" i="2"/>
  <c r="J447" i="2" s="1"/>
  <c r="F447" i="2"/>
  <c r="H446" i="2"/>
  <c r="H445" i="2"/>
  <c r="G445" i="2"/>
  <c r="F445" i="2"/>
  <c r="H444" i="2"/>
  <c r="G444" i="2"/>
  <c r="J444" i="2" s="1"/>
  <c r="F444" i="2"/>
  <c r="H443" i="2"/>
  <c r="G443" i="2"/>
  <c r="F443" i="2"/>
  <c r="H442" i="2"/>
  <c r="H441" i="2"/>
  <c r="H440" i="2"/>
  <c r="H439" i="2"/>
  <c r="H438" i="2"/>
  <c r="G438" i="2"/>
  <c r="F438" i="2"/>
  <c r="H437" i="2"/>
  <c r="G437" i="2"/>
  <c r="F437" i="2"/>
  <c r="H436" i="2"/>
  <c r="H435" i="2"/>
  <c r="H434" i="2"/>
  <c r="H433" i="2"/>
  <c r="G433" i="2"/>
  <c r="F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G414" i="2"/>
  <c r="F414" i="2"/>
  <c r="H413" i="2"/>
  <c r="H412" i="2"/>
  <c r="H411" i="2"/>
  <c r="H410" i="2"/>
  <c r="H409" i="2"/>
  <c r="H408" i="2"/>
  <c r="H407" i="2"/>
  <c r="H406" i="2"/>
  <c r="H405" i="2"/>
  <c r="H404" i="2"/>
  <c r="G404" i="2"/>
  <c r="F404" i="2"/>
  <c r="J403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G388" i="2"/>
  <c r="F388" i="2"/>
  <c r="J388" i="2" s="1"/>
  <c r="H387" i="2"/>
  <c r="H386" i="2"/>
  <c r="G386" i="2"/>
  <c r="F386" i="2"/>
  <c r="H385" i="2"/>
  <c r="H384" i="2"/>
  <c r="J383" i="2"/>
  <c r="H383" i="2"/>
  <c r="H382" i="2"/>
  <c r="J381" i="2"/>
  <c r="H381" i="2"/>
  <c r="J380" i="2"/>
  <c r="H380" i="2"/>
  <c r="J379" i="2"/>
  <c r="H379" i="2"/>
  <c r="H378" i="2"/>
  <c r="J377" i="2"/>
  <c r="H377" i="2"/>
  <c r="H376" i="2"/>
  <c r="J375" i="2"/>
  <c r="H375" i="2"/>
  <c r="H374" i="2"/>
  <c r="J373" i="2"/>
  <c r="H373" i="2"/>
  <c r="H372" i="2"/>
  <c r="J371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G354" i="2"/>
  <c r="F354" i="2"/>
  <c r="J354" i="2" s="1"/>
  <c r="H353" i="2"/>
  <c r="G353" i="2"/>
  <c r="F353" i="2"/>
  <c r="H352" i="2"/>
  <c r="G352" i="2"/>
  <c r="F352" i="2"/>
  <c r="H351" i="2"/>
  <c r="G351" i="2"/>
  <c r="F351" i="2"/>
  <c r="H350" i="2"/>
  <c r="G350" i="2"/>
  <c r="F350" i="2"/>
  <c r="J350" i="2" s="1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J319" i="2"/>
  <c r="H319" i="2"/>
  <c r="J318" i="2"/>
  <c r="H318" i="2"/>
  <c r="J317" i="2"/>
  <c r="H317" i="2"/>
  <c r="J316" i="2"/>
  <c r="H316" i="2"/>
  <c r="J315" i="2"/>
  <c r="H315" i="2"/>
  <c r="J314" i="2"/>
  <c r="H314" i="2"/>
  <c r="J313" i="2"/>
  <c r="H313" i="2"/>
  <c r="J312" i="2"/>
  <c r="H312" i="2"/>
  <c r="J311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J299" i="2"/>
  <c r="H299" i="2"/>
  <c r="J298" i="2"/>
  <c r="H298" i="2"/>
  <c r="J297" i="2"/>
  <c r="H297" i="2"/>
  <c r="J296" i="2"/>
  <c r="H296" i="2"/>
  <c r="J295" i="2"/>
  <c r="H295" i="2"/>
  <c r="J294" i="2"/>
  <c r="H294" i="2"/>
  <c r="J293" i="2"/>
  <c r="H293" i="2"/>
  <c r="J292" i="2"/>
  <c r="H292" i="2"/>
  <c r="J291" i="2"/>
  <c r="H291" i="2"/>
  <c r="J290" i="2"/>
  <c r="H290" i="2"/>
  <c r="J289" i="2"/>
  <c r="H289" i="2"/>
  <c r="J288" i="2"/>
  <c r="H288" i="2"/>
  <c r="J287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J270" i="2"/>
  <c r="H270" i="2"/>
  <c r="H269" i="2"/>
  <c r="J268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J235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J202" i="2"/>
  <c r="H202" i="2"/>
  <c r="J201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J179" i="2"/>
  <c r="H179" i="2"/>
  <c r="H178" i="2"/>
  <c r="J177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J147" i="2"/>
  <c r="H147" i="2"/>
  <c r="J146" i="2"/>
  <c r="H146" i="2"/>
  <c r="J145" i="2"/>
  <c r="H145" i="2"/>
  <c r="J144" i="2"/>
  <c r="H144" i="2"/>
  <c r="J143" i="2"/>
  <c r="H143" i="2"/>
  <c r="H142" i="2"/>
  <c r="H141" i="2"/>
  <c r="H140" i="2"/>
  <c r="H139" i="2"/>
  <c r="H138" i="2"/>
  <c r="H137" i="2"/>
  <c r="H136" i="2"/>
  <c r="H135" i="2"/>
  <c r="J134" i="2"/>
  <c r="H134" i="2"/>
  <c r="J133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J115" i="2"/>
  <c r="H115" i="2"/>
  <c r="H114" i="2"/>
  <c r="H113" i="2"/>
  <c r="H112" i="2"/>
  <c r="H111" i="2"/>
  <c r="H110" i="2"/>
  <c r="H109" i="2"/>
  <c r="H108" i="2"/>
  <c r="H107" i="2"/>
  <c r="H106" i="2"/>
  <c r="J105" i="2"/>
  <c r="H105" i="2"/>
  <c r="J104" i="2"/>
  <c r="H104" i="2"/>
  <c r="H103" i="2"/>
  <c r="J102" i="2"/>
  <c r="H102" i="2"/>
  <c r="H101" i="2"/>
  <c r="G101" i="2"/>
  <c r="F101" i="2"/>
  <c r="J101" i="2" s="1"/>
  <c r="H100" i="2"/>
  <c r="J99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J80" i="2"/>
  <c r="H80" i="2"/>
  <c r="J79" i="2"/>
  <c r="H79" i="2"/>
  <c r="J78" i="2"/>
  <c r="H78" i="2"/>
  <c r="J77" i="2"/>
  <c r="H77" i="2"/>
  <c r="J76" i="2"/>
  <c r="H76" i="2"/>
  <c r="J75" i="2"/>
  <c r="H75" i="2"/>
  <c r="J74" i="2"/>
  <c r="H74" i="2"/>
  <c r="J73" i="2"/>
  <c r="H73" i="2"/>
  <c r="J72" i="2"/>
  <c r="H72" i="2"/>
  <c r="J71" i="2"/>
  <c r="H71" i="2"/>
  <c r="J70" i="2"/>
  <c r="H70" i="2"/>
  <c r="J69" i="2"/>
  <c r="H69" i="2"/>
  <c r="J68" i="2"/>
  <c r="H68" i="2"/>
  <c r="J67" i="2"/>
  <c r="H67" i="2"/>
  <c r="H66" i="2"/>
  <c r="H65" i="2"/>
  <c r="H64" i="2"/>
  <c r="H63" i="2"/>
  <c r="H62" i="2"/>
  <c r="H61" i="2"/>
  <c r="H60" i="2"/>
  <c r="H59" i="2"/>
  <c r="H58" i="2"/>
  <c r="H57" i="2"/>
  <c r="J56" i="2"/>
  <c r="H56" i="2"/>
  <c r="J55" i="2"/>
  <c r="H55" i="2"/>
  <c r="H54" i="2"/>
  <c r="H53" i="2"/>
  <c r="H52" i="2"/>
  <c r="G52" i="2"/>
  <c r="F52" i="2"/>
  <c r="H51" i="2"/>
  <c r="H50" i="2"/>
  <c r="G50" i="2"/>
  <c r="F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J12" i="2"/>
  <c r="H12" i="2"/>
  <c r="J11" i="2"/>
  <c r="H11" i="2"/>
  <c r="J10" i="2"/>
  <c r="H10" i="2"/>
  <c r="J9" i="2"/>
  <c r="H9" i="2"/>
  <c r="J8" i="2"/>
  <c r="H8" i="2"/>
  <c r="J7" i="2"/>
  <c r="H7" i="2"/>
  <c r="J6" i="2"/>
  <c r="H6" i="2"/>
  <c r="J5" i="2"/>
  <c r="H5" i="2"/>
  <c r="J4" i="2"/>
  <c r="H4" i="2"/>
  <c r="J3" i="2"/>
  <c r="H3" i="2"/>
  <c r="J52" i="2" l="1"/>
  <c r="J353" i="2"/>
  <c r="J404" i="2"/>
  <c r="J665" i="2"/>
  <c r="J685" i="2"/>
  <c r="J687" i="2"/>
  <c r="J792" i="2"/>
  <c r="J352" i="2"/>
  <c r="J966" i="2"/>
  <c r="J968" i="2"/>
  <c r="J973" i="2"/>
  <c r="J351" i="2"/>
  <c r="J386" i="2"/>
  <c r="J433" i="2"/>
  <c r="J443" i="2"/>
  <c r="J536" i="2"/>
  <c r="J634" i="2"/>
  <c r="J678" i="2"/>
  <c r="J694" i="2"/>
  <c r="J438" i="2"/>
  <c r="J50" i="2"/>
  <c r="J414" i="2"/>
  <c r="J437" i="2"/>
  <c r="J445" i="2"/>
  <c r="J696" i="2"/>
  <c r="J796" i="2"/>
  <c r="J969" i="2"/>
</calcChain>
</file>

<file path=xl/sharedStrings.xml><?xml version="1.0" encoding="utf-8"?>
<sst xmlns="http://schemas.openxmlformats.org/spreadsheetml/2006/main" count="9964" uniqueCount="2672">
  <si>
    <t>STAMPv2 targeted genes</t>
  </si>
  <si>
    <t>Gene Info</t>
  </si>
  <si>
    <t>STAMP_v2</t>
  </si>
  <si>
    <t>#</t>
  </si>
  <si>
    <t>Name</t>
  </si>
  <si>
    <t>Transcript</t>
  </si>
  <si>
    <t>Tiles</t>
  </si>
  <si>
    <t>Size</t>
  </si>
  <si>
    <t>Coverage</t>
  </si>
  <si>
    <t>MUT</t>
  </si>
  <si>
    <t>CNV</t>
  </si>
  <si>
    <t>Fusions</t>
  </si>
  <si>
    <t>ABL1</t>
  </si>
  <si>
    <t>ENST00000372348</t>
  </si>
  <si>
    <t>hotspot</t>
  </si>
  <si>
    <t>yes</t>
  </si>
  <si>
    <t>no</t>
  </si>
  <si>
    <t>AKT1</t>
  </si>
  <si>
    <t>ENST00000554581</t>
  </si>
  <si>
    <t>ALK</t>
  </si>
  <si>
    <t>ENST00000389048</t>
  </si>
  <si>
    <t>APC</t>
  </si>
  <si>
    <t>ENST00000457016</t>
  </si>
  <si>
    <t>complete</t>
  </si>
  <si>
    <t>AR</t>
  </si>
  <si>
    <t>ENST00000374690</t>
  </si>
  <si>
    <t>ARAF</t>
  </si>
  <si>
    <t>ENST00000377045</t>
  </si>
  <si>
    <t>ARID1A</t>
  </si>
  <si>
    <t>ENST00000324856</t>
  </si>
  <si>
    <t>AURKA</t>
  </si>
  <si>
    <t>ENST00000395909</t>
  </si>
  <si>
    <t>BAP1</t>
  </si>
  <si>
    <t>ENST00000460680</t>
  </si>
  <si>
    <t>BCL2</t>
  </si>
  <si>
    <t>ENST00000398117</t>
  </si>
  <si>
    <t>BCR</t>
  </si>
  <si>
    <t>ENST00000305877</t>
  </si>
  <si>
    <t>BRAF</t>
  </si>
  <si>
    <t>ENST00000288602</t>
  </si>
  <si>
    <t>BRCA1</t>
  </si>
  <si>
    <t>ENST00000471181</t>
  </si>
  <si>
    <t>BRCA2</t>
  </si>
  <si>
    <t>ENST00000544455</t>
  </si>
  <si>
    <t>CASP8</t>
  </si>
  <si>
    <t>ENST00000358485</t>
  </si>
  <si>
    <t>CCND1</t>
  </si>
  <si>
    <t>ENST00000227507</t>
  </si>
  <si>
    <t>CCND2</t>
  </si>
  <si>
    <t>ENST00000261254</t>
  </si>
  <si>
    <t>CCND3</t>
  </si>
  <si>
    <t>ENST00000372991</t>
  </si>
  <si>
    <t>CCNE1</t>
  </si>
  <si>
    <t>ENST00000262643</t>
  </si>
  <si>
    <t>CDH1</t>
  </si>
  <si>
    <t>ENST00000261769</t>
  </si>
  <si>
    <t>CDK12</t>
  </si>
  <si>
    <t>ENST00000447079</t>
  </si>
  <si>
    <t>CDK4</t>
  </si>
  <si>
    <t>ENST00000257904</t>
  </si>
  <si>
    <t>CDK6</t>
  </si>
  <si>
    <t>ENST00000265734</t>
  </si>
  <si>
    <t>CDKN1B</t>
  </si>
  <si>
    <t>ENST00000228872</t>
  </si>
  <si>
    <t>CDKN2A</t>
  </si>
  <si>
    <t>ENST00000498124;ENST00000579755</t>
  </si>
  <si>
    <t>CDKN2B</t>
  </si>
  <si>
    <t>ENST00000276925</t>
  </si>
  <si>
    <t>CHEK2</t>
  </si>
  <si>
    <t>ENST00000382580</t>
  </si>
  <si>
    <t>CREBBP</t>
  </si>
  <si>
    <t>ENST00000262367</t>
  </si>
  <si>
    <t>CTNNB1</t>
  </si>
  <si>
    <t>ENST00000349496</t>
  </si>
  <si>
    <t>CUL3</t>
  </si>
  <si>
    <t>ENST00000264414</t>
  </si>
  <si>
    <t>DDR2</t>
  </si>
  <si>
    <t>ENST00000367922</t>
  </si>
  <si>
    <t>DNMT3A</t>
  </si>
  <si>
    <t>ENST00000264709</t>
  </si>
  <si>
    <t>DPH3</t>
  </si>
  <si>
    <t>ENST00000488423</t>
  </si>
  <si>
    <t>promoter</t>
  </si>
  <si>
    <t>EGFR</t>
  </si>
  <si>
    <t>ENST00000275493</t>
  </si>
  <si>
    <t>EP300</t>
  </si>
  <si>
    <t>ENST00000263253</t>
  </si>
  <si>
    <t>EPHA2</t>
  </si>
  <si>
    <t>ENST00000358432</t>
  </si>
  <si>
    <t>EPHA3</t>
  </si>
  <si>
    <t>ENST00000336596</t>
  </si>
  <si>
    <t>ERBB2</t>
  </si>
  <si>
    <t>ENST00000269571</t>
  </si>
  <si>
    <t>ERBB3</t>
  </si>
  <si>
    <t>ENST00000267101</t>
  </si>
  <si>
    <t>ERBB4</t>
  </si>
  <si>
    <t>ENST00000342788</t>
  </si>
  <si>
    <t>ESR1</t>
  </si>
  <si>
    <t>ENST00000440973</t>
  </si>
  <si>
    <t>EZH2</t>
  </si>
  <si>
    <t>ENST00000320356</t>
  </si>
  <si>
    <t>FBXW7</t>
  </si>
  <si>
    <t>ENST00000281708</t>
  </si>
  <si>
    <t>FGF3</t>
  </si>
  <si>
    <t>ENST00000334134</t>
  </si>
  <si>
    <t>FGF4</t>
  </si>
  <si>
    <t>ENST00000168712</t>
  </si>
  <si>
    <t>FGFR1</t>
  </si>
  <si>
    <t>ENST00000425967</t>
  </si>
  <si>
    <t>FGFR2</t>
  </si>
  <si>
    <t>ENST00000457416</t>
  </si>
  <si>
    <t>FGFR3</t>
  </si>
  <si>
    <t>ENST00000340107</t>
  </si>
  <si>
    <t>FLT3</t>
  </si>
  <si>
    <t>ENST00000241453</t>
  </si>
  <si>
    <t>FOXO1</t>
  </si>
  <si>
    <t>ENST00000379561</t>
  </si>
  <si>
    <t>GATA3</t>
  </si>
  <si>
    <t>ENST00000379328</t>
  </si>
  <si>
    <t>GNA11</t>
  </si>
  <si>
    <t>ENST00000078429</t>
  </si>
  <si>
    <t>GNAQ</t>
  </si>
  <si>
    <t>ENST00000286548</t>
  </si>
  <si>
    <t>GNAS</t>
  </si>
  <si>
    <t>ENST00000371100</t>
  </si>
  <si>
    <t>HGF</t>
  </si>
  <si>
    <t>ENST00000222390</t>
  </si>
  <si>
    <t>HNF1A</t>
  </si>
  <si>
    <t>ENST00000257555</t>
  </si>
  <si>
    <t>HRAS</t>
  </si>
  <si>
    <t>ENST00000451590</t>
  </si>
  <si>
    <t>IDH1</t>
  </si>
  <si>
    <t>ENST00000415913</t>
  </si>
  <si>
    <t>IDH2</t>
  </si>
  <si>
    <t>ENST00000330062</t>
  </si>
  <si>
    <t>IGF1R</t>
  </si>
  <si>
    <t>ENST00000268035</t>
  </si>
  <si>
    <t>JAK2</t>
  </si>
  <si>
    <t>ENST00000381652</t>
  </si>
  <si>
    <t>JAK3</t>
  </si>
  <si>
    <t>ENST00000458235</t>
  </si>
  <si>
    <t>KDR</t>
  </si>
  <si>
    <t>ENST00000263923</t>
  </si>
  <si>
    <t>KEAP1</t>
  </si>
  <si>
    <t>ENST00000171111</t>
  </si>
  <si>
    <t>KIT</t>
  </si>
  <si>
    <t>ENST00000288135</t>
  </si>
  <si>
    <t>KRAS</t>
  </si>
  <si>
    <t>ENST00000256078</t>
  </si>
  <si>
    <t>MAP2K1</t>
  </si>
  <si>
    <t>ENST00000307102</t>
  </si>
  <si>
    <t>MAP2K2</t>
  </si>
  <si>
    <t>ENST00000262948</t>
  </si>
  <si>
    <t>MDM2</t>
  </si>
  <si>
    <t>ENST00000462284</t>
  </si>
  <si>
    <t>MDM4</t>
  </si>
  <si>
    <t>ENST00000367182</t>
  </si>
  <si>
    <t>MED12</t>
  </si>
  <si>
    <t>ENST00000374080</t>
  </si>
  <si>
    <t>MET</t>
  </si>
  <si>
    <t>ENST00000318493</t>
  </si>
  <si>
    <t>MLH1</t>
  </si>
  <si>
    <t>ENST00000231790</t>
  </si>
  <si>
    <t>MPL</t>
  </si>
  <si>
    <t>ENST00000372470</t>
  </si>
  <si>
    <t>MSH2</t>
  </si>
  <si>
    <t>ENST00000233146</t>
  </si>
  <si>
    <t>MTOR</t>
  </si>
  <si>
    <t>ENST00000361445</t>
  </si>
  <si>
    <t>MYC</t>
  </si>
  <si>
    <t>ENST00000377970</t>
  </si>
  <si>
    <t>MYCL</t>
  </si>
  <si>
    <t>ENST00000397332</t>
  </si>
  <si>
    <t>MYCN</t>
  </si>
  <si>
    <t>ENST00000281043</t>
  </si>
  <si>
    <t>MYD88</t>
  </si>
  <si>
    <t>ENST00000417037</t>
  </si>
  <si>
    <t>NF1</t>
  </si>
  <si>
    <t>ENST00000358273</t>
  </si>
  <si>
    <t>NF2</t>
  </si>
  <si>
    <t>ENST00000338641</t>
  </si>
  <si>
    <t>NFE2L2</t>
  </si>
  <si>
    <t>ENST00000397062</t>
  </si>
  <si>
    <t>NKX2-1</t>
  </si>
  <si>
    <t>ENST00000354822</t>
  </si>
  <si>
    <t>NOTCH1</t>
  </si>
  <si>
    <t>ENST00000277541</t>
  </si>
  <si>
    <t>NRAS</t>
  </si>
  <si>
    <t>ENST00000369535</t>
  </si>
  <si>
    <t>NTRK1</t>
  </si>
  <si>
    <t>ENST00000524377</t>
  </si>
  <si>
    <t>NTRK2</t>
  </si>
  <si>
    <t>ENST00000376214</t>
  </si>
  <si>
    <t>NTRK3</t>
  </si>
  <si>
    <t>ENST00000360948</t>
  </si>
  <si>
    <t>PALB2</t>
  </si>
  <si>
    <t>ENST00000261584</t>
  </si>
  <si>
    <t>PCBP1</t>
  </si>
  <si>
    <t>ENST00000303577</t>
  </si>
  <si>
    <t>PDGFRA</t>
  </si>
  <si>
    <t>ENST00000257290</t>
  </si>
  <si>
    <t>PDGFRB</t>
  </si>
  <si>
    <t>ENST00000261799</t>
  </si>
  <si>
    <t>PIK3CA</t>
  </si>
  <si>
    <t>ENST00000263967</t>
  </si>
  <si>
    <t>PIK3R1</t>
  </si>
  <si>
    <t>ENST00000521381</t>
  </si>
  <si>
    <t>PLEKHS1</t>
  </si>
  <si>
    <t>ENST00000369310</t>
  </si>
  <si>
    <t>POLD1</t>
  </si>
  <si>
    <t>ENST00000440232</t>
  </si>
  <si>
    <t>POLE</t>
  </si>
  <si>
    <t>ENST00000320574</t>
  </si>
  <si>
    <t>PPP2R1A</t>
  </si>
  <si>
    <t>ENST00000322088</t>
  </si>
  <si>
    <t>PTCH1</t>
  </si>
  <si>
    <t>ENST00000331920</t>
  </si>
  <si>
    <t>PTEN</t>
  </si>
  <si>
    <t>ENST00000371953</t>
  </si>
  <si>
    <t>PTPN11</t>
  </si>
  <si>
    <t>ENST00000351677</t>
  </si>
  <si>
    <t>RAC1</t>
  </si>
  <si>
    <t>ENST00000356142</t>
  </si>
  <si>
    <t>RAF1</t>
  </si>
  <si>
    <t>ENST00000251849</t>
  </si>
  <si>
    <t>RB1</t>
  </si>
  <si>
    <t>ENST00000267163</t>
  </si>
  <si>
    <t>RET</t>
  </si>
  <si>
    <t>ENST00000355710</t>
  </si>
  <si>
    <t>RHEB</t>
  </si>
  <si>
    <t>ENST00000262187</t>
  </si>
  <si>
    <t>RHOA</t>
  </si>
  <si>
    <t>ENST00000418115</t>
  </si>
  <si>
    <t>RIT1</t>
  </si>
  <si>
    <t>ENST00000368322</t>
  </si>
  <si>
    <t>ROS1</t>
  </si>
  <si>
    <t>ENST00000368508</t>
  </si>
  <si>
    <t>RPS4Y1</t>
  </si>
  <si>
    <t>ENST00000250784</t>
  </si>
  <si>
    <t>anchor</t>
  </si>
  <si>
    <t>SDHD</t>
  </si>
  <si>
    <t>ENST00000375549</t>
  </si>
  <si>
    <t>SETBP1</t>
  </si>
  <si>
    <t>ENST00000282030</t>
  </si>
  <si>
    <t>SETD2</t>
  </si>
  <si>
    <t>ENST00000409792</t>
  </si>
  <si>
    <t>SF3B1</t>
  </si>
  <si>
    <t>ENST00000335508</t>
  </si>
  <si>
    <t>SMAD4</t>
  </si>
  <si>
    <t>ENST00000342988</t>
  </si>
  <si>
    <t>SMO</t>
  </si>
  <si>
    <t>ENST00000249373</t>
  </si>
  <si>
    <t>SOX2</t>
  </si>
  <si>
    <t>ENST00000325404</t>
  </si>
  <si>
    <t>SPOP</t>
  </si>
  <si>
    <t>ENST00000393331</t>
  </si>
  <si>
    <t>SRC</t>
  </si>
  <si>
    <t>ENST00000373578</t>
  </si>
  <si>
    <t>SRSF2</t>
  </si>
  <si>
    <t>ENST00000392485</t>
  </si>
  <si>
    <t>STK11</t>
  </si>
  <si>
    <t>ENST00000326873</t>
  </si>
  <si>
    <t>TERT</t>
  </si>
  <si>
    <t>ENST00000310581</t>
  </si>
  <si>
    <t>TP53</t>
  </si>
  <si>
    <t>ENST00000269305</t>
  </si>
  <si>
    <t>TP63</t>
  </si>
  <si>
    <t>ENST00000264731</t>
  </si>
  <si>
    <t>TSC1</t>
  </si>
  <si>
    <t>ENST00000298552</t>
  </si>
  <si>
    <t>TSC2</t>
  </si>
  <si>
    <t>ENST00000219476</t>
  </si>
  <si>
    <t>U2AF1</t>
  </si>
  <si>
    <t>ENST00000291552</t>
  </si>
  <si>
    <t>VEGFA</t>
  </si>
  <si>
    <t>ENST00000372055</t>
  </si>
  <si>
    <t>VHL</t>
  </si>
  <si>
    <t>ENST00000256474</t>
  </si>
  <si>
    <t>YAP1</t>
  </si>
  <si>
    <t>ENST00000282441</t>
  </si>
  <si>
    <t>ZFY</t>
  </si>
  <si>
    <t>ENST00000155093</t>
  </si>
  <si>
    <t>STAMPv2 targeted regions</t>
  </si>
  <si>
    <t>Gene</t>
  </si>
  <si>
    <t>Transcript ID</t>
  </si>
  <si>
    <t>Exon Nr</t>
  </si>
  <si>
    <t>Exon ID</t>
  </si>
  <si>
    <t>Chr</t>
  </si>
  <si>
    <t>Start [hg19]</t>
  </si>
  <si>
    <t>End [hg19]</t>
  </si>
  <si>
    <t>Strand</t>
  </si>
  <si>
    <t>Length</t>
  </si>
  <si>
    <t>Comment</t>
  </si>
  <si>
    <t>ENSE00001345243</t>
  </si>
  <si>
    <t>ENSE00003653682</t>
  </si>
  <si>
    <t>ENSE00003530156</t>
  </si>
  <si>
    <t>hotspot by Cosmic</t>
  </si>
  <si>
    <t>ENSE00003615787</t>
  </si>
  <si>
    <t>end of kinase domain; secondary hotspot by Cosmic</t>
  </si>
  <si>
    <t>ENSE00003537296</t>
  </si>
  <si>
    <t>ENSE00001167801</t>
  </si>
  <si>
    <t>minor hotspot by Cosmic</t>
  </si>
  <si>
    <t>ENSE00001167814</t>
  </si>
  <si>
    <t>ENSE00001167821</t>
  </si>
  <si>
    <t>start of kinase domain; primary hotspot by Cosmic</t>
  </si>
  <si>
    <t>ENSE00001167852</t>
  </si>
  <si>
    <t>ENSE00001167893</t>
  </si>
  <si>
    <t>ENSE00001840165</t>
  </si>
  <si>
    <t>ENSE00001031824</t>
  </si>
  <si>
    <t>ENSE00000955406</t>
  </si>
  <si>
    <t>ENSE00000955405</t>
  </si>
  <si>
    <t>ENSE00000955404</t>
  </si>
  <si>
    <t>ENSE00000955403</t>
  </si>
  <si>
    <t>ENSE00000955402</t>
  </si>
  <si>
    <t>ENSE00001031771</t>
  </si>
  <si>
    <t>ENSE00000955400</t>
  </si>
  <si>
    <t>ENSE00001031795</t>
  </si>
  <si>
    <t>ENSE00003593176</t>
  </si>
  <si>
    <t>ENSE00003523386</t>
  </si>
  <si>
    <t>ENSE00003577899</t>
  </si>
  <si>
    <t>ENSE00003543184</t>
  </si>
  <si>
    <t>ENSE00003546123</t>
  </si>
  <si>
    <t>ENSE00000827996</t>
  </si>
  <si>
    <t>ENSE00001954971</t>
  </si>
  <si>
    <t>complete gene</t>
  </si>
  <si>
    <t>ENSE00001907429</t>
  </si>
  <si>
    <t>ENSE00003471930</t>
  </si>
  <si>
    <t>ENSE00000902180</t>
  </si>
  <si>
    <t>ENSE00001227857</t>
  </si>
  <si>
    <t>ENSE00001349762</t>
  </si>
  <si>
    <t>ENSE00001349761</t>
  </si>
  <si>
    <t>ENSE00001349760</t>
  </si>
  <si>
    <t>ENSE00001157462</t>
  </si>
  <si>
    <t>ENSE00000761096</t>
  </si>
  <si>
    <t>ENSE00001349753</t>
  </si>
  <si>
    <t>ENSE00001349752</t>
  </si>
  <si>
    <t>ENSE00000872621</t>
  </si>
  <si>
    <t>ENSE00001227772</t>
  </si>
  <si>
    <t>ENSE00001227767</t>
  </si>
  <si>
    <t>ENSE00003672172</t>
  </si>
  <si>
    <t>ENSE00003589420</t>
  </si>
  <si>
    <t>ENSE00003460238</t>
  </si>
  <si>
    <t>ENSE00001349739</t>
  </si>
  <si>
    <t>ENSE00003552035</t>
  </si>
  <si>
    <t>ENSE00001883917</t>
  </si>
  <si>
    <t>SNP</t>
  </si>
  <si>
    <t>rs3134615</t>
  </si>
  <si>
    <t>SNP for CNV calling; in 3'UTR</t>
  </si>
  <si>
    <t>ENSE00001251076</t>
  </si>
  <si>
    <t>rs3134613</t>
  </si>
  <si>
    <t>SNP for CNV calling</t>
  </si>
  <si>
    <t>ENSE00001627221</t>
  </si>
  <si>
    <t>ENSE00001817182</t>
  </si>
  <si>
    <t>UTR</t>
  </si>
  <si>
    <t>MYCL-UTR5</t>
  </si>
  <si>
    <t>first 100 bases of 5'UTR for CNV calling</t>
  </si>
  <si>
    <t>ENSE00000769665</t>
  </si>
  <si>
    <t>ENSE00000800104</t>
  </si>
  <si>
    <t>ENSE00000784343</t>
  </si>
  <si>
    <t>ENSE00001751295</t>
  </si>
  <si>
    <t>ENSE00001450282</t>
  </si>
  <si>
    <t>ENSE00001908205</t>
  </si>
  <si>
    <t>ENSE00003462895</t>
  </si>
  <si>
    <t>ENSE00003703203</t>
  </si>
  <si>
    <t>ENSE00003707431</t>
  </si>
  <si>
    <t>ENSE00003470211</t>
  </si>
  <si>
    <t>ENSE00001642113</t>
  </si>
  <si>
    <t>ENSE00003567933</t>
  </si>
  <si>
    <t>ENSE00003623421</t>
  </si>
  <si>
    <t>ENSE00003653319</t>
  </si>
  <si>
    <t>fusion hotspot in thyroid, lung, colorectal</t>
  </si>
  <si>
    <t>8-9</t>
  </si>
  <si>
    <t>NTRK1-INTRON08</t>
  </si>
  <si>
    <t>most fusions are in region between exons 8 and 9</t>
  </si>
  <si>
    <t>ENSE00002402062</t>
  </si>
  <si>
    <t>some have been observed in intron 10 and exon 12</t>
  </si>
  <si>
    <t>9-10</t>
  </si>
  <si>
    <t>NTRK1-INTRON09</t>
  </si>
  <si>
    <t>ENSE00003559053</t>
  </si>
  <si>
    <t>exon 11 is the transmembrane domain</t>
  </si>
  <si>
    <t>ENSE00003626699</t>
  </si>
  <si>
    <t>ENSE00003547826</t>
  </si>
  <si>
    <t>start of kinase domain</t>
  </si>
  <si>
    <t>ENSE00003610371</t>
  </si>
  <si>
    <t>ENSE00003644412</t>
  </si>
  <si>
    <t>primary hotspot by Cosmic</t>
  </si>
  <si>
    <t>ENSE00003572575</t>
  </si>
  <si>
    <t>ENSE00002167558</t>
  </si>
  <si>
    <t>end of kinase domain</t>
  </si>
  <si>
    <t>CommonSNP</t>
  </si>
  <si>
    <t>rs2814778</t>
  </si>
  <si>
    <t>ENSE00002705009</t>
  </si>
  <si>
    <t>ENSE00001165634</t>
  </si>
  <si>
    <t>secondary hotspot by Cosmic</t>
  </si>
  <si>
    <t>ENSE00001165621</t>
  </si>
  <si>
    <t>ENSE00001165614</t>
  </si>
  <si>
    <t>ENSE00001165607</t>
  </si>
  <si>
    <t>ENSE00002367513</t>
  </si>
  <si>
    <t>ENSE00001170600</t>
  </si>
  <si>
    <t>ENSE00003552617</t>
  </si>
  <si>
    <t>ENSE00003656110</t>
  </si>
  <si>
    <t>ENSE00003526016</t>
  </si>
  <si>
    <t>ENSE00003495179</t>
  </si>
  <si>
    <t>ENSE00001039927</t>
  </si>
  <si>
    <t>ENSE00003687904</t>
  </si>
  <si>
    <t>ENSE00003686502</t>
  </si>
  <si>
    <t>ENSE00003622295</t>
  </si>
  <si>
    <t>ENSE00003662322</t>
  </si>
  <si>
    <t>ENSE00001123001</t>
  </si>
  <si>
    <t>ENSE00000804855</t>
  </si>
  <si>
    <t>not in canonical isoform, added for CNV calling</t>
  </si>
  <si>
    <t>MYCN-UTR5</t>
  </si>
  <si>
    <t>ENSE00000999248</t>
  </si>
  <si>
    <t>rs3755134</t>
  </si>
  <si>
    <t>rs3755135</t>
  </si>
  <si>
    <t>ENSE00001351613</t>
  </si>
  <si>
    <t>MYCN-UTR3</t>
  </si>
  <si>
    <t>last 100 bases of 5'UTR for CNV calling</t>
  </si>
  <si>
    <t>ENSE00001761921</t>
  </si>
  <si>
    <t>hotspot region, in canonical UTR; extended to avoid depth issues</t>
  </si>
  <si>
    <t>ENSE00001154361</t>
  </si>
  <si>
    <t>ENSE00001154367</t>
  </si>
  <si>
    <t>ENSE00001682043</t>
  </si>
  <si>
    <t>ENSE00001154381</t>
  </si>
  <si>
    <t>ENSE00001154390</t>
  </si>
  <si>
    <t>tertiary hotspot by Cosmic</t>
  </si>
  <si>
    <t>ENSE00001154395</t>
  </si>
  <si>
    <t>ENSE00001154399</t>
  </si>
  <si>
    <t>ENSE00001154403</t>
  </si>
  <si>
    <t>ENSE00001154407</t>
  </si>
  <si>
    <t>19-20</t>
  </si>
  <si>
    <t>ALK-INTRON19</t>
  </si>
  <si>
    <t>fusion hotspot (Cosmic)</t>
  </si>
  <si>
    <t>ENSE00001154411</t>
  </si>
  <si>
    <t>ENSE00001828808</t>
  </si>
  <si>
    <t>ENSE00002457696</t>
  </si>
  <si>
    <t>ENSE00001645164</t>
  </si>
  <si>
    <t>ENSE00001603119</t>
  </si>
  <si>
    <t>ENSE00002205909</t>
  </si>
  <si>
    <t>ENSE00002464921</t>
  </si>
  <si>
    <t>ENSE00002447081</t>
  </si>
  <si>
    <t>ENSE00002469848</t>
  </si>
  <si>
    <t>ENSE00002487660</t>
  </si>
  <si>
    <t>ENSE00002528054</t>
  </si>
  <si>
    <t>ENSE00002445155</t>
  </si>
  <si>
    <t>ENSE00002464870</t>
  </si>
  <si>
    <t>ENSE00002489881</t>
  </si>
  <si>
    <t>ENSE00002512620</t>
  </si>
  <si>
    <t>ENSE00002435435</t>
  </si>
  <si>
    <t>ENSE00001751045</t>
  </si>
  <si>
    <t>ENSE00001129885</t>
  </si>
  <si>
    <t>only hotspot region, not complete exon; complete exon 1 is 1475bp</t>
  </si>
  <si>
    <t>rs3827760</t>
  </si>
  <si>
    <t>ENSE00001920137</t>
  </si>
  <si>
    <t>ENSE00002852995</t>
  </si>
  <si>
    <t>ENSE00002953704</t>
  </si>
  <si>
    <t>ENSE00003494657</t>
  </si>
  <si>
    <t>ENSE00001782317</t>
  </si>
  <si>
    <t>ENSE00000964869</t>
  </si>
  <si>
    <t>ENSE00000964868</t>
  </si>
  <si>
    <t>ENSE00000964867</t>
  </si>
  <si>
    <t>ENSE00003606605</t>
  </si>
  <si>
    <t>ENSE00003601374</t>
  </si>
  <si>
    <t>ENSE00003597439</t>
  </si>
  <si>
    <t>ENSE00003616925</t>
  </si>
  <si>
    <t>ENSE00000934687</t>
  </si>
  <si>
    <t>ENSE00001002882</t>
  </si>
  <si>
    <t>ENSE00000965162</t>
  </si>
  <si>
    <t>ENSE00000965161</t>
  </si>
  <si>
    <t>ENSE00001002880</t>
  </si>
  <si>
    <t>ENSE00001295501</t>
  </si>
  <si>
    <t>ENSE00003466941</t>
  </si>
  <si>
    <t>ENSE00003542689</t>
  </si>
  <si>
    <t>ENSE00003595381</t>
  </si>
  <si>
    <t>ENSE00001926503</t>
  </si>
  <si>
    <t>ENSE00003658141</t>
  </si>
  <si>
    <t>ENSE00003608357</t>
  </si>
  <si>
    <t>ENSE00000965150</t>
  </si>
  <si>
    <t>ENSE00003491945</t>
  </si>
  <si>
    <t>ENSE00000965148</t>
  </si>
  <si>
    <t>ENSE00000786384</t>
  </si>
  <si>
    <t>ENSE00000786385</t>
  </si>
  <si>
    <t>ENSE00000965147</t>
  </si>
  <si>
    <t>ENSE00003585264</t>
  </si>
  <si>
    <t>ENSE00000786388</t>
  </si>
  <si>
    <t>ENSE00003606176</t>
  </si>
  <si>
    <t>ENSE00003524390</t>
  </si>
  <si>
    <t>ENSE00003693740</t>
  </si>
  <si>
    <t>ENSE00003521548</t>
  </si>
  <si>
    <t>ENSE00001831638</t>
  </si>
  <si>
    <t>ENSE00001930974</t>
  </si>
  <si>
    <t>ENSE00003504189</t>
  </si>
  <si>
    <t>ENSE00001814424</t>
  </si>
  <si>
    <t>ENSE00003529470</t>
  </si>
  <si>
    <t>ENSE00003669646</t>
  </si>
  <si>
    <t>exon 8 for fusion calling</t>
  </si>
  <si>
    <t>7-8</t>
  </si>
  <si>
    <t>RAF1-INTRON07</t>
  </si>
  <si>
    <t>additional intron 7-8 for fusion calling</t>
  </si>
  <si>
    <t>ENSE00003685564</t>
  </si>
  <si>
    <t>DPH3-PROMOTER</t>
  </si>
  <si>
    <t>recurrent promoter mutations in MEL (PMID 25383969)</t>
  </si>
  <si>
    <t>ENSE00001943203</t>
  </si>
  <si>
    <t>ENSE00003496022</t>
  </si>
  <si>
    <t>ENSE00003599036</t>
  </si>
  <si>
    <t>ENSE00003635406</t>
  </si>
  <si>
    <t>ENSE00003533853</t>
  </si>
  <si>
    <t>ENSE00003633623</t>
  </si>
  <si>
    <t>ENSE00003521968</t>
  </si>
  <si>
    <t>ENSE00003516787</t>
  </si>
  <si>
    <t>ENSE00003656033</t>
  </si>
  <si>
    <t>ENSE00001716871</t>
  </si>
  <si>
    <t>ENSE00003616076</t>
  </si>
  <si>
    <t>ENSE00003688106</t>
  </si>
  <si>
    <t>ENSE00003680564</t>
  </si>
  <si>
    <t>ENSE00001730188</t>
  </si>
  <si>
    <t>ENSE00001747618</t>
  </si>
  <si>
    <t>ENSE00001748897</t>
  </si>
  <si>
    <t>ENSE00001593400</t>
  </si>
  <si>
    <t>ENSE00001785296</t>
  </si>
  <si>
    <t>ENSE00001910585</t>
  </si>
  <si>
    <t>ENSE00003619131</t>
  </si>
  <si>
    <t>ENSE00003464041</t>
  </si>
  <si>
    <t>ENSE00003633676</t>
  </si>
  <si>
    <t>primary hotspot by Cosmic; SET domain</t>
  </si>
  <si>
    <t>ENSE00003650392</t>
  </si>
  <si>
    <t>ENSE00001954909</t>
  </si>
  <si>
    <t>ENSE00003548163</t>
  </si>
  <si>
    <t>ENSE00000861567</t>
  </si>
  <si>
    <t>ENSE00001328174</t>
  </si>
  <si>
    <t>ENSE00001079728</t>
  </si>
  <si>
    <t>ENSE00003584716</t>
  </si>
  <si>
    <t>ENSE00001079730</t>
  </si>
  <si>
    <t>ENSE00001079726</t>
  </si>
  <si>
    <t>ENSE00001079716</t>
  </si>
  <si>
    <t>ENSE00003602619</t>
  </si>
  <si>
    <t>ENSE00001079719</t>
  </si>
  <si>
    <t>ENSE00001079723</t>
  </si>
  <si>
    <t>ENSE00001079720</t>
  </si>
  <si>
    <t>ENSE00001079731</t>
  </si>
  <si>
    <t>ENSE00003520532</t>
  </si>
  <si>
    <t>ENSE00003544153</t>
  </si>
  <si>
    <t>ENSE00003640734</t>
  </si>
  <si>
    <t>ENSE00003693210</t>
  </si>
  <si>
    <t>ENSE00003581470</t>
  </si>
  <si>
    <t>ENSE00003483175</t>
  </si>
  <si>
    <t>ENSE00001879355</t>
  </si>
  <si>
    <t>ENSE00001329887</t>
  </si>
  <si>
    <t>hotspot region from STAMPv1 selector</t>
  </si>
  <si>
    <t>ENSE00001157881</t>
  </si>
  <si>
    <t>ENSE00000774362</t>
  </si>
  <si>
    <t>ENSE00001139995</t>
  </si>
  <si>
    <t>ENSE00000997375</t>
  </si>
  <si>
    <t>ENSE00001077693</t>
  </si>
  <si>
    <t>ENSE00001077692</t>
  </si>
  <si>
    <t>ENSE00001077694</t>
  </si>
  <si>
    <t>ENSE00001077691</t>
  </si>
  <si>
    <t>ENSE00001128470</t>
  </si>
  <si>
    <t>ENSE00001128465</t>
  </si>
  <si>
    <t>ENSE00001077674</t>
  </si>
  <si>
    <t>WL: E542/E545 mutation hotspot; extended tile to avoid depth issues</t>
  </si>
  <si>
    <t>ENSE00000826291</t>
  </si>
  <si>
    <t>ENSE00000826292</t>
  </si>
  <si>
    <t>ENSE00003485038</t>
  </si>
  <si>
    <t>ENSE00003568097</t>
  </si>
  <si>
    <t>ENSE00003489671</t>
  </si>
  <si>
    <t>ENSE00003485539</t>
  </si>
  <si>
    <t>ENSE00000826297</t>
  </si>
  <si>
    <t>ENSE00000826298</t>
  </si>
  <si>
    <t>ENSE00000826299</t>
  </si>
  <si>
    <t>ENSE00000826300</t>
  </si>
  <si>
    <t>ENSE00001139987</t>
  </si>
  <si>
    <t>ENSE00001228743</t>
  </si>
  <si>
    <t>complete gene (only 1 exon)</t>
  </si>
  <si>
    <t>ENSE00001343828</t>
  </si>
  <si>
    <t>added for CNV calling</t>
  </si>
  <si>
    <t>ENSE00003473100</t>
  </si>
  <si>
    <t>ENSE00003525444</t>
  </si>
  <si>
    <t>ENSE00003672778</t>
  </si>
  <si>
    <t>ENSE00001608550</t>
  </si>
  <si>
    <t>ENSE00001596390</t>
  </si>
  <si>
    <t>ENSE00001164902</t>
  </si>
  <si>
    <t>ENSE00000778155</t>
  </si>
  <si>
    <t>ENSE00000933877</t>
  </si>
  <si>
    <t>ENSE00000778157</t>
  </si>
  <si>
    <t>ENSE00003494331</t>
  </si>
  <si>
    <t>ENSE00001389419</t>
  </si>
  <si>
    <t>ENSE00000778160</t>
  </si>
  <si>
    <t>ENSE00000843002</t>
  </si>
  <si>
    <t>ENSE00003521592</t>
  </si>
  <si>
    <t>ENSE00003655496</t>
  </si>
  <si>
    <t>ENSE00001768214</t>
  </si>
  <si>
    <t>ENSE00001604810</t>
  </si>
  <si>
    <t>ENSE00001676483</t>
  </si>
  <si>
    <t>ENSE00003575180</t>
  </si>
  <si>
    <t>16-17</t>
  </si>
  <si>
    <t>FGFR3-INTRON16</t>
  </si>
  <si>
    <t>intron added for fusion calling</t>
  </si>
  <si>
    <t>ENSE00003518612</t>
  </si>
  <si>
    <t>fusion hotspot (PMID 23558953)</t>
  </si>
  <si>
    <t>17-18</t>
  </si>
  <si>
    <t>FGFR3-INTRON17</t>
  </si>
  <si>
    <t>fusion hotspot (PMID 25349422)</t>
  </si>
  <si>
    <t>ENSE00002246626</t>
  </si>
  <si>
    <t>ENSE00003548932</t>
  </si>
  <si>
    <t>ENSE00003571737</t>
  </si>
  <si>
    <t>ENSE00003529069</t>
  </si>
  <si>
    <t>ENSE00003464046</t>
  </si>
  <si>
    <t>ENSE00003570052</t>
  </si>
  <si>
    <t>ENSE00001074423</t>
  </si>
  <si>
    <t>canonical mutations in GIST</t>
  </si>
  <si>
    <t>ENSE00001074410</t>
  </si>
  <si>
    <t>ENSE00001074417</t>
  </si>
  <si>
    <t>Secondary hotspot by Cosmic</t>
  </si>
  <si>
    <t>ENSE00001074438</t>
  </si>
  <si>
    <t>ENSE00001074408</t>
  </si>
  <si>
    <t>resistance mutations against Imatinib</t>
  </si>
  <si>
    <t>ENSE00001074445</t>
  </si>
  <si>
    <t>ENSE00003513956</t>
  </si>
  <si>
    <t>ENSE00003538116</t>
  </si>
  <si>
    <t>ENSE00001074435</t>
  </si>
  <si>
    <t>ENSE00001074442</t>
  </si>
  <si>
    <t>ENSE00000877917</t>
  </si>
  <si>
    <t>ENSE00000877918</t>
  </si>
  <si>
    <t>ENSE00000877919</t>
  </si>
  <si>
    <t>ENSE00001608690</t>
  </si>
  <si>
    <t>ENSE00000877921</t>
  </si>
  <si>
    <t>ENSE00000716015</t>
  </si>
  <si>
    <t>ENSE00003526508</t>
  </si>
  <si>
    <t>ENSE00001312000</t>
  </si>
  <si>
    <t>ENSE00000716018</t>
  </si>
  <si>
    <t>ENSE00000716020</t>
  </si>
  <si>
    <t>ENSE00003487679</t>
  </si>
  <si>
    <t>ENSE00003510376</t>
  </si>
  <si>
    <t>ENSE00003594162</t>
  </si>
  <si>
    <t>ENSE00001431204</t>
  </si>
  <si>
    <t>ENSE00000821072</t>
  </si>
  <si>
    <t>ENSE00000821073</t>
  </si>
  <si>
    <t>ENSE00003478818</t>
  </si>
  <si>
    <t>ENSE00003629197</t>
  </si>
  <si>
    <t>ENSE00003495121</t>
  </si>
  <si>
    <t>ENSE00000821077</t>
  </si>
  <si>
    <t>ENSE00001002596</t>
  </si>
  <si>
    <t>ENSE00000740036</t>
  </si>
  <si>
    <t>ENSE00003667952</t>
  </si>
  <si>
    <t>ENSE00001200526</t>
  </si>
  <si>
    <t>TERT-PROMOTER</t>
  </si>
  <si>
    <t>recurrent promoter mutations (PMID 25383969, SuppTable 4)</t>
  </si>
  <si>
    <t>rs16891982</t>
  </si>
  <si>
    <t>ENSE00003502695</t>
  </si>
  <si>
    <t>ENSE00003497036</t>
  </si>
  <si>
    <t>ENSE00003664046</t>
  </si>
  <si>
    <t>ENSE00003592058</t>
  </si>
  <si>
    <t>ENSE00003597128</t>
  </si>
  <si>
    <t>ENSE00003536262</t>
  </si>
  <si>
    <t>ENSE00003648923</t>
  </si>
  <si>
    <t>ENSE00003506518</t>
  </si>
  <si>
    <t>ENSE00000917796</t>
  </si>
  <si>
    <t>ENSE00000972225</t>
  </si>
  <si>
    <t>ENSE00000917798</t>
  </si>
  <si>
    <t>ENSE00000972226</t>
  </si>
  <si>
    <t>ENSE00002282107</t>
  </si>
  <si>
    <t>ENSE00002213233</t>
  </si>
  <si>
    <t>ENSE00003503194</t>
  </si>
  <si>
    <t>ENSE00003582843</t>
  </si>
  <si>
    <t>ENSE00003495806</t>
  </si>
  <si>
    <t>ENSE00003580884</t>
  </si>
  <si>
    <t>ENSE00003488464</t>
  </si>
  <si>
    <t>ENSE00003656657</t>
  </si>
  <si>
    <t>ENSE00003636977</t>
  </si>
  <si>
    <t>ENSE00000972230</t>
  </si>
  <si>
    <t>ENSE00003584504</t>
  </si>
  <si>
    <t>ENSE00003517537</t>
  </si>
  <si>
    <t>ENSE00003687411</t>
  </si>
  <si>
    <t>ENSE00003469927</t>
  </si>
  <si>
    <t>ENSE00003464042</t>
  </si>
  <si>
    <t>ENSE00003564035</t>
  </si>
  <si>
    <t>ENSE00003607028</t>
  </si>
  <si>
    <t>ENSE00003600936</t>
  </si>
  <si>
    <t>ENSE00003643730</t>
  </si>
  <si>
    <t>ENSE00003474441</t>
  </si>
  <si>
    <t>start of kinase domain, primary hotspot</t>
  </si>
  <si>
    <t>ENSE00001901613</t>
  </si>
  <si>
    <t>ENSE00003544014</t>
  </si>
  <si>
    <t>ENSE00003662175</t>
  </si>
  <si>
    <t>ENSE00003577008</t>
  </si>
  <si>
    <t>ENSE00001459243</t>
  </si>
  <si>
    <t>rs4623235</t>
  </si>
  <si>
    <t>rs4607417</t>
  </si>
  <si>
    <t>rs4714554</t>
  </si>
  <si>
    <t>rs4714556</t>
  </si>
  <si>
    <t>rs6458267</t>
  </si>
  <si>
    <t>ENSE00001890289</t>
  </si>
  <si>
    <t>ENSE00003650678</t>
  </si>
  <si>
    <t>ENSE00003595535</t>
  </si>
  <si>
    <t>ENSE00003501088</t>
  </si>
  <si>
    <t>ENSE00003605110</t>
  </si>
  <si>
    <t>ENSE00001456804</t>
  </si>
  <si>
    <t>ENSE00003650262</t>
  </si>
  <si>
    <t>ENSE00002073050</t>
  </si>
  <si>
    <t>ENSE00000442467</t>
  </si>
  <si>
    <t>ENSE00000442466</t>
  </si>
  <si>
    <t>ENSE00000762689</t>
  </si>
  <si>
    <t>ENSE00000442464</t>
  </si>
  <si>
    <t>ENSE00000762693</t>
  </si>
  <si>
    <t>ENSE00000762695</t>
  </si>
  <si>
    <t>ENSE00003478828</t>
  </si>
  <si>
    <t>ENSE00000442460</t>
  </si>
  <si>
    <t>34-35</t>
  </si>
  <si>
    <t>ROS1-INTRON34</t>
  </si>
  <si>
    <t>fusion hotspot</t>
  </si>
  <si>
    <t>ENSE00000762702</t>
  </si>
  <si>
    <t>33-34</t>
  </si>
  <si>
    <t>ROS1-INTRON33</t>
  </si>
  <si>
    <t>ENSE00000762704</t>
  </si>
  <si>
    <t>32-33</t>
  </si>
  <si>
    <t>ROS1-INTRON32</t>
  </si>
  <si>
    <t>possible fusion hotspot</t>
  </si>
  <si>
    <t>ENSE00000762706</t>
  </si>
  <si>
    <t>31-32</t>
  </si>
  <si>
    <t>ROS1-INTRON31</t>
  </si>
  <si>
    <t>ENSE00000762708</t>
  </si>
  <si>
    <t>ENSE00002178920</t>
  </si>
  <si>
    <t>ENSE00001128501</t>
  </si>
  <si>
    <t>ENSE00003694234</t>
  </si>
  <si>
    <t>ENSE00001841347</t>
  </si>
  <si>
    <t>rs4947972</t>
  </si>
  <si>
    <t>SNP for CNV calling, also contains rs4947973,rs7799627,rs7787060</t>
  </si>
  <si>
    <t>ENSE00003541288</t>
  </si>
  <si>
    <t>ENSE00001704157</t>
  </si>
  <si>
    <t>rs12536476</t>
  </si>
  <si>
    <t>ENSE00001798125</t>
  </si>
  <si>
    <t>contains SNP rs2072454</t>
  </si>
  <si>
    <t>rs730437</t>
  </si>
  <si>
    <t>ENSE00001683983</t>
  </si>
  <si>
    <t>ENSE00001652975</t>
  </si>
  <si>
    <t>ENSE00001623732</t>
  </si>
  <si>
    <t>ENSE00001751179</t>
  </si>
  <si>
    <t>ENSE00001084929</t>
  </si>
  <si>
    <t>ENSE00001084931</t>
  </si>
  <si>
    <t>ENSE00001084926</t>
  </si>
  <si>
    <t>ENSE00001084941</t>
  </si>
  <si>
    <t>ENSE00001084939</t>
  </si>
  <si>
    <t>contains SNP rs2227983</t>
  </si>
  <si>
    <t>ENSE00001084927</t>
  </si>
  <si>
    <t>ENSE00001627115</t>
  </si>
  <si>
    <t>ENSE00001768076</t>
  </si>
  <si>
    <t>contains SNP rs2227984</t>
  </si>
  <si>
    <t>ENSE00002684637</t>
  </si>
  <si>
    <t>ENSE00001778519</t>
  </si>
  <si>
    <t>ENSE00001756460</t>
  </si>
  <si>
    <t>e19 deletions; extended exon to avoid depth issues</t>
  </si>
  <si>
    <t>rs12532468</t>
  </si>
  <si>
    <t>ENSE00001601336</t>
  </si>
  <si>
    <t>contains SNP rs1050171</t>
  </si>
  <si>
    <t>ENSE00001681524</t>
  </si>
  <si>
    <t>ENSE00001631695</t>
  </si>
  <si>
    <t>ENSE00003625684</t>
  </si>
  <si>
    <t>ENSE00001790701</t>
  </si>
  <si>
    <t>ENSE00001801208</t>
  </si>
  <si>
    <t>ENSE00001773562</t>
  </si>
  <si>
    <t>ENSE00001795780</t>
  </si>
  <si>
    <t>ENSE00001245887</t>
  </si>
  <si>
    <t>rs6975097</t>
  </si>
  <si>
    <t>ENSE00001870741</t>
  </si>
  <si>
    <t>ENSE00000698655</t>
  </si>
  <si>
    <t>ENSE00000698657</t>
  </si>
  <si>
    <t>ENSE00000698658</t>
  </si>
  <si>
    <t>ENSE00000698659</t>
  </si>
  <si>
    <t>ENSE00000698660</t>
  </si>
  <si>
    <t>ENSE00000698661</t>
  </si>
  <si>
    <t>ENSE00000698662</t>
  </si>
  <si>
    <t>ENSE00000698663</t>
  </si>
  <si>
    <t>ENSE00000698665</t>
  </si>
  <si>
    <t>ENSE00000698668</t>
  </si>
  <si>
    <t>ENSE00000698671</t>
  </si>
  <si>
    <t>ENSE00000698721</t>
  </si>
  <si>
    <t>ENSE00000698723</t>
  </si>
  <si>
    <t>ENSE00003637724</t>
  </si>
  <si>
    <t>ENSE00003490651</t>
  </si>
  <si>
    <t>ENSE00003590166</t>
  </si>
  <si>
    <t>ENSE00001949645</t>
  </si>
  <si>
    <t>rs2285332</t>
  </si>
  <si>
    <t>ENSE00001132644</t>
  </si>
  <si>
    <t>ENSE00000705199</t>
  </si>
  <si>
    <t>ENSE00000705202</t>
  </si>
  <si>
    <t>rs2282983</t>
  </si>
  <si>
    <t>rs60814640</t>
  </si>
  <si>
    <t>ENSE00001764561</t>
  </si>
  <si>
    <t>ENSE00000877376</t>
  </si>
  <si>
    <t>ENSE00000877375</t>
  </si>
  <si>
    <t>ENSE00001132651</t>
  </si>
  <si>
    <t>rs38845</t>
  </si>
  <si>
    <t>rs39749</t>
  </si>
  <si>
    <t>SNP for CNV calling, also contains rs10223961</t>
  </si>
  <si>
    <t>rs2237710</t>
  </si>
  <si>
    <t>ENSE00001238915</t>
  </si>
  <si>
    <t>rs10243024</t>
  </si>
  <si>
    <t>rs38852</t>
  </si>
  <si>
    <t>ENSE00003565669</t>
  </si>
  <si>
    <t>ENSE00003622384</t>
  </si>
  <si>
    <t>ENSE00003549605</t>
  </si>
  <si>
    <t>ENSE00000717728</t>
  </si>
  <si>
    <t>ENSE00000717730</t>
  </si>
  <si>
    <t>contains SNP rs13223756</t>
  </si>
  <si>
    <t>ENSE00000717732</t>
  </si>
  <si>
    <t>ENSE00000717735</t>
  </si>
  <si>
    <t>ENSE00000717765</t>
  </si>
  <si>
    <t>ENSE00000717791</t>
  </si>
  <si>
    <t>ENSE00000717803</t>
  </si>
  <si>
    <t>ENSE00000717811</t>
  </si>
  <si>
    <t>13-14</t>
  </si>
  <si>
    <t>MET-INTRON13</t>
  </si>
  <si>
    <t>added for exon 14 splicing mutations</t>
  </si>
  <si>
    <t>ENSE00000717833</t>
  </si>
  <si>
    <t>14-15</t>
  </si>
  <si>
    <t>MET-INTRON14</t>
  </si>
  <si>
    <t>not full intron; added for exon 14 splicing mutations</t>
  </si>
  <si>
    <t>ENSE00000717861</t>
  </si>
  <si>
    <t>ENSE00003596200</t>
  </si>
  <si>
    <t>ENSE00003663921</t>
  </si>
  <si>
    <t>ENSE00000717902</t>
  </si>
  <si>
    <t>ENSE00000717928</t>
  </si>
  <si>
    <t>ENSE00000717937</t>
  </si>
  <si>
    <t>contains SNP rs41736</t>
  </si>
  <si>
    <t>ENSE00001898661</t>
  </si>
  <si>
    <t>end of kinase domain, contains SNPs rs41737,rs2023748</t>
  </si>
  <si>
    <t>rs41739</t>
  </si>
  <si>
    <t>SNP for CNV calling, also contains rs1621</t>
  </si>
  <si>
    <t>ENSE00001207377</t>
  </si>
  <si>
    <t>ENSE00001282739</t>
  </si>
  <si>
    <t>ENSE00001282731</t>
  </si>
  <si>
    <t>ENSE00000919470</t>
  </si>
  <si>
    <t>ENSE00000882222</t>
  </si>
  <si>
    <t>ENSE00003660388</t>
  </si>
  <si>
    <t>ENSE00000919471</t>
  </si>
  <si>
    <t>ENSE00000919472</t>
  </si>
  <si>
    <t>ENSE00003605879</t>
  </si>
  <si>
    <t>ENSE00001282681</t>
  </si>
  <si>
    <t>ENSE00003511527</t>
  </si>
  <si>
    <t>ENSE00001408211</t>
  </si>
  <si>
    <t>ENSE00001034876</t>
  </si>
  <si>
    <t>ENSE00003551608</t>
  </si>
  <si>
    <t>ENSE00003587655</t>
  </si>
  <si>
    <t>ENSE00003485507</t>
  </si>
  <si>
    <t>V600; extend tile to avoid depth issues</t>
  </si>
  <si>
    <t>ENSE00003649805</t>
  </si>
  <si>
    <t>ENSE00003527888</t>
  </si>
  <si>
    <t>ENSE00003521664</t>
  </si>
  <si>
    <t>ENSE00003559218</t>
  </si>
  <si>
    <t>G469</t>
  </si>
  <si>
    <t>10-11</t>
  </si>
  <si>
    <t>BRAF-INTRON10</t>
  </si>
  <si>
    <t>secondary fusion hotspot (Stransky 2014, Lawson 2011)</t>
  </si>
  <si>
    <t>ENSE00003685923</t>
  </si>
  <si>
    <t>ENSE00003680515</t>
  </si>
  <si>
    <t>BRAF-INTRON08</t>
  </si>
  <si>
    <t>fusion hotspot for BRAF-KIAA1549 (Lawson 2011, Gen Res)</t>
  </si>
  <si>
    <t>ENSE00003569635</t>
  </si>
  <si>
    <t>ENSE00003487759</t>
  </si>
  <si>
    <t>ENSE00003687908</t>
  </si>
  <si>
    <t>ENSE00003603742</t>
  </si>
  <si>
    <t>ENSE00001034889</t>
  </si>
  <si>
    <t>ENSE00001035295</t>
  </si>
  <si>
    <t>ENSE00003603715</t>
  </si>
  <si>
    <t>ENSE00001154485</t>
  </si>
  <si>
    <t>ENSE00003574435</t>
  </si>
  <si>
    <t>hotspot by Cosmic, Y641 activating in Melanoma, Lymphoma (PMID 22817889)</t>
  </si>
  <si>
    <t>ENSE00001321653</t>
  </si>
  <si>
    <t>ENSE00003462668</t>
  </si>
  <si>
    <t>ENSE00003489666</t>
  </si>
  <si>
    <t>ENSE00003576426</t>
  </si>
  <si>
    <t>ENSE00003529508</t>
  </si>
  <si>
    <t>ENSE00003459693</t>
  </si>
  <si>
    <t>ENSE00003464369</t>
  </si>
  <si>
    <t>ENSE00001200523</t>
  </si>
  <si>
    <t>ENSE00001810178</t>
  </si>
  <si>
    <t>ENSE00003611337</t>
  </si>
  <si>
    <t>FGFR1-INTRON17</t>
  </si>
  <si>
    <t>ENSE00003680911</t>
  </si>
  <si>
    <t>ENSE00003597475</t>
  </si>
  <si>
    <t>ENSE00003576378</t>
  </si>
  <si>
    <t>ENSE00003523010</t>
  </si>
  <si>
    <t>ENSE00003644071</t>
  </si>
  <si>
    <t>ENSE00003614946</t>
  </si>
  <si>
    <t>ENSE00003489763</t>
  </si>
  <si>
    <t>ENSE00003528389</t>
  </si>
  <si>
    <t>ENSE00003510418</t>
  </si>
  <si>
    <t>ENSE00003501167</t>
  </si>
  <si>
    <t>ENSE00003683948</t>
  </si>
  <si>
    <t>ENSE00003614250</t>
  </si>
  <si>
    <t>ENSE00003605679</t>
  </si>
  <si>
    <t>ENSE00001316315</t>
  </si>
  <si>
    <t>ENSE00003575716</t>
  </si>
  <si>
    <t>ENSE00003542021</t>
  </si>
  <si>
    <t>FGFR1-UTR5</t>
  </si>
  <si>
    <t>added for fusion calling</t>
  </si>
  <si>
    <t>ENSE00002190219</t>
  </si>
  <si>
    <t>not in canonical isoform, added for fusion calling</t>
  </si>
  <si>
    <t>MYC-UTR5</t>
  </si>
  <si>
    <t>ENSE00001852283</t>
  </si>
  <si>
    <t>rs3891248</t>
  </si>
  <si>
    <t>SNP for CNV calling; also contains SNP rs4645956</t>
  </si>
  <si>
    <t>rs4645958</t>
  </si>
  <si>
    <t>ENSE00003475084</t>
  </si>
  <si>
    <t>ENSE00000926396</t>
  </si>
  <si>
    <t>MYC-UTR3</t>
  </si>
  <si>
    <t>ENSE00001282890</t>
  </si>
  <si>
    <t>ENST00000498124</t>
  </si>
  <si>
    <t>ENSE00001885678</t>
  </si>
  <si>
    <t>not in canonical isoform, added for CNV calling, contains SNP rs3088440</t>
  </si>
  <si>
    <t>ENSE00001908861</t>
  </si>
  <si>
    <t>exon3 of p16gamma isoform</t>
  </si>
  <si>
    <t>ENSE00003496053</t>
  </si>
  <si>
    <t>common exon2 of p16gamma/p19ARF isoforms</t>
  </si>
  <si>
    <t>1b</t>
  </si>
  <si>
    <t>ENSE00001831262</t>
  </si>
  <si>
    <t>first exon of p16gamma isoform (167aa)</t>
  </si>
  <si>
    <t>rs3814960</t>
  </si>
  <si>
    <t>rs3731217</t>
  </si>
  <si>
    <t>rs3731211</t>
  </si>
  <si>
    <t>rs7036656</t>
  </si>
  <si>
    <t>rs2811710</t>
  </si>
  <si>
    <t>ENST00000579755</t>
  </si>
  <si>
    <t>1a</t>
  </si>
  <si>
    <t>ENSE00002698483</t>
  </si>
  <si>
    <t>first exon of p19ARF isoform (132aa)</t>
  </si>
  <si>
    <t>ENSE00001941512</t>
  </si>
  <si>
    <t>ENSE00001377005</t>
  </si>
  <si>
    <t>ENSE00003668412</t>
  </si>
  <si>
    <t>ENSE00003615967</t>
  </si>
  <si>
    <t>ENSE00001090518</t>
  </si>
  <si>
    <t>ENSE00001090522</t>
  </si>
  <si>
    <t>ENSE00001090521</t>
  </si>
  <si>
    <t>ENSE00001714994</t>
  </si>
  <si>
    <t>ENSE00001469734</t>
  </si>
  <si>
    <t>ENSE00003545716</t>
  </si>
  <si>
    <t>ENSE00003560352</t>
  </si>
  <si>
    <t>ENSE00001603786</t>
  </si>
  <si>
    <t>ENSE00002729294</t>
  </si>
  <si>
    <t>ENSE00003565694</t>
  </si>
  <si>
    <t>ENSE00003644051</t>
  </si>
  <si>
    <t>ENSE00003485014</t>
  </si>
  <si>
    <t>ENSE00003479218</t>
  </si>
  <si>
    <t>ENSE00003470024</t>
  </si>
  <si>
    <t>ENSE00003503243</t>
  </si>
  <si>
    <t>ENSE00003537919</t>
  </si>
  <si>
    <t>ENSE00001754264</t>
  </si>
  <si>
    <t>ENSE00001683149</t>
  </si>
  <si>
    <t>ENSE00001694942</t>
  </si>
  <si>
    <t>ENSE00001657782</t>
  </si>
  <si>
    <t>ENSE00001796032</t>
  </si>
  <si>
    <t>ENSE00002168565</t>
  </si>
  <si>
    <t>ENSE00003593424</t>
  </si>
  <si>
    <t>ENSE00003473841</t>
  </si>
  <si>
    <t>ENSE00003634275</t>
  </si>
  <si>
    <t>ENSE00003576708</t>
  </si>
  <si>
    <t>ENSE00003511832</t>
  </si>
  <si>
    <t>ENSE00001630740</t>
  </si>
  <si>
    <t>ENSE00002065214</t>
  </si>
  <si>
    <t>ENSE00001726283</t>
  </si>
  <si>
    <t>ENSE00001700841</t>
  </si>
  <si>
    <t>ENSE00001758713</t>
  </si>
  <si>
    <t>ENSE00001741732</t>
  </si>
  <si>
    <t>ENSE00001715343</t>
  </si>
  <si>
    <t>ENSE00001703619</t>
  </si>
  <si>
    <t>ENSE00001095640</t>
  </si>
  <si>
    <t>ENSE00001095625</t>
  </si>
  <si>
    <t>ENSE00001095619</t>
  </si>
  <si>
    <t>ENSE00001095617</t>
  </si>
  <si>
    <t>ENSE00001095645</t>
  </si>
  <si>
    <t>ENSE00001095641</t>
  </si>
  <si>
    <t>ENSE00001095630</t>
  </si>
  <si>
    <t>ENSE00001095633</t>
  </si>
  <si>
    <t>ENSE00001095626</t>
  </si>
  <si>
    <t>ENSE00001095636</t>
  </si>
  <si>
    <t>ENSE00001095621</t>
  </si>
  <si>
    <t>ENSE00003497600</t>
  </si>
  <si>
    <t>ENSE00003645085</t>
  </si>
  <si>
    <t>ENSE00003513416</t>
  </si>
  <si>
    <t>ENSE00003579149</t>
  </si>
  <si>
    <t>ENSE00003683097</t>
  </si>
  <si>
    <t>ENSE00003488860</t>
  </si>
  <si>
    <t>ENSE00003482759</t>
  </si>
  <si>
    <t>ENSE00003631964</t>
  </si>
  <si>
    <t>ENSE00003665347</t>
  </si>
  <si>
    <t>ENSE00001247584</t>
  </si>
  <si>
    <t>not complete exon, hotspot region only</t>
  </si>
  <si>
    <t>ENSE00003681600</t>
  </si>
  <si>
    <t>ENSE00000985042</t>
  </si>
  <si>
    <t>ENSE00000985027</t>
  </si>
  <si>
    <t>ENSE00000985022</t>
  </si>
  <si>
    <t>ENSE00000985020</t>
  </si>
  <si>
    <t>ENSE00000837293</t>
  </si>
  <si>
    <t>ENSE00000837294</t>
  </si>
  <si>
    <t>ENSE00001751140</t>
  </si>
  <si>
    <t>ENSE00003626231</t>
  </si>
  <si>
    <t>ENSE00000837295</t>
  </si>
  <si>
    <t>ENSE00001164798</t>
  </si>
  <si>
    <t>RET-INTRON10</t>
  </si>
  <si>
    <t>ENSE00001164787</t>
  </si>
  <si>
    <t>added for mutations and fusions</t>
  </si>
  <si>
    <t>11-12</t>
  </si>
  <si>
    <t>RET-INTRON11</t>
  </si>
  <si>
    <t>fusion hotspot (PMID 24722152)</t>
  </si>
  <si>
    <t>ENSE00001095944</t>
  </si>
  <si>
    <t>added for fusions</t>
  </si>
  <si>
    <t>ENSE00002434226</t>
  </si>
  <si>
    <t>ENSE00002515890</t>
  </si>
  <si>
    <t>ENSE00001456562</t>
  </si>
  <si>
    <t>ENSE00001156351</t>
  </si>
  <si>
    <t>rs1234224</t>
  </si>
  <si>
    <t>ENSE00001156344</t>
  </si>
  <si>
    <t>ENSE00003595610</t>
  </si>
  <si>
    <t>ENSE00001156330</t>
  </si>
  <si>
    <t>rs2735343</t>
  </si>
  <si>
    <t>ENSE00001156327</t>
  </si>
  <si>
    <t>R173; extend tile to avoid depth issues</t>
  </si>
  <si>
    <t>ENSE00003601394</t>
  </si>
  <si>
    <t>K267; extend tile to avoid depth issues</t>
  </si>
  <si>
    <t>ENSE00001156315</t>
  </si>
  <si>
    <t>ENSE00001456541</t>
  </si>
  <si>
    <t>PLEKHS1-PROMOTER</t>
  </si>
  <si>
    <t>recurrent promoter mutations in 40% of BLCA (PMID 25261935)</t>
  </si>
  <si>
    <t>ENSE00001394905</t>
  </si>
  <si>
    <t>ENSE00003599907</t>
  </si>
  <si>
    <t>ENSE00003680367</t>
  </si>
  <si>
    <t>ENSE00003547346</t>
  </si>
  <si>
    <t>ENSE00003618465</t>
  </si>
  <si>
    <t>ENSE00003525972</t>
  </si>
  <si>
    <t>ENSE00003486661</t>
  </si>
  <si>
    <t>ENSE00003631185</t>
  </si>
  <si>
    <t>ENSE00003553724</t>
  </si>
  <si>
    <t>ENSE00003629514</t>
  </si>
  <si>
    <t>ENSE00003605080</t>
  </si>
  <si>
    <t>ENSE00003530900</t>
  </si>
  <si>
    <t>ENSE00003681829</t>
  </si>
  <si>
    <t>ENSE00003589679</t>
  </si>
  <si>
    <t>ENSE00003637083</t>
  </si>
  <si>
    <t>ENSE00003488412</t>
  </si>
  <si>
    <t>ENSE00003567716</t>
  </si>
  <si>
    <t>ENSE00003634325</t>
  </si>
  <si>
    <t>ENSE00003603244</t>
  </si>
  <si>
    <t>ENSE00001728710</t>
  </si>
  <si>
    <t>ENSE00003463150</t>
  </si>
  <si>
    <t>ENSE00001330774</t>
  </si>
  <si>
    <t>ENSE00003684720</t>
  </si>
  <si>
    <t>ENSE00000737399</t>
  </si>
  <si>
    <t>rs586459</t>
  </si>
  <si>
    <t>rs647451</t>
  </si>
  <si>
    <t>rs602652</t>
  </si>
  <si>
    <t>ENSE00000894874</t>
  </si>
  <si>
    <t>contains rs9344</t>
  </si>
  <si>
    <t>rs3212891</t>
  </si>
  <si>
    <t>ENSE00000894873</t>
  </si>
  <si>
    <t>ENSE00000991995</t>
  </si>
  <si>
    <t>ENSE00001064299</t>
  </si>
  <si>
    <t>ENSE00001064298</t>
  </si>
  <si>
    <t>ENSE00001335014</t>
  </si>
  <si>
    <t>ENSE00001334973</t>
  </si>
  <si>
    <t>ENSE00001335016</t>
  </si>
  <si>
    <t>ENSE00001321313</t>
  </si>
  <si>
    <t>R331W is actionable germline risk allele in ~1% of LUADs (Chen et al., J Clin Onc, 2015)</t>
  </si>
  <si>
    <t>SDHD-PROMOTER</t>
  </si>
  <si>
    <t>recurrent promoter mutations in MEL (PMID 25261935); correlated with poor prognosis</t>
  </si>
  <si>
    <t>rs1049606</t>
  </si>
  <si>
    <t>ENSE00000802837</t>
  </si>
  <si>
    <t>ENSE00000802838</t>
  </si>
  <si>
    <t>ENSE00000802839</t>
  </si>
  <si>
    <t>rs3217827</t>
  </si>
  <si>
    <t>ENSE00000802840</t>
  </si>
  <si>
    <t>rs3217860</t>
  </si>
  <si>
    <t>rs3217907</t>
  </si>
  <si>
    <t>ENSE00000802841</t>
  </si>
  <si>
    <t>rs3217925</t>
  </si>
  <si>
    <t>ENSE00000721808</t>
  </si>
  <si>
    <t>ENSE00003640990</t>
  </si>
  <si>
    <t>rs1137189</t>
  </si>
  <si>
    <t>SNP for CNV calling, also contains rs1137188</t>
  </si>
  <si>
    <t>ENSE00002477035</t>
  </si>
  <si>
    <t>not in canonical isoform, not complete exon, added for CNV calling, contains SNPs rs712, rs1137282</t>
  </si>
  <si>
    <t>ENSE00001189807</t>
  </si>
  <si>
    <t>incl. UTR of canonical isoform</t>
  </si>
  <si>
    <t>ENSE00001644818</t>
  </si>
  <si>
    <t>rs4963861</t>
  </si>
  <si>
    <t>ENSE00001719809</t>
  </si>
  <si>
    <t>rs11047915</t>
  </si>
  <si>
    <t>ENSE00000936617</t>
  </si>
  <si>
    <t>G12 codon, extend tile to avoid depth issues; includes bandaid region</t>
  </si>
  <si>
    <t>rs10842518</t>
  </si>
  <si>
    <t>ENSE00002513959</t>
  </si>
  <si>
    <t>not in canonical isoform, add for CNV calling</t>
  </si>
  <si>
    <t>ENSE00003556206</t>
  </si>
  <si>
    <t>ENSE00001784438</t>
  </si>
  <si>
    <t>activating mutations P262H, G284R (Dienstmann 2014)</t>
  </si>
  <si>
    <t>ENSE00003469228</t>
  </si>
  <si>
    <t>ENSE00003556105</t>
  </si>
  <si>
    <t>ENSE00003660791</t>
  </si>
  <si>
    <t>activating mutation Q809R (Dienstmann 2014)</t>
  </si>
  <si>
    <t>ENSE00001141069</t>
  </si>
  <si>
    <t>rs2069506</t>
  </si>
  <si>
    <t>ENSE00003458939</t>
  </si>
  <si>
    <t>ENSE00003676150</t>
  </si>
  <si>
    <t>ENSE00003465926</t>
  </si>
  <si>
    <t>rs2069502</t>
  </si>
  <si>
    <t>ENSE00003497990</t>
  </si>
  <si>
    <t>contains SNP rs2072052</t>
  </si>
  <si>
    <t>ENSE00003486099</t>
  </si>
  <si>
    <t>rs2270777</t>
  </si>
  <si>
    <t>ENSE00003593565</t>
  </si>
  <si>
    <t>ENSE00001919656</t>
  </si>
  <si>
    <t>ENSE00003500719</t>
  </si>
  <si>
    <t>ENSE00003469551</t>
  </si>
  <si>
    <t>ENSE00003527919</t>
  </si>
  <si>
    <t>ENSE00003684852</t>
  </si>
  <si>
    <t>ENSE00003683366</t>
  </si>
  <si>
    <t>ENSE00003674928</t>
  </si>
  <si>
    <t>ENSE00003597511</t>
  </si>
  <si>
    <t>ENSE00003645279</t>
  </si>
  <si>
    <t>ENSE00003476000</t>
  </si>
  <si>
    <t>ENSE00001952275</t>
  </si>
  <si>
    <t>ENSE00000998168</t>
  </si>
  <si>
    <t>ENSE00000755337</t>
  </si>
  <si>
    <t>ENSE00001893688</t>
  </si>
  <si>
    <t>ENSE00003701155</t>
  </si>
  <si>
    <t>ENSE00003478630</t>
  </si>
  <si>
    <t>ENSE00003607611</t>
  </si>
  <si>
    <t>recurrent germline mutation L424V (PMID 25529843); P436S</t>
  </si>
  <si>
    <t>ENSE00001221886</t>
  </si>
  <si>
    <t>main hotspot by Cosmic</t>
  </si>
  <si>
    <t>ENSE00003598146</t>
  </si>
  <si>
    <t>ENSE00000827405</t>
  </si>
  <si>
    <t>indel hotspot by Cosmic</t>
  </si>
  <si>
    <t>ENSE00001484009</t>
  </si>
  <si>
    <t>ENSE00003666217</t>
  </si>
  <si>
    <t>ENSE00003659301</t>
  </si>
  <si>
    <t>ENSE00000939162</t>
  </si>
  <si>
    <t>ENSE00000939163</t>
  </si>
  <si>
    <t>ENSE00000939164</t>
  </si>
  <si>
    <t>ENSE00000939165</t>
  </si>
  <si>
    <t>ENSE00000939166</t>
  </si>
  <si>
    <t>ENSE00000939167</t>
  </si>
  <si>
    <t>ENSE00000939168</t>
  </si>
  <si>
    <t>ENSE00000939169</t>
  </si>
  <si>
    <t>ENSE00000939171</t>
  </si>
  <si>
    <t>ENSE00000939173</t>
  </si>
  <si>
    <t>ENSE00000939174</t>
  </si>
  <si>
    <t>ENSE00000939175</t>
  </si>
  <si>
    <t>ENSE00001394102</t>
  </si>
  <si>
    <t>ENSE00000939177</t>
  </si>
  <si>
    <t>ENSE00000939178</t>
  </si>
  <si>
    <t>ENSE00000939180</t>
  </si>
  <si>
    <t>ENSE00003461148</t>
  </si>
  <si>
    <t>ENSE00000939183</t>
  </si>
  <si>
    <t>ENSE00000939185</t>
  </si>
  <si>
    <t>ENSE00000939187</t>
  </si>
  <si>
    <t>ENSE00000939189</t>
  </si>
  <si>
    <t>ENSE00003560258</t>
  </si>
  <si>
    <t>ENSE00001184789</t>
  </si>
  <si>
    <t>ENSE00001094288</t>
  </si>
  <si>
    <t>ENSE00001481602</t>
  </si>
  <si>
    <t>ENSE00002199946</t>
  </si>
  <si>
    <t>ENSE00003469272</t>
  </si>
  <si>
    <t>ENSE00003588059</t>
  </si>
  <si>
    <t>ENSE00003494338</t>
  </si>
  <si>
    <t>ENSE00003621237</t>
  </si>
  <si>
    <t>ENSE00003474733</t>
  </si>
  <si>
    <t>ENSE00003461315</t>
  </si>
  <si>
    <t>ENSE00000939670</t>
  </si>
  <si>
    <t>ENSE00000939671</t>
  </si>
  <si>
    <t>ENSE00000939672</t>
  </si>
  <si>
    <t>ENSE00000939673</t>
  </si>
  <si>
    <t>ENSE00000939674</t>
  </si>
  <si>
    <t>ENSE00000939675</t>
  </si>
  <si>
    <t>ENSE00000939676</t>
  </si>
  <si>
    <t>ENSE00000939677</t>
  </si>
  <si>
    <t>ENSE00000939678</t>
  </si>
  <si>
    <t>ENSE00000939679</t>
  </si>
  <si>
    <t>ENSE00003599424</t>
  </si>
  <si>
    <t>ENSE00000939681</t>
  </si>
  <si>
    <t>ENSE00000939682</t>
  </si>
  <si>
    <t>ENSE00000939683</t>
  </si>
  <si>
    <t>ENSE00000939684</t>
  </si>
  <si>
    <t>ENSE00000939685</t>
  </si>
  <si>
    <t>ENSE00001003962</t>
  </si>
  <si>
    <t>ENSE00003541600</t>
  </si>
  <si>
    <t>ENSE00003641827</t>
  </si>
  <si>
    <t>ENSE00001241067</t>
  </si>
  <si>
    <t>NKX2-1-UTR3</t>
  </si>
  <si>
    <t>part of UTR added for CNV calling, containing SNPs rs10139625, rs550912157</t>
  </si>
  <si>
    <t>ENSE00002375051</t>
  </si>
  <si>
    <t>rs2076735</t>
  </si>
  <si>
    <t>ENSE00003523259</t>
  </si>
  <si>
    <t>ENSE00002242032</t>
  </si>
  <si>
    <t>NKX2-1-UTR5</t>
  </si>
  <si>
    <t>part of UTR added for CNV calling, contains SNP rs2076751</t>
  </si>
  <si>
    <t>rs56249733</t>
  </si>
  <si>
    <t>SNP for CNV calling, also containing SNP rs71409598</t>
  </si>
  <si>
    <t>ENSE00003642995</t>
  </si>
  <si>
    <t>rs12913832</t>
  </si>
  <si>
    <t>rs1426654</t>
  </si>
  <si>
    <t>ENSE00001257104</t>
  </si>
  <si>
    <t>ENSE00003630653</t>
  </si>
  <si>
    <t>ENSE00003568990</t>
  </si>
  <si>
    <t>ENSE00003549291</t>
  </si>
  <si>
    <t>ENSE00001134055</t>
  </si>
  <si>
    <t>ENSE00001199390</t>
  </si>
  <si>
    <t>ENSE00001257056</t>
  </si>
  <si>
    <t>ENSE00001199379</t>
  </si>
  <si>
    <t>ENSE00001199374</t>
  </si>
  <si>
    <t>ENSE00001199370</t>
  </si>
  <si>
    <t>ENSE00002629369</t>
  </si>
  <si>
    <t>ENSE00001134128</t>
  </si>
  <si>
    <t>ENSE00001766468</t>
  </si>
  <si>
    <t>ENSE00000943688</t>
  </si>
  <si>
    <t>ENSE00003448289</t>
  </si>
  <si>
    <t>ENSE00003541167</t>
  </si>
  <si>
    <t>ENSE00001134154</t>
  </si>
  <si>
    <t>fusion breakpoint in secretory breast carcinoma (Togon, 2002, Cancer Cell) and fibrosarcoma (Knezevich 1998, Nat Gen)</t>
  </si>
  <si>
    <t>ENSE00003654103</t>
  </si>
  <si>
    <t>ENSE00003279643</t>
  </si>
  <si>
    <t>ENSE00003620744</t>
  </si>
  <si>
    <t>ENSE00003690630</t>
  </si>
  <si>
    <t>ENSE00001316091</t>
  </si>
  <si>
    <t>extended exon following PMID 24722152</t>
  </si>
  <si>
    <t>ENSE00003530548</t>
  </si>
  <si>
    <t>ENSE00003615020</t>
  </si>
  <si>
    <t>ENSE00000873729</t>
  </si>
  <si>
    <t>ENSE00003516607</t>
  </si>
  <si>
    <t>ENSE00000873731</t>
  </si>
  <si>
    <t>ENSE00003672725</t>
  </si>
  <si>
    <t>ENSE00003551596</t>
  </si>
  <si>
    <t>ENSE00003533430</t>
  </si>
  <si>
    <t>ENSE00003508344</t>
  </si>
  <si>
    <t>ENSE00003521540</t>
  </si>
  <si>
    <t>ENSE00003530208</t>
  </si>
  <si>
    <t>ENSE00003635863</t>
  </si>
  <si>
    <t>ENSE00003480783</t>
  </si>
  <si>
    <t>ENSE00003559641</t>
  </si>
  <si>
    <t>ENSE00003653235</t>
  </si>
  <si>
    <t>ENSE00003479397</t>
  </si>
  <si>
    <t>ENSE00003576976</t>
  </si>
  <si>
    <t>ENSE00003576487</t>
  </si>
  <si>
    <t>ENSE00003514511</t>
  </si>
  <si>
    <t>ENSE00003505826</t>
  </si>
  <si>
    <t>ENSE00003685929</t>
  </si>
  <si>
    <t>ENSE00003477944</t>
  </si>
  <si>
    <t>ENSE00003638203</t>
  </si>
  <si>
    <t>ENSE00003515047</t>
  </si>
  <si>
    <t>ENSE00000665078</t>
  </si>
  <si>
    <t>ENSE00003618010</t>
  </si>
  <si>
    <t>ENSE00003683061</t>
  </si>
  <si>
    <t>ENSE00003621413</t>
  </si>
  <si>
    <t>ENSE00003549432</t>
  </si>
  <si>
    <t>ENSE00003531747</t>
  </si>
  <si>
    <t>ENSE00003584972</t>
  </si>
  <si>
    <t>ENSE00003645603</t>
  </si>
  <si>
    <t>ENSE00003569705</t>
  </si>
  <si>
    <t>ENSE00003590475</t>
  </si>
  <si>
    <t>ENSE00003592728</t>
  </si>
  <si>
    <t>ENSE00003515904</t>
  </si>
  <si>
    <t>ENSE00003518274</t>
  </si>
  <si>
    <t>ENSE00003655946</t>
  </si>
  <si>
    <t>ENSE00003603845</t>
  </si>
  <si>
    <t>ENSE00003656176</t>
  </si>
  <si>
    <t>ENSE00001846939</t>
  </si>
  <si>
    <t>ENSE00003665970</t>
  </si>
  <si>
    <t>secondary hotspot</t>
  </si>
  <si>
    <t>ENSE00001698951</t>
  </si>
  <si>
    <t>main hotspot</t>
  </si>
  <si>
    <t>ENSE00002621450</t>
  </si>
  <si>
    <t>ENSE00003590684</t>
  </si>
  <si>
    <t>ENSE00003660058</t>
  </si>
  <si>
    <t>ENSE00003627364</t>
  </si>
  <si>
    <t>ENSE00003510579</t>
  </si>
  <si>
    <t>ENSE00003571378</t>
  </si>
  <si>
    <t>ENSE00003484708</t>
  </si>
  <si>
    <t>ENSE00003657346</t>
  </si>
  <si>
    <t>ENSE00003497497</t>
  </si>
  <si>
    <t>ENSE00003468176</t>
  </si>
  <si>
    <t>ENSE00003477974</t>
  </si>
  <si>
    <t>ENSE00003587255</t>
  </si>
  <si>
    <t>ENSE00001262098</t>
  </si>
  <si>
    <t>ENSE00001859184</t>
  </si>
  <si>
    <t>ENSE00000844392</t>
  </si>
  <si>
    <t>ENSE00003598752</t>
  </si>
  <si>
    <t>ENSE00003583378</t>
  </si>
  <si>
    <t>ENSE00003666145</t>
  </si>
  <si>
    <t>ENSE00003478164</t>
  </si>
  <si>
    <t>ENSE00003530746</t>
  </si>
  <si>
    <t>ENSE00003610169</t>
  </si>
  <si>
    <t>ENSE00003470877</t>
  </si>
  <si>
    <t>ENSE00003688123</t>
  </si>
  <si>
    <t>ENSE00003650604</t>
  </si>
  <si>
    <t>ENSE00003463070</t>
  </si>
  <si>
    <t>ENSE00003480911</t>
  </si>
  <si>
    <t>ENSE00003524722</t>
  </si>
  <si>
    <t>ENSE00003536040</t>
  </si>
  <si>
    <t>ENSE00001930498</t>
  </si>
  <si>
    <t>ENSE00003605891</t>
  </si>
  <si>
    <t>ENSE00003545950</t>
  </si>
  <si>
    <t>9a</t>
  </si>
  <si>
    <t>ENSE00003496026</t>
  </si>
  <si>
    <t>not in canonical isoform, added for alternative transcripts</t>
  </si>
  <si>
    <t>ENSE00003636029</t>
  </si>
  <si>
    <t>ENSE00003586720</t>
  </si>
  <si>
    <t>ENSE00003504863</t>
  </si>
  <si>
    <t>ENSE00003462942</t>
  </si>
  <si>
    <t>ENSE00003518480</t>
  </si>
  <si>
    <t>ENSE00003625790</t>
  </si>
  <si>
    <t>ENSE00002419584</t>
  </si>
  <si>
    <t>ENSE00002667911</t>
  </si>
  <si>
    <t>ENSE00003598164</t>
  </si>
  <si>
    <t>ENSE00003559490</t>
  </si>
  <si>
    <t>ENSE00003483777</t>
  </si>
  <si>
    <t>ENSE00003693014</t>
  </si>
  <si>
    <t>ENSE00003629296</t>
  </si>
  <si>
    <t>ENSE00003517529</t>
  </si>
  <si>
    <t>ENSE00003558799</t>
  </si>
  <si>
    <t>ENSE00003488561</t>
  </si>
  <si>
    <t>ENSE00003693905</t>
  </si>
  <si>
    <t>ENSE00003550363</t>
  </si>
  <si>
    <t>ENSE00003528366</t>
  </si>
  <si>
    <t>ENSE00003566524</t>
  </si>
  <si>
    <t>ENSE00003649334</t>
  </si>
  <si>
    <t>ENSE00003523437</t>
  </si>
  <si>
    <t>ENSE00003664858</t>
  </si>
  <si>
    <t>ENSE00003519142</t>
  </si>
  <si>
    <t>ENSE00003572360</t>
  </si>
  <si>
    <t>ENSE00003584699</t>
  </si>
  <si>
    <t>ENSE00003626703</t>
  </si>
  <si>
    <t>ENSE00003533435</t>
  </si>
  <si>
    <t>ENSE00003621323</t>
  </si>
  <si>
    <t>ENSE00003520933</t>
  </si>
  <si>
    <t>ENSE00003598479</t>
  </si>
  <si>
    <t>ENSE00003589803</t>
  </si>
  <si>
    <t>ENSE00003518529</t>
  </si>
  <si>
    <t>ENSE00003590778</t>
  </si>
  <si>
    <t>ENSE00003637332</t>
  </si>
  <si>
    <t>ENSE00003542127</t>
  </si>
  <si>
    <t>ENSE00003687537</t>
  </si>
  <si>
    <t>ENSE00003684025</t>
  </si>
  <si>
    <t>ENSE00002342236</t>
  </si>
  <si>
    <t>ENSE00003642518</t>
  </si>
  <si>
    <t>ENSE00003597377</t>
  </si>
  <si>
    <t>ENSE00003525104</t>
  </si>
  <si>
    <t>ENSE00003587765</t>
  </si>
  <si>
    <t>ENSE00003640894</t>
  </si>
  <si>
    <t>ENSE00003482820</t>
  </si>
  <si>
    <t>ENSE00003485672</t>
  </si>
  <si>
    <t>ENSE00003587654</t>
  </si>
  <si>
    <t>ENSE00003495718</t>
  </si>
  <si>
    <t>ENSE00003516150</t>
  </si>
  <si>
    <t>ENSE00003563149</t>
  </si>
  <si>
    <t>ENSE00003612723</t>
  </si>
  <si>
    <t>ENSE00003488982</t>
  </si>
  <si>
    <t>ENSE00003515550</t>
  </si>
  <si>
    <t>ENSE00003689290</t>
  </si>
  <si>
    <t>ENSE00003600424</t>
  </si>
  <si>
    <t>ENSE00003681417</t>
  </si>
  <si>
    <t>ENSE00003585825</t>
  </si>
  <si>
    <t>ENSE00003626200</t>
  </si>
  <si>
    <t>ENSE00003671256</t>
  </si>
  <si>
    <t>ENSE00003537952</t>
  </si>
  <si>
    <t>ENSE00003564735</t>
  </si>
  <si>
    <t>ENSE00003598030</t>
  </si>
  <si>
    <t>ENSE00003606085</t>
  </si>
  <si>
    <t>ENSE00003528160</t>
  </si>
  <si>
    <t>ENSE00003562141</t>
  </si>
  <si>
    <t>ENSE00001698901</t>
  </si>
  <si>
    <t>ENSE00001201250</t>
  </si>
  <si>
    <t>ENSE00001612678</t>
  </si>
  <si>
    <t>ENSE00001121690</t>
  </si>
  <si>
    <t>rs2643195</t>
  </si>
  <si>
    <t>SNP for CNV calling, also contains rs2517951</t>
  </si>
  <si>
    <t>ENSE00002716631</t>
  </si>
  <si>
    <t>rs1565923</t>
  </si>
  <si>
    <t>rs2952155</t>
  </si>
  <si>
    <t>ENSE00003474439</t>
  </si>
  <si>
    <t>ENSE00003653182</t>
  </si>
  <si>
    <t>ENSE00003648452</t>
  </si>
  <si>
    <t>rs1810132</t>
  </si>
  <si>
    <t>ENSE00003663782</t>
  </si>
  <si>
    <t>ENSE00003605099</t>
  </si>
  <si>
    <t>ENSE00003679402</t>
  </si>
  <si>
    <t>ENSE00003572793</t>
  </si>
  <si>
    <t>ENSE00003610105</t>
  </si>
  <si>
    <t>rs4252627</t>
  </si>
  <si>
    <t>ENSE00003530664</t>
  </si>
  <si>
    <t>ENSE00003523294</t>
  </si>
  <si>
    <t>ENSE00003625564</t>
  </si>
  <si>
    <t>ENSE00003564965</t>
  </si>
  <si>
    <t>ENSE00003675634</t>
  </si>
  <si>
    <t>ENSE00003632167</t>
  </si>
  <si>
    <t>ENSE00003629888</t>
  </si>
  <si>
    <t>rs2952156</t>
  </si>
  <si>
    <t>ENSE00003591380</t>
  </si>
  <si>
    <t>contains SNP rs1136201</t>
  </si>
  <si>
    <t>rs903506</t>
  </si>
  <si>
    <t>ENSE00003655754</t>
  </si>
  <si>
    <t>ENSE00003629275</t>
  </si>
  <si>
    <t>ENSE00003625600</t>
  </si>
  <si>
    <t>ENSE00003657083</t>
  </si>
  <si>
    <t>ENSE00003580476</t>
  </si>
  <si>
    <t>ENSE00003650103</t>
  </si>
  <si>
    <t>ENSE00003465438</t>
  </si>
  <si>
    <t>ENSE00003585058</t>
  </si>
  <si>
    <t>ENSE00003528993</t>
  </si>
  <si>
    <t>ENSE00001384235</t>
  </si>
  <si>
    <t>contains SNP rs1058808</t>
  </si>
  <si>
    <t>ENSE00001937547</t>
  </si>
  <si>
    <t>ENSE00003687053</t>
  </si>
  <si>
    <t>ENSE00003628864</t>
  </si>
  <si>
    <t>ENSE00003477922</t>
  </si>
  <si>
    <t>ENSE00003458468</t>
  </si>
  <si>
    <t>ENSE00003672792</t>
  </si>
  <si>
    <t>ENSE00003591784</t>
  </si>
  <si>
    <t>ENSE00003492626</t>
  </si>
  <si>
    <t>ENSE00003497952</t>
  </si>
  <si>
    <t>ENSE00003537850</t>
  </si>
  <si>
    <t>ENSE00001516235</t>
  </si>
  <si>
    <t>ENSE00003527960</t>
  </si>
  <si>
    <t>ENSE00003547126</t>
  </si>
  <si>
    <t>ENSE00003522602</t>
  </si>
  <si>
    <t>ENSE00003463944</t>
  </si>
  <si>
    <t>ENSE00003587679</t>
  </si>
  <si>
    <t>ENSE00003642045</t>
  </si>
  <si>
    <t>ENSE00003513709</t>
  </si>
  <si>
    <t>ENSE00003531836</t>
  </si>
  <si>
    <t>ENSE00003541068</t>
  </si>
  <si>
    <t>ENSE00003510592</t>
  </si>
  <si>
    <t>ENSE00003559512</t>
  </si>
  <si>
    <t>ENSE00003597328</t>
  </si>
  <si>
    <t>ENSE00003661015</t>
  </si>
  <si>
    <t>ENSE00002733952</t>
  </si>
  <si>
    <t>ENSE00002719164</t>
  </si>
  <si>
    <t>ENSE00001004034</t>
  </si>
  <si>
    <t>ENSE00003669145</t>
  </si>
  <si>
    <t>ENSE00003546679</t>
  </si>
  <si>
    <t>ENSE00003675285</t>
  </si>
  <si>
    <t>ENSE00003489716</t>
  </si>
  <si>
    <t>ENSE00003581893</t>
  </si>
  <si>
    <t>ENSE00003527728</t>
  </si>
  <si>
    <t>ENSE00003494728</t>
  </si>
  <si>
    <t>ENSE00003519889</t>
  </si>
  <si>
    <t>ENSE00003694477</t>
  </si>
  <si>
    <t>ENSE00003654693</t>
  </si>
  <si>
    <t>ENSE00001375919</t>
  </si>
  <si>
    <t>ENSE00001316245</t>
  </si>
  <si>
    <t>ENSE00001531678</t>
  </si>
  <si>
    <t>ENSE00001289198</t>
  </si>
  <si>
    <t>ENSE00003652329</t>
  </si>
  <si>
    <t>ENSE00003566741</t>
  </si>
  <si>
    <t>ENSE00003570792</t>
  </si>
  <si>
    <t>ENSE00003474932</t>
  </si>
  <si>
    <t>ENSE00003483429</t>
  </si>
  <si>
    <t>ENSE00003462321</t>
  </si>
  <si>
    <t>ENSE00003571918</t>
  </si>
  <si>
    <t>ENSE00001289211</t>
  </si>
  <si>
    <t>ENSE00003613777</t>
  </si>
  <si>
    <t>ENSE00003475449</t>
  </si>
  <si>
    <t>ENSE00001371225</t>
  </si>
  <si>
    <t>ENSE00003678645</t>
  </si>
  <si>
    <t>ENSE00000679299</t>
  </si>
  <si>
    <t>ENSE00001217262</t>
  </si>
  <si>
    <t>ENSE00001217274</t>
  </si>
  <si>
    <t>ENSE00000689811</t>
  </si>
  <si>
    <t>ENSE00000689815</t>
  </si>
  <si>
    <t>ENSE00003575305</t>
  </si>
  <si>
    <t>ENSE00001101798</t>
  </si>
  <si>
    <t>ENSE00000995804</t>
  </si>
  <si>
    <t>ENSE00000694528</t>
  </si>
  <si>
    <t>ENSE00000694530</t>
  </si>
  <si>
    <t>ENSE00000694534</t>
  </si>
  <si>
    <t>ENSE00000694536</t>
  </si>
  <si>
    <t>ENSE00000694538</t>
  </si>
  <si>
    <t>ENSE00000694540</t>
  </si>
  <si>
    <t>ENSE00003492114</t>
  </si>
  <si>
    <t>ENSE00003623199</t>
  </si>
  <si>
    <t>ENSE00001101802</t>
  </si>
  <si>
    <t>ENSE00000721979</t>
  </si>
  <si>
    <t>recurrent germline mutation S478N (PMID 24501277); L474P</t>
  </si>
  <si>
    <t>ENSE00003658606</t>
  </si>
  <si>
    <t>ENSE00003569266</t>
  </si>
  <si>
    <t>ENSE00003539861</t>
  </si>
  <si>
    <t>ENSE00003051100</t>
  </si>
  <si>
    <t>ENSE00000661877</t>
  </si>
  <si>
    <t>ENSE00003544319</t>
  </si>
  <si>
    <t>ENSE00000661879</t>
  </si>
  <si>
    <t>ENSE00003523341</t>
  </si>
  <si>
    <t>ENSE00003678936</t>
  </si>
  <si>
    <t>ENSE00003516229</t>
  </si>
  <si>
    <t>ENSE00003564760</t>
  </si>
  <si>
    <t>ENSE00003669255</t>
  </si>
  <si>
    <t>ENSE00003543788</t>
  </si>
  <si>
    <t>ENSE00003638193</t>
  </si>
  <si>
    <t>ENSE00001460955</t>
  </si>
  <si>
    <t>ENSE00000845685</t>
  </si>
  <si>
    <t>ENSE00000512391</t>
  </si>
  <si>
    <t>ENSE00000662874</t>
  </si>
  <si>
    <t>ENSE00000512389</t>
  </si>
  <si>
    <t>ENSE00003589378</t>
  </si>
  <si>
    <t>ENSE00000991660</t>
  </si>
  <si>
    <t>ENSE00003485969</t>
  </si>
  <si>
    <t>ENSE00000845695</t>
  </si>
  <si>
    <t>ENSE00003497989</t>
  </si>
  <si>
    <t>ENSE00003500528</t>
  </si>
  <si>
    <t>minor secondary hotspot</t>
  </si>
  <si>
    <t>ENSE00003493768</t>
  </si>
  <si>
    <t>tertiary hotspot (indels)</t>
  </si>
  <si>
    <t>ENSE00003622010</t>
  </si>
  <si>
    <t>ENSE00003477404</t>
  </si>
  <si>
    <t>secondary hotspot (Q157P)</t>
  </si>
  <si>
    <t>ENSE00003694524</t>
  </si>
  <si>
    <t>ENSE00003537947</t>
  </si>
  <si>
    <t>ENSE00003673252</t>
  </si>
  <si>
    <t>ENSE00003653463</t>
  </si>
  <si>
    <t>primary hotspot (S34F)</t>
  </si>
  <si>
    <t>ENSE00001856022</t>
  </si>
  <si>
    <t>ENSE00001654687</t>
  </si>
  <si>
    <t>fusion hotspot for BCR-ABL</t>
  </si>
  <si>
    <t>BCR-INTRON13</t>
  </si>
  <si>
    <t>ENSE00001781765</t>
  </si>
  <si>
    <t>BCR-INTRON14</t>
  </si>
  <si>
    <t>ENSE00003524316</t>
  </si>
  <si>
    <t>ENSE00003559542</t>
  </si>
  <si>
    <t>ENSE00003653339</t>
  </si>
  <si>
    <t>ENSE00003670158</t>
  </si>
  <si>
    <t>start of kinase domain; minor hotspot</t>
  </si>
  <si>
    <t>ENSE00001866587</t>
  </si>
  <si>
    <t>ENSE00001373499</t>
  </si>
  <si>
    <t>ENSE00001171309</t>
  </si>
  <si>
    <t>ENSE00000652099</t>
  </si>
  <si>
    <t>ENSE00001323333</t>
  </si>
  <si>
    <t>ENSE00001292557</t>
  </si>
  <si>
    <t>ENSE00001305681</t>
  </si>
  <si>
    <t>ENSE00001383963</t>
  </si>
  <si>
    <t>ENSE00001306896</t>
  </si>
  <si>
    <t>ENSE00001325971</t>
  </si>
  <si>
    <t>ENSE00001308068</t>
  </si>
  <si>
    <t>ENSE00001327284</t>
  </si>
  <si>
    <t>ENSE00003551311</t>
  </si>
  <si>
    <t>ENSE00003641081</t>
  </si>
  <si>
    <t>ENSE00003570003</t>
  </si>
  <si>
    <t>ENSE00001641610</t>
  </si>
  <si>
    <t>ENSE00001730907</t>
  </si>
  <si>
    <t>ENSE00000655374</t>
  </si>
  <si>
    <t>ENSE00000655406</t>
  </si>
  <si>
    <t>ENSE00000655428</t>
  </si>
  <si>
    <t>ENSE00000655442</t>
  </si>
  <si>
    <t>ENSE00001093194</t>
  </si>
  <si>
    <t>X</t>
  </si>
  <si>
    <t>ENSE00003512527</t>
  </si>
  <si>
    <t>ENSE00003548197</t>
  </si>
  <si>
    <t>ENSE00000669309</t>
  </si>
  <si>
    <t>ENSE00001043758</t>
  </si>
  <si>
    <t>ENSE00001043742</t>
  </si>
  <si>
    <t>ENSE00000669315</t>
  </si>
  <si>
    <t>ENSE00003591800</t>
  </si>
  <si>
    <t>ENSE00003542662</t>
  </si>
  <si>
    <t>ENSE00000669321</t>
  </si>
  <si>
    <t>ENSE00001740061</t>
  </si>
  <si>
    <t>ENSE00001472613</t>
  </si>
  <si>
    <t>ENSE00000669340</t>
  </si>
  <si>
    <t>ENSE00003563389</t>
  </si>
  <si>
    <t>ENSE00001936221</t>
  </si>
  <si>
    <t>ENSE00001326500</t>
  </si>
  <si>
    <t>ENSE00003606052</t>
  </si>
  <si>
    <t>ENSE00003625235</t>
  </si>
  <si>
    <t>ENSE00001165476</t>
  </si>
  <si>
    <t>ENSE00001282597</t>
  </si>
  <si>
    <t>ENSE00001165458</t>
  </si>
  <si>
    <t>ENSE00001316881</t>
  </si>
  <si>
    <t>ENSE00001930911</t>
  </si>
  <si>
    <t>ENSE00001698846</t>
  </si>
  <si>
    <t>ENSE00001738202</t>
  </si>
  <si>
    <t>Y</t>
  </si>
  <si>
    <t>not complete exon; anchor for chrY</t>
  </si>
  <si>
    <t>ENSE00001601989</t>
  </si>
  <si>
    <t>ENSE00003667463</t>
  </si>
  <si>
    <t>ENSE00003548678</t>
  </si>
  <si>
    <t>ENSE00001649504</t>
  </si>
  <si>
    <t>Changes made on 1/5/2016</t>
  </si>
  <si>
    <t>TERT Transcript ID corrected</t>
  </si>
  <si>
    <t>BRAF exon 11 trimmed, removing overlap with intron</t>
  </si>
  <si>
    <t>CCND1: tile for rs9344 removed because SNP is already contained in exon</t>
  </si>
  <si>
    <t>MET Intron 14: corrected start position</t>
  </si>
  <si>
    <t>CRLF2 removed because of zero coverage</t>
  </si>
  <si>
    <t>Changes made on 6/15/2016</t>
  </si>
  <si>
    <t>PIK3CA added to CNV genes (for NCI-MATCH arm I)</t>
  </si>
  <si>
    <t>MLH1 and MSH2 added to CNV genes (for NCI-MATCH arm Z1D)</t>
  </si>
  <si>
    <t>SDHD promoter region changed from 111957500 to 111957523 to avoid overlap with TIMM8B gene</t>
  </si>
  <si>
    <t>Changes made on 8/23/2016</t>
  </si>
  <si>
    <t>added PDGFRA to genes tested for fusions; no introns tiled but actionable PDGFRA-FIP1L1 detected in one samples</t>
  </si>
  <si>
    <t>PI3K/AKT/mTOR</t>
  </si>
  <si>
    <t>Cell Cycle Control</t>
  </si>
  <si>
    <t>Immune Checkpoint</t>
  </si>
  <si>
    <t>RNA Splicing</t>
  </si>
  <si>
    <t>Wnt/beta-Catenin</t>
  </si>
  <si>
    <t>Hedgehog</t>
  </si>
  <si>
    <t>FGF</t>
  </si>
  <si>
    <t>JAK/STAT</t>
  </si>
  <si>
    <t>Notch</t>
  </si>
  <si>
    <t>VEGF</t>
  </si>
  <si>
    <t>Signaling Pathway</t>
  </si>
  <si>
    <t>Hippo/YAP</t>
  </si>
  <si>
    <t>Eph/Ephrin</t>
  </si>
  <si>
    <t>G-protein</t>
  </si>
  <si>
    <t>DNA Damage/Repair</t>
  </si>
  <si>
    <t xml:space="preserve">Receptor Tyrosine Kinase/Growth Factor </t>
  </si>
  <si>
    <t>PDGF</t>
  </si>
  <si>
    <t>HER2/EGFR</t>
  </si>
  <si>
    <t>Chromatin Remodeling/DNA Methylation</t>
  </si>
  <si>
    <t>Neurotrophin</t>
  </si>
  <si>
    <t>Cytoskeleton</t>
  </si>
  <si>
    <t>Hormone</t>
  </si>
  <si>
    <t>DNA Replication</t>
  </si>
  <si>
    <t>Philadelphia Chromosome</t>
  </si>
  <si>
    <t>TGFb/BMP</t>
  </si>
  <si>
    <t>Metabolic</t>
  </si>
  <si>
    <t>Ubiquitination</t>
  </si>
  <si>
    <t>Transcription</t>
  </si>
  <si>
    <t>MAPK/ERK</t>
  </si>
  <si>
    <t>Domain_Name</t>
  </si>
  <si>
    <t>Domain_Start</t>
  </si>
  <si>
    <t>Domain_End</t>
  </si>
  <si>
    <t>Domain</t>
  </si>
  <si>
    <t>P53_TAD</t>
  </si>
  <si>
    <t>P53 transactivation motif</t>
  </si>
  <si>
    <t>P53</t>
  </si>
  <si>
    <t>P53 DNA-binding domain</t>
  </si>
  <si>
    <t>P53_tetramer</t>
  </si>
  <si>
    <t>P53 tetramerisation motif</t>
  </si>
  <si>
    <t>zf-C3HC4</t>
  </si>
  <si>
    <t>Zinc finger, C3HC4 type (RING finger)</t>
  </si>
  <si>
    <t>BRCT_assoc</t>
  </si>
  <si>
    <t>Serine-rich domain associated with BRCT</t>
  </si>
  <si>
    <t>EIN3</t>
  </si>
  <si>
    <t>Ethylene insensitive 3</t>
  </si>
  <si>
    <t>BRCT</t>
  </si>
  <si>
    <t>BRCA1 C Terminus (BRCT) domain</t>
  </si>
  <si>
    <t>BRCA2 repeat</t>
  </si>
  <si>
    <t>BRCA-2_helical</t>
  </si>
  <si>
    <t>BRCA2, helical</t>
  </si>
  <si>
    <t>BRCA-2_OB1</t>
  </si>
  <si>
    <t>BRCA2, oligonucleotide/oligosaccharide-binding, domain 1</t>
  </si>
  <si>
    <t>Tower</t>
  </si>
  <si>
    <t>BRCA-2_OB3</t>
  </si>
  <si>
    <t>BRCA2, oligonucleotide/oligosaccharide-binding, domain 3</t>
  </si>
  <si>
    <t>Cyclin_N</t>
  </si>
  <si>
    <t>Cyclin, N-terminal domain</t>
  </si>
  <si>
    <t>Cyclin_C</t>
  </si>
  <si>
    <t>Cyclin, C-terminal domain</t>
  </si>
  <si>
    <t>Pkinase</t>
  </si>
  <si>
    <t>Protein kinase domain</t>
  </si>
  <si>
    <t>CDI</t>
  </si>
  <si>
    <t>Cyclin-dependent kinase inhibitor</t>
  </si>
  <si>
    <t>Ank</t>
  </si>
  <si>
    <t>Ankyrin repeat</t>
  </si>
  <si>
    <t>Ank_2</t>
  </si>
  <si>
    <t>Ankyrin repeats (3 copies)</t>
  </si>
  <si>
    <t>DUF3452</t>
  </si>
  <si>
    <t>Domain of unknown function (DUF3452)</t>
  </si>
  <si>
    <t>RB_A</t>
  </si>
  <si>
    <t>Retinoblastoma-associated protein A domain</t>
  </si>
  <si>
    <t>RB_B</t>
  </si>
  <si>
    <t>Retinoblastoma-associated protein B domain</t>
  </si>
  <si>
    <t>Rb_C</t>
  </si>
  <si>
    <t>Rb C-terminal domain</t>
  </si>
  <si>
    <t>ARID</t>
  </si>
  <si>
    <t>ARID/BRIGHT DNA binding domain</t>
  </si>
  <si>
    <t>BAF250_C</t>
  </si>
  <si>
    <t>SWI/SNF-like complex subunit BAF250/Osa</t>
  </si>
  <si>
    <t>Peptidase_C12</t>
  </si>
  <si>
    <t>Ubiquitin carboxyl-terminal hydrolase, family 1</t>
  </si>
  <si>
    <t>PWWP</t>
  </si>
  <si>
    <t>PWWP domain</t>
  </si>
  <si>
    <t>DNA_methylase</t>
  </si>
  <si>
    <t>C-5 cytosine-specific DNA methylase</t>
  </si>
  <si>
    <t>EZH2_WD-Binding</t>
  </si>
  <si>
    <t>WD repeat binding protein EZH2</t>
  </si>
  <si>
    <t>SET</t>
  </si>
  <si>
    <t>SET domain</t>
  </si>
  <si>
    <t>WW</t>
  </si>
  <si>
    <t>WW domain</t>
  </si>
  <si>
    <t>SRI</t>
  </si>
  <si>
    <t>SRI (Set2 Rpb1 interacting) domain</t>
  </si>
  <si>
    <t>Cadherin_pro</t>
  </si>
  <si>
    <t>Cadherin prodomain like</t>
  </si>
  <si>
    <t>Cadherin</t>
  </si>
  <si>
    <t>Cadherin domain</t>
  </si>
  <si>
    <t>Cadherin_C</t>
  </si>
  <si>
    <t>Cadherin cytoplasmic region</t>
  </si>
  <si>
    <t>Ras</t>
  </si>
  <si>
    <t>Ras family</t>
  </si>
  <si>
    <t>FHA</t>
  </si>
  <si>
    <t>FHA domain</t>
  </si>
  <si>
    <t>SWIB</t>
  </si>
  <si>
    <t>SWIB/MDM2 domain</t>
  </si>
  <si>
    <t>zf-RanBP</t>
  </si>
  <si>
    <t>Zn-finger in Ran binding protein and others</t>
  </si>
  <si>
    <t>zf-C3HC4_3</t>
  </si>
  <si>
    <t>HEAT_2</t>
  </si>
  <si>
    <t>HEAT repeats</t>
  </si>
  <si>
    <t>HEAT</t>
  </si>
  <si>
    <t>HEAT repeat</t>
  </si>
  <si>
    <t>HATPase_c_3</t>
  </si>
  <si>
    <t>Histidine kinase-, DNA gyrase B-, and HSP90-like ATPase</t>
  </si>
  <si>
    <t>DNA_mis_repair</t>
  </si>
  <si>
    <t>DNA mismatch repair protein, C-terminal domain</t>
  </si>
  <si>
    <t>MutS_I</t>
  </si>
  <si>
    <t>MutS domain I</t>
  </si>
  <si>
    <t>MutS_II</t>
  </si>
  <si>
    <t>MutS domain II</t>
  </si>
  <si>
    <t>MutS_III</t>
  </si>
  <si>
    <t>MutS domain III</t>
  </si>
  <si>
    <t>MutS_IV</t>
  </si>
  <si>
    <t>MutS family domain IV</t>
  </si>
  <si>
    <t>MutS_V</t>
  </si>
  <si>
    <t>MutS domain V</t>
  </si>
  <si>
    <t>DNA_pol_B_exo1</t>
  </si>
  <si>
    <t>DNA polymerase family B, exonuclease domain</t>
  </si>
  <si>
    <t>DNA_pol_B</t>
  </si>
  <si>
    <t>DNA polymerase family B</t>
  </si>
  <si>
    <t>zf-C4pol</t>
  </si>
  <si>
    <t>C4-type zinc-finger of DNA polymerase delta</t>
  </si>
  <si>
    <t>DUF1744</t>
  </si>
  <si>
    <t>Domain of unknown function (DUF1744)</t>
  </si>
  <si>
    <t>Telomerase_RBD</t>
  </si>
  <si>
    <t>Telomerase ribonucleoprotein complex - RNA binding domain</t>
  </si>
  <si>
    <t>RVT_1</t>
  </si>
  <si>
    <t>Reverse transcriptase (RNA-dependent DNA polymerase)</t>
  </si>
  <si>
    <t>G-alpha</t>
  </si>
  <si>
    <t>G-protein alpha subunit</t>
  </si>
  <si>
    <t>Sterol-sensing</t>
  </si>
  <si>
    <t>Sterol-sensing domain of SREBP cleavage-activation</t>
  </si>
  <si>
    <t>Patched</t>
  </si>
  <si>
    <t>Patched family</t>
  </si>
  <si>
    <t>Fz</t>
  </si>
  <si>
    <t>Fz domain</t>
  </si>
  <si>
    <t>Frizzled</t>
  </si>
  <si>
    <t>Frizzled/Smoothened family membrane region</t>
  </si>
  <si>
    <t>FERM_N</t>
  </si>
  <si>
    <t>FERM N-terminal domain</t>
  </si>
  <si>
    <t>FERM_M</t>
  </si>
  <si>
    <t>FERM central domain</t>
  </si>
  <si>
    <t>FERM_C</t>
  </si>
  <si>
    <t>FERM C-terminal PH-like domain</t>
  </si>
  <si>
    <t>ERM</t>
  </si>
  <si>
    <t>Ezrin/radixin/moesin family</t>
  </si>
  <si>
    <t>Androgen_recep</t>
  </si>
  <si>
    <t>Androgen receptor</t>
  </si>
  <si>
    <t>zf-C4</t>
  </si>
  <si>
    <t>Zinc finger, C4 type (two domains)</t>
  </si>
  <si>
    <t>Hormone_recep</t>
  </si>
  <si>
    <t>Ligand-binding domain of nuclear hormone receptor</t>
  </si>
  <si>
    <t>Oest_recep</t>
  </si>
  <si>
    <t>Oestrogen receptor</t>
  </si>
  <si>
    <t>ESR1_C</t>
  </si>
  <si>
    <t>Oestrogen-type nuclear receptor final C-terminal</t>
  </si>
  <si>
    <t>Forkhead</t>
  </si>
  <si>
    <t>Forkhead domain</t>
  </si>
  <si>
    <t>GATA</t>
  </si>
  <si>
    <t>GATA zinc finger</t>
  </si>
  <si>
    <t>Death</t>
  </si>
  <si>
    <t>Death domain</t>
  </si>
  <si>
    <t>TIR</t>
  </si>
  <si>
    <t>TIR domain</t>
  </si>
  <si>
    <t>SH2</t>
  </si>
  <si>
    <t>SH2 domain</t>
  </si>
  <si>
    <t>Pkinase_Tyr</t>
  </si>
  <si>
    <t>Protein tyrosine kinase</t>
  </si>
  <si>
    <t>EpoR_lig-bind</t>
  </si>
  <si>
    <t>Erythropoietin receptor, ligand binding</t>
  </si>
  <si>
    <t>fn3</t>
  </si>
  <si>
    <t>Fibronectin type III domain</t>
  </si>
  <si>
    <t>RBD</t>
  </si>
  <si>
    <t>Raf-like Ras-binding domain</t>
  </si>
  <si>
    <t>C1_1</t>
  </si>
  <si>
    <t>Phorbol esters/diacylglycerol binding domain (C1 domain)</t>
  </si>
  <si>
    <t>RasGAP</t>
  </si>
  <si>
    <t>GTPase-activator protein for Ras-like GTPase</t>
  </si>
  <si>
    <t>CRAL_TRIO_2</t>
  </si>
  <si>
    <t>Divergent CRAL/TRIO domain</t>
  </si>
  <si>
    <t>BH4</t>
  </si>
  <si>
    <t>Bcl-2 homology region 4</t>
  </si>
  <si>
    <t>Bcl-2</t>
  </si>
  <si>
    <t>Apoptosis regulator proteins, Bcl-2 family</t>
  </si>
  <si>
    <t>DED</t>
  </si>
  <si>
    <t>Death effector domain</t>
  </si>
  <si>
    <t>Peptidase_C14</t>
  </si>
  <si>
    <t>Caspase domain</t>
  </si>
  <si>
    <t>HNF-1_N</t>
  </si>
  <si>
    <t>Hepatocyte nuclear factor 1 (HNF-1), N terminus</t>
  </si>
  <si>
    <t>Homeobox</t>
  </si>
  <si>
    <t>Homeobox domain</t>
  </si>
  <si>
    <t>HNF-1B_C</t>
  </si>
  <si>
    <t>Hepatocyte nuclear factor 1 (HNF-1), beta isoform C terminus</t>
  </si>
  <si>
    <t>HNF-1A_C</t>
  </si>
  <si>
    <t>Hepatocyte nuclear factor 1 (HNF-1), alpha isoform C terminus</t>
  </si>
  <si>
    <t>Iso_dh</t>
  </si>
  <si>
    <t>Isocitrate/isopropylmalate dehydrogenase</t>
  </si>
  <si>
    <t>CybS</t>
  </si>
  <si>
    <t>CybS, succinate dehydrogenase cytochrome B small subunit</t>
  </si>
  <si>
    <t>SH3_1</t>
  </si>
  <si>
    <t>SH3 domain</t>
  </si>
  <si>
    <t>F_actin_bind</t>
  </si>
  <si>
    <t>F-actin binding</t>
  </si>
  <si>
    <t>PH</t>
  </si>
  <si>
    <t>PH domain</t>
  </si>
  <si>
    <t>Pkinase_C</t>
  </si>
  <si>
    <t>Protein kinase C terminal domain</t>
  </si>
  <si>
    <t>DUF3385</t>
  </si>
  <si>
    <t>Domain of unknown function (DUF3385)</t>
  </si>
  <si>
    <t>FAT</t>
  </si>
  <si>
    <t>FAT domain</t>
  </si>
  <si>
    <t>FRB_dom</t>
  </si>
  <si>
    <t>FKBP12-rapamycin binding domain</t>
  </si>
  <si>
    <t>PI3_PI4_kinase</t>
  </si>
  <si>
    <t>Phosphatidylinositol 3- and 4-kinase</t>
  </si>
  <si>
    <t>FATC</t>
  </si>
  <si>
    <t>FATC domain</t>
  </si>
  <si>
    <t>PI3K_p85B</t>
  </si>
  <si>
    <t>PI3-kinase family, p85-binding domain</t>
  </si>
  <si>
    <t>PI3K_rbd</t>
  </si>
  <si>
    <t>PI3-kinase family, ras-binding domain</t>
  </si>
  <si>
    <t>PI3K_C2</t>
  </si>
  <si>
    <t>Phosphoinositide 3-kinase C2</t>
  </si>
  <si>
    <t>PI3Ka</t>
  </si>
  <si>
    <t>Phosphoinositide 3-kinase family, accessory domain (PIK domain)</t>
  </si>
  <si>
    <t>SH3_2</t>
  </si>
  <si>
    <t>Variant SH3 domain</t>
  </si>
  <si>
    <t>RhoGAP</t>
  </si>
  <si>
    <t>RhoGAP domain</t>
  </si>
  <si>
    <t>DSPc</t>
  </si>
  <si>
    <t>Dual specificity phosphatase, catalytic domain</t>
  </si>
  <si>
    <t>PTEN_C2</t>
  </si>
  <si>
    <t>C2 domain of PTEN tumour-suppressor protein</t>
  </si>
  <si>
    <t>Hamartin</t>
  </si>
  <si>
    <t>Hamartin protein</t>
  </si>
  <si>
    <t>DUF3384</t>
  </si>
  <si>
    <t>Domain of unknown function (DUF3384)</t>
  </si>
  <si>
    <t>Tuberin</t>
  </si>
  <si>
    <t>Rap_GAP</t>
  </si>
  <si>
    <t>Rap/ran-GAP</t>
  </si>
  <si>
    <t>Ephrin_lbd</t>
  </si>
  <si>
    <t>Ephrin receptor ligand binding domain</t>
  </si>
  <si>
    <t>Ephrin_rec_like</t>
  </si>
  <si>
    <t>Putative ephrin-receptor like</t>
  </si>
  <si>
    <t>EphA2_TM</t>
  </si>
  <si>
    <t>Ephrin type-A receptor 2 transmembrane domain</t>
  </si>
  <si>
    <t>SAM_2</t>
  </si>
  <si>
    <t>SAM domain (Sterile alpha motif)</t>
  </si>
  <si>
    <t>I-set</t>
  </si>
  <si>
    <t>Immunoglobulin I-set domain</t>
  </si>
  <si>
    <t>Ig_2</t>
  </si>
  <si>
    <t>Immunoglobulin domain</t>
  </si>
  <si>
    <t>ig</t>
  </si>
  <si>
    <t>Recep_L_domain</t>
  </si>
  <si>
    <t>Receptor L domain</t>
  </si>
  <si>
    <t>Furin-like</t>
  </si>
  <si>
    <t>Furin-like cysteine rich region</t>
  </si>
  <si>
    <t>GF_recep_IV</t>
  </si>
  <si>
    <t>Growth factor receptor domain IV</t>
  </si>
  <si>
    <t>Y_phosphatase</t>
  </si>
  <si>
    <t>Protein-tyrosine phosphatase</t>
  </si>
  <si>
    <t>LRR_8</t>
  </si>
  <si>
    <t>Leucine rich repeat</t>
  </si>
  <si>
    <t>LRRNT</t>
  </si>
  <si>
    <t>Leucine rich repeat N-terminal domain</t>
  </si>
  <si>
    <t>V-set</t>
  </si>
  <si>
    <t>Immunoglobulin V-set domain</t>
  </si>
  <si>
    <t>MAM</t>
  </si>
  <si>
    <t>MAM domain, meprin/A5/mu</t>
  </si>
  <si>
    <t>Gly_rich</t>
  </si>
  <si>
    <t>Glycine rich protein</t>
  </si>
  <si>
    <t>F5_F8_type_C</t>
  </si>
  <si>
    <t>F5/8 type C domain</t>
  </si>
  <si>
    <t>Ig_3</t>
  </si>
  <si>
    <t>Sema</t>
  </si>
  <si>
    <t>Sema domain</t>
  </si>
  <si>
    <t>PSI</t>
  </si>
  <si>
    <t>Plexin repeat</t>
  </si>
  <si>
    <t>TIG</t>
  </si>
  <si>
    <t>IPT/TIG domain</t>
  </si>
  <si>
    <t>Myc_N</t>
  </si>
  <si>
    <t>Myc amino-terminal region</t>
  </si>
  <si>
    <t>HLH</t>
  </si>
  <si>
    <t>Helix-loop-helix DNA-binding domain</t>
  </si>
  <si>
    <t>Myc-LZ</t>
  </si>
  <si>
    <t>Myc leucine zipper domain</t>
  </si>
  <si>
    <t>SF3b1</t>
  </si>
  <si>
    <t>Splicing factor 3B subunit 1</t>
  </si>
  <si>
    <t>RRM_1</t>
  </si>
  <si>
    <t>RNA recognition motif. (a.k.a. RRM, RBD, or RNP domain)</t>
  </si>
  <si>
    <t>zf-CCCH</t>
  </si>
  <si>
    <t>Zinc finger C-x8-C-x5-C-x3-H type (and similar)</t>
  </si>
  <si>
    <t>RRM_5</t>
  </si>
  <si>
    <t>MH1</t>
  </si>
  <si>
    <t>MH1 domain</t>
  </si>
  <si>
    <t>MH2</t>
  </si>
  <si>
    <t>MH2 domain</t>
  </si>
  <si>
    <t>zf-TAZ</t>
  </si>
  <si>
    <t>TAZ zinc finger</t>
  </si>
  <si>
    <t>KIX</t>
  </si>
  <si>
    <t>KIX domain</t>
  </si>
  <si>
    <t>Bromodomain</t>
  </si>
  <si>
    <t>DUF902</t>
  </si>
  <si>
    <t>Domain of Unknown Function (DUF902)</t>
  </si>
  <si>
    <t>HAT_KAT11</t>
  </si>
  <si>
    <t>Histone acetylation protein</t>
  </si>
  <si>
    <t>ZZ</t>
  </si>
  <si>
    <t>Zinc finger, ZZ type</t>
  </si>
  <si>
    <t>Creb_binding</t>
  </si>
  <si>
    <t>Creb binding</t>
  </si>
  <si>
    <t>Med12</t>
  </si>
  <si>
    <t>Transcription mediator complex subunit Med12</t>
  </si>
  <si>
    <t>Med12-LCEWAV</t>
  </si>
  <si>
    <t>Eukaryotic Mediator 12 subunit domain</t>
  </si>
  <si>
    <t>Med12-PQL</t>
  </si>
  <si>
    <t>Eukaryotic Mediator 12 catenin-binding domain</t>
  </si>
  <si>
    <t>F-box-like</t>
  </si>
  <si>
    <t>WD40</t>
  </si>
  <si>
    <t>WD domain, G-beta repeat</t>
  </si>
  <si>
    <t>BTB</t>
  </si>
  <si>
    <t>BTB/POZ domain</t>
  </si>
  <si>
    <t>BACK</t>
  </si>
  <si>
    <t>BTB And C-terminal Kelch</t>
  </si>
  <si>
    <t>Kelch_1</t>
  </si>
  <si>
    <t>Kelch motif</t>
  </si>
  <si>
    <t>bZIP_Maf</t>
  </si>
  <si>
    <t>bZIP Maf transcription factor</t>
  </si>
  <si>
    <t>MATH</t>
  </si>
  <si>
    <t>MATH domain</t>
  </si>
  <si>
    <t>VHL beta domain</t>
  </si>
  <si>
    <t>Arm</t>
  </si>
  <si>
    <t>Armadillo/beta-catenin-like repeat</t>
  </si>
  <si>
    <t>Suppressor_APC</t>
  </si>
  <si>
    <t>Adenomatous polyposis coli tumour suppressor protein</t>
  </si>
  <si>
    <t>APC_15aa</t>
  </si>
  <si>
    <t>APC 15 residue motif</t>
  </si>
  <si>
    <t>APC_r</t>
  </si>
  <si>
    <t>APC repeat</t>
  </si>
  <si>
    <t>SAMP</t>
  </si>
  <si>
    <t>SAMP Motif</t>
  </si>
  <si>
    <t>APC_basic</t>
  </si>
  <si>
    <t>APC basic domain</t>
  </si>
  <si>
    <t>EB1_binding</t>
  </si>
  <si>
    <t>EB-1 Binding Domain</t>
  </si>
  <si>
    <t>EGF</t>
  </si>
  <si>
    <t>EGF-like domain</t>
  </si>
  <si>
    <t>EGF_CA</t>
  </si>
  <si>
    <t>Calcium-binding EGF domain</t>
  </si>
  <si>
    <t>hEGF</t>
  </si>
  <si>
    <t>Human growth factor-like EGF</t>
  </si>
  <si>
    <t>LNR domain</t>
  </si>
  <si>
    <t>NOD</t>
  </si>
  <si>
    <t>NOTCH protein</t>
  </si>
  <si>
    <t>NODP</t>
  </si>
  <si>
    <t>DUF3454</t>
  </si>
  <si>
    <t>Domain of unknown function (DUF3454)</t>
  </si>
  <si>
    <t>PALB2_WD40</t>
  </si>
  <si>
    <t>Partner and localizer of BRCA2 WD40 domain</t>
  </si>
  <si>
    <t>Bcr-Abl_Oligo</t>
  </si>
  <si>
    <t>RhoGEF</t>
  </si>
  <si>
    <t>C2</t>
  </si>
  <si>
    <t>Bcr-Abl oncoprotein oligomerisation domain</t>
  </si>
  <si>
    <t>RhoGEF domain</t>
  </si>
  <si>
    <t>C2 domain</t>
  </si>
  <si>
    <t>SAM_1</t>
  </si>
  <si>
    <t>Fibroblast growth factor</t>
  </si>
  <si>
    <t>VEGF_C</t>
  </si>
  <si>
    <t>PDGF/VEGF domain</t>
  </si>
  <si>
    <t>VEGF heparin-binding domain</t>
  </si>
  <si>
    <t>PAN_1</t>
  </si>
  <si>
    <t>Kringle</t>
  </si>
  <si>
    <t>Trypsin</t>
  </si>
  <si>
    <t>PAN domain</t>
  </si>
  <si>
    <t>Kringle domain</t>
  </si>
  <si>
    <t>KH_1</t>
  </si>
  <si>
    <t>KH domain</t>
  </si>
  <si>
    <t>Homeodomain</t>
  </si>
  <si>
    <t>HMG_box</t>
  </si>
  <si>
    <t>SOXp</t>
  </si>
  <si>
    <t>HMG (high mobility group) box</t>
  </si>
  <si>
    <t>SOX transcription factor</t>
  </si>
  <si>
    <t>Cullin</t>
  </si>
  <si>
    <t>Cullin_Nedd8</t>
  </si>
  <si>
    <t>Cullin family</t>
  </si>
  <si>
    <t>Cullin protein neddylation domain</t>
  </si>
  <si>
    <t>zf-CSL</t>
  </si>
  <si>
    <t>CSL zinc finger</t>
  </si>
  <si>
    <t>Zfx_Zfy_act</t>
  </si>
  <si>
    <t>zf-C2H2</t>
  </si>
  <si>
    <t>zf-H2C2_5</t>
  </si>
  <si>
    <t>Zfx / Zfy transcription activation region</t>
  </si>
  <si>
    <t>Zinc finger, C2H2 type</t>
  </si>
  <si>
    <t>C2H2-type zinc-finger domain</t>
  </si>
  <si>
    <t>RS4NT</t>
  </si>
  <si>
    <t>Ribosomal_S4e</t>
  </si>
  <si>
    <t>KOW</t>
  </si>
  <si>
    <t>40S_S4_C</t>
  </si>
  <si>
    <t>RS4NT (NUC023) domain</t>
  </si>
  <si>
    <t>Ribosomal family S4e</t>
  </si>
  <si>
    <t>KOW motif</t>
  </si>
  <si>
    <t>40S ribosomal protein S4 C-terminus</t>
  </si>
  <si>
    <t>AA Length</t>
  </si>
  <si>
    <t>ABCC9</t>
  </si>
  <si>
    <t>ADAMTS12</t>
  </si>
  <si>
    <t>AMOT</t>
  </si>
  <si>
    <t>ASB18</t>
  </si>
  <si>
    <t>ASTN1</t>
  </si>
  <si>
    <t>ASTN2</t>
  </si>
  <si>
    <t>ATP11B</t>
  </si>
  <si>
    <t>BRINP3</t>
  </si>
  <si>
    <t>C14orf177</t>
  </si>
  <si>
    <t>C6orf118</t>
  </si>
  <si>
    <t>CA10</t>
  </si>
  <si>
    <t>CD226</t>
  </si>
  <si>
    <t>CDH12</t>
  </si>
  <si>
    <t>CDH18</t>
  </si>
  <si>
    <t>CDH7</t>
  </si>
  <si>
    <t>CDH9</t>
  </si>
  <si>
    <t>CHRM2</t>
  </si>
  <si>
    <t>CNTNAP2</t>
  </si>
  <si>
    <t>CNTNAP5</t>
  </si>
  <si>
    <t>COL22A1</t>
  </si>
  <si>
    <t>CSMD1</t>
  </si>
  <si>
    <t>CSMD3</t>
  </si>
  <si>
    <t>CTNNA2</t>
  </si>
  <si>
    <t>CTSS</t>
  </si>
  <si>
    <t>DCAF12L1</t>
  </si>
  <si>
    <t>DCAF12L2</t>
  </si>
  <si>
    <t>DCAF4L2</t>
  </si>
  <si>
    <t>DCC</t>
  </si>
  <si>
    <t>DDX1</t>
  </si>
  <si>
    <t>DMD</t>
  </si>
  <si>
    <t>EGFLAM</t>
  </si>
  <si>
    <t>FAM135B</t>
  </si>
  <si>
    <t>FAM5C</t>
  </si>
  <si>
    <t>FBN2</t>
  </si>
  <si>
    <t>FBXL7</t>
  </si>
  <si>
    <t>FGD1</t>
  </si>
  <si>
    <t>FRYL</t>
  </si>
  <si>
    <t>GABRA2</t>
  </si>
  <si>
    <t>GABRA6</t>
  </si>
  <si>
    <t>GRID1</t>
  </si>
  <si>
    <t>GRIK3</t>
  </si>
  <si>
    <t>GRM8</t>
  </si>
  <si>
    <t>HAX1</t>
  </si>
  <si>
    <t>HCN1</t>
  </si>
  <si>
    <t>HTR1A</t>
  </si>
  <si>
    <t>IFLTD1</t>
  </si>
  <si>
    <t>IGFL3</t>
  </si>
  <si>
    <t>IQCJ-SCHIP1</t>
  </si>
  <si>
    <t>KCND2</t>
  </si>
  <si>
    <t>KCNJ3</t>
  </si>
  <si>
    <t>KCNT2</t>
  </si>
  <si>
    <t>KLHL1</t>
  </si>
  <si>
    <t>LANCL2</t>
  </si>
  <si>
    <t>LPL</t>
  </si>
  <si>
    <t>LPPR4</t>
  </si>
  <si>
    <t>LRFN5</t>
  </si>
  <si>
    <t>LRP1B</t>
  </si>
  <si>
    <t>LRRIQ3</t>
  </si>
  <si>
    <t>LRRTM1</t>
  </si>
  <si>
    <t>LRRTM4</t>
  </si>
  <si>
    <t>MCCC1</t>
  </si>
  <si>
    <t>MCF2L2</t>
  </si>
  <si>
    <t>MCL1</t>
  </si>
  <si>
    <t>MECOM</t>
  </si>
  <si>
    <t>MKRN3</t>
  </si>
  <si>
    <t>MRGPRD</t>
  </si>
  <si>
    <t>MS4A3</t>
  </si>
  <si>
    <t>MYEOV</t>
  </si>
  <si>
    <t>NAV3</t>
  </si>
  <si>
    <t>NCAM1</t>
  </si>
  <si>
    <t>NETO1</t>
  </si>
  <si>
    <t>NKD2</t>
  </si>
  <si>
    <t>NLRP3</t>
  </si>
  <si>
    <t>NT5C1A</t>
  </si>
  <si>
    <t>PABPC4</t>
  </si>
  <si>
    <t>PAK7</t>
  </si>
  <si>
    <t>PARK2</t>
  </si>
  <si>
    <t>PDYN</t>
  </si>
  <si>
    <t>PDZRN3</t>
  </si>
  <si>
    <t>PHC3</t>
  </si>
  <si>
    <t>PKLR</t>
  </si>
  <si>
    <t>POLDIP2</t>
  </si>
  <si>
    <t>POM121L12</t>
  </si>
  <si>
    <t>PTPRD</t>
  </si>
  <si>
    <t>REG3A</t>
  </si>
  <si>
    <t>RFX5</t>
  </si>
  <si>
    <t>RIT2</t>
  </si>
  <si>
    <t>RLF</t>
  </si>
  <si>
    <t>ROBO1</t>
  </si>
  <si>
    <t>S100A7</t>
  </si>
  <si>
    <t>SAMD7</t>
  </si>
  <si>
    <t>SEMA6C</t>
  </si>
  <si>
    <t>SERPINB3</t>
  </si>
  <si>
    <t>SKP2</t>
  </si>
  <si>
    <t>SLC14A2</t>
  </si>
  <si>
    <t>SLC1A3</t>
  </si>
  <si>
    <t>SLC45A2</t>
  </si>
  <si>
    <t>SLC8A1</t>
  </si>
  <si>
    <t>SLIT3</t>
  </si>
  <si>
    <t>SLITRK1</t>
  </si>
  <si>
    <t>SPTA1</t>
  </si>
  <si>
    <t>ST6GAL2</t>
  </si>
  <si>
    <t>SYT4</t>
  </si>
  <si>
    <t>TG</t>
  </si>
  <si>
    <t>TGFBR3</t>
  </si>
  <si>
    <t>TIMM8B</t>
  </si>
  <si>
    <t>TNN</t>
  </si>
  <si>
    <t>TNR</t>
  </si>
  <si>
    <t>TPCN2</t>
  </si>
  <si>
    <t>TRIM58</t>
  </si>
  <si>
    <t>TRIP13</t>
  </si>
  <si>
    <t>TRPC5</t>
  </si>
  <si>
    <t>UGT3A2</t>
  </si>
  <si>
    <t>VSTM2A</t>
  </si>
  <si>
    <t>WDR7</t>
  </si>
  <si>
    <t>WHSC1L1</t>
  </si>
  <si>
    <t>ZAN</t>
  </si>
  <si>
    <t>ZIC1</t>
  </si>
  <si>
    <t>ZIC4</t>
  </si>
  <si>
    <t>ZMYM5</t>
  </si>
  <si>
    <t>ZNF236</t>
  </si>
  <si>
    <t>ZNF521</t>
  </si>
  <si>
    <t>MARCH1</t>
  </si>
  <si>
    <t>ABC_membrane</t>
  </si>
  <si>
    <t>ABC_tran</t>
  </si>
  <si>
    <t>ABC transporter</t>
  </si>
  <si>
    <t>ABC transporter transmembrane region</t>
  </si>
  <si>
    <t>Angiomotin_C</t>
  </si>
  <si>
    <t>Angiomotin C terminal</t>
  </si>
  <si>
    <t>Pep_M12B_propep</t>
  </si>
  <si>
    <t>Reprolysin family propeptide</t>
  </si>
  <si>
    <t>Reprolysin</t>
  </si>
  <si>
    <t>Reprolysin (M12B) family zinc metalloprotease</t>
  </si>
  <si>
    <t>ADAM_CR_2</t>
  </si>
  <si>
    <t>ADAM cysteine-rich domain</t>
  </si>
  <si>
    <t>TSP_1</t>
  </si>
  <si>
    <t>Thrombospondin type 1 domain</t>
  </si>
  <si>
    <t>ADAM_spacer1</t>
  </si>
  <si>
    <t>ADAM-TS Spacer 1</t>
  </si>
  <si>
    <t>Ank_3</t>
  </si>
  <si>
    <t>SOCS_box</t>
  </si>
  <si>
    <t>SOCS box</t>
  </si>
  <si>
    <t>FXa_inhibition</t>
  </si>
  <si>
    <t>Coagulation Factor Xa inhibitory site</t>
  </si>
  <si>
    <t>Annexin_like</t>
  </si>
  <si>
    <t>Annexin-like domain</t>
  </si>
  <si>
    <t>MACPF</t>
  </si>
  <si>
    <t>MAC/Perforin domain</t>
  </si>
  <si>
    <t>ASTN_2_hairpin</t>
  </si>
  <si>
    <t>Astrotactin-2 C-terminal beta-hairpin domain</t>
  </si>
  <si>
    <t>PhoLip_ATPase_N</t>
  </si>
  <si>
    <t>Phospholipid-translocating ATPase N-terminal</t>
  </si>
  <si>
    <t>E1-E2_ATPase</t>
  </si>
  <si>
    <t>E1-E2 ATPase</t>
  </si>
  <si>
    <t>Cation_ATPase</t>
  </si>
  <si>
    <t>Cation transport ATPase (P-type)</t>
  </si>
  <si>
    <t xml:space="preserve">PhoLip_ATPase_C	</t>
  </si>
  <si>
    <t>Phospholipid-translocating P-type ATPase C-terminal</t>
  </si>
  <si>
    <t>ENSG00000176605</t>
  </si>
  <si>
    <t>ENSG00000069431</t>
  </si>
  <si>
    <t>ENSG00000151388</t>
  </si>
  <si>
    <t>ENSG00000126016</t>
  </si>
  <si>
    <t>ENSG00000182177</t>
  </si>
  <si>
    <t>ENSG00000152092</t>
  </si>
  <si>
    <t>ENSG00000058063</t>
  </si>
  <si>
    <t>ENSG00000162670</t>
  </si>
  <si>
    <t>ENSG00000148219</t>
  </si>
  <si>
    <t>DUF5544</t>
  </si>
  <si>
    <t>Family of unknown function (DUF5544)</t>
  </si>
  <si>
    <t>ENSG00000112539</t>
  </si>
  <si>
    <t>TSNAXIP1_N</t>
  </si>
  <si>
    <t>Translin-associated factor X-interacting N-terminus</t>
  </si>
  <si>
    <t>ENSG00000154975</t>
  </si>
  <si>
    <t>Carb_anhydrase</t>
  </si>
  <si>
    <t>Eukaryotic-type carbonic anhydrase</t>
  </si>
  <si>
    <t>ENSG00000150637</t>
  </si>
  <si>
    <t>V-set domain</t>
  </si>
  <si>
    <t>ENSG00000154162</t>
  </si>
  <si>
    <t>ENSG00000145526</t>
  </si>
  <si>
    <t>ENSG00000081138</t>
  </si>
  <si>
    <t>ENSG00000113100</t>
  </si>
  <si>
    <t>ENSG00000181072</t>
  </si>
  <si>
    <t>7tm_1</t>
  </si>
  <si>
    <t>7 transmembrane receptor (rhodopsin family)</t>
  </si>
  <si>
    <t>ENSG00000174469</t>
  </si>
  <si>
    <t>Laminin_G_2</t>
  </si>
  <si>
    <t>Laminin G domain</t>
  </si>
  <si>
    <t>ENSG00000155052</t>
  </si>
  <si>
    <t>ENSG00000169436</t>
  </si>
  <si>
    <t>VWA</t>
  </si>
  <si>
    <t>von Willebrand factor type A domain</t>
  </si>
  <si>
    <t>Collagen</t>
  </si>
  <si>
    <t>Collagen triple helix repeat (20 copies)</t>
  </si>
  <si>
    <t>ENSG00000183117</t>
  </si>
  <si>
    <t>CUB</t>
  </si>
  <si>
    <t>Sushi</t>
  </si>
  <si>
    <t>CUB domain</t>
  </si>
  <si>
    <t>Sushi repeat (SCR repeat)</t>
  </si>
  <si>
    <t>ENSG00000164796</t>
  </si>
  <si>
    <t>ENSG00000066032</t>
  </si>
  <si>
    <t>Vinculin</t>
  </si>
  <si>
    <t>Vinculin family</t>
  </si>
  <si>
    <t>ENSG00000163131</t>
  </si>
  <si>
    <t>Inhibitor_I29</t>
  </si>
  <si>
    <t>Cathepsin propeptide inhibitor domain (I29)</t>
  </si>
  <si>
    <t>Papain family cysteine protease</t>
  </si>
  <si>
    <t>Peptidase_C1</t>
  </si>
  <si>
    <t>ENSG00000198889</t>
  </si>
  <si>
    <t>ENSG00000198354</t>
  </si>
  <si>
    <t>ENSG00000176566</t>
  </si>
  <si>
    <t>ENSG00000187323</t>
  </si>
  <si>
    <t>Neogenin_C</t>
  </si>
  <si>
    <t>Neogenin C-terminus</t>
  </si>
  <si>
    <t>ENSG00000079785</t>
  </si>
  <si>
    <t>DEAD</t>
  </si>
  <si>
    <t>SPRY</t>
  </si>
  <si>
    <t>Helicase_C</t>
  </si>
  <si>
    <t>DEAD/DEAH box helicase</t>
  </si>
  <si>
    <t>SPRY domain</t>
  </si>
  <si>
    <t>Helicase conserved C-terminal domain</t>
  </si>
  <si>
    <t>ENSG00000198947</t>
  </si>
  <si>
    <t>CH</t>
  </si>
  <si>
    <t>Calponin homology (CH) domain</t>
  </si>
  <si>
    <t>Spectrin repeat</t>
  </si>
  <si>
    <t>Spectrin</t>
  </si>
  <si>
    <t>EF-hand_2</t>
  </si>
  <si>
    <t>EF-hand_3</t>
  </si>
  <si>
    <t>EF hand</t>
  </si>
  <si>
    <t>EF-hand</t>
  </si>
  <si>
    <t>ENSG00000164318</t>
  </si>
  <si>
    <t>FIbronectin type III domain</t>
  </si>
  <si>
    <t>Laminin_G_1</t>
  </si>
  <si>
    <t>ENSG00000147724</t>
  </si>
  <si>
    <t>DUF3657</t>
  </si>
  <si>
    <t>DUF676</t>
  </si>
  <si>
    <t>Protein FAM135</t>
  </si>
  <si>
    <t>Putative serine esterase (DUF676)</t>
  </si>
  <si>
    <t>ENSG00000138829</t>
  </si>
  <si>
    <t>Fibrillin_U_N</t>
  </si>
  <si>
    <t>Fibrillin 1 unique N-terminal domain</t>
  </si>
  <si>
    <t>TB</t>
  </si>
  <si>
    <t>TB domain</t>
  </si>
  <si>
    <t>cEGF</t>
  </si>
  <si>
    <t>Complement Clr-like EGF-like</t>
  </si>
  <si>
    <t>ENSG00000183580</t>
  </si>
  <si>
    <t>F-box</t>
  </si>
  <si>
    <t>LRR_6</t>
  </si>
  <si>
    <t>F-box domain</t>
  </si>
  <si>
    <t>Leucine Rich repeat</t>
  </si>
  <si>
    <t>ENSG00000102302</t>
  </si>
  <si>
    <t>FYVE</t>
  </si>
  <si>
    <t>FYVE zinc finger</t>
  </si>
  <si>
    <t>ENSG00000075539</t>
  </si>
  <si>
    <t>MOR2-PAG1_N</t>
  </si>
  <si>
    <t>Cell morphogenesis N-terminal</t>
  </si>
  <si>
    <t>MOR2-PAG1_mid</t>
  </si>
  <si>
    <t>Cell morphogenesis central region</t>
  </si>
  <si>
    <t>MOR2-PAG1_C</t>
  </si>
  <si>
    <t>Cell morphogenesis C-terminal</t>
  </si>
  <si>
    <t>ENSG00000151834</t>
  </si>
  <si>
    <t>Neur_chan_LBD</t>
  </si>
  <si>
    <t>Neurotransmitter-gated ion-channel ligand binding domain</t>
  </si>
  <si>
    <t>Neur_chan_memb</t>
  </si>
  <si>
    <t>Neurotransmitter-gated ion-channel transmembrane region</t>
  </si>
  <si>
    <t>ENSG00000145863</t>
  </si>
  <si>
    <t>ENSG00000182771</t>
  </si>
  <si>
    <t>ANF_receptor</t>
  </si>
  <si>
    <t>Receptor family ligand binding region</t>
  </si>
  <si>
    <t>Lig_chan-Glu_bd</t>
  </si>
  <si>
    <t>Ligated ion channel L-glutamate- and glycine-binding site</t>
  </si>
  <si>
    <t>Lig_chan</t>
  </si>
  <si>
    <t>Ligand-gated ion channel</t>
  </si>
  <si>
    <t>ENSG00000163873</t>
  </si>
  <si>
    <t>ENSG00000179603</t>
  </si>
  <si>
    <t>NCD3G</t>
  </si>
  <si>
    <t>Nine Cysteines Domain of family 3 GPCR</t>
  </si>
  <si>
    <t>7tm_3</t>
  </si>
  <si>
    <t>7 transmembrane sweet-taste receptor of 3 GCPR</t>
  </si>
  <si>
    <t>ENSG00000143575</t>
  </si>
  <si>
    <t>ENSG00000164588</t>
  </si>
  <si>
    <t>Ion_trans_N</t>
  </si>
  <si>
    <t>Ion transport protein N-terminal</t>
  </si>
  <si>
    <t>Ion_trans</t>
  </si>
  <si>
    <t>Ion transport protein</t>
  </si>
  <si>
    <t>cNMP_binding</t>
  </si>
  <si>
    <t>Cyclic nucleotide-binding domain</t>
  </si>
  <si>
    <t>ENSG00000178394</t>
  </si>
  <si>
    <t>ENSG00000152936</t>
  </si>
  <si>
    <t>LTD</t>
  </si>
  <si>
    <t>Lamin Tail Domain</t>
  </si>
  <si>
    <t>ENSG00000188624</t>
  </si>
  <si>
    <t>IGFL</t>
  </si>
  <si>
    <t>Insulin growth factor-like family</t>
  </si>
  <si>
    <t>ENSG00000283154</t>
  </si>
  <si>
    <t xml:space="preserve">IQCJ-SCHIP1	</t>
  </si>
  <si>
    <t>Fusion protein IQCJ-SCHIP1 with IQ-like motif</t>
  </si>
  <si>
    <t>SCHIP-1</t>
  </si>
  <si>
    <t>Schwannomin-interacting protein 1</t>
  </si>
  <si>
    <t>ENSG00000184408</t>
  </si>
  <si>
    <t>Shal-type</t>
  </si>
  <si>
    <t>Shal-type voltage-gated potassium channels, N-terminal</t>
  </si>
  <si>
    <t>BTB_2</t>
  </si>
  <si>
    <t>DUF3399</t>
  </si>
  <si>
    <t>Domain of unknown function (DUF3399)</t>
  </si>
  <si>
    <t>ENSG00000162989</t>
  </si>
  <si>
    <t>IRK</t>
  </si>
  <si>
    <t>IRK_C</t>
  </si>
  <si>
    <t>Inward rectifier potassium channel transmembrane domain</t>
  </si>
  <si>
    <t>Inward rectifier potassium channel C-terminal domain</t>
  </si>
  <si>
    <t>ENSG00000162687</t>
  </si>
  <si>
    <t xml:space="preserve">Ion_trans_2	</t>
  </si>
  <si>
    <t>Ion channel</t>
  </si>
  <si>
    <t>BK_channel_a</t>
  </si>
  <si>
    <t>Calcium-activated BK potassium channel alpha subunit</t>
  </si>
  <si>
    <t>ENSG00000150361</t>
  </si>
  <si>
    <t>ENSG00000132434</t>
  </si>
  <si>
    <t xml:space="preserve">LANC_like	</t>
  </si>
  <si>
    <t>Lanthionine synthetase C-like protein</t>
  </si>
  <si>
    <t>ENSG00000175445</t>
  </si>
  <si>
    <t>Lipase</t>
  </si>
  <si>
    <t>PLAT</t>
  </si>
  <si>
    <t>PLAT/LH2 domain</t>
  </si>
  <si>
    <t>ENSG00000117600</t>
  </si>
  <si>
    <t>PAP2</t>
  </si>
  <si>
    <t>PAP2 superfamily</t>
  </si>
  <si>
    <t>ENSG00000165379</t>
  </si>
  <si>
    <t>LRR_5</t>
  </si>
  <si>
    <t>BspA type Leucine rich repeat region (6 copies)</t>
  </si>
  <si>
    <t>ENSG00000168702</t>
  </si>
  <si>
    <t>ENSG00000162620</t>
  </si>
  <si>
    <t>LRR_4</t>
  </si>
  <si>
    <t>Leucine Rich repeats (2 copies)</t>
  </si>
  <si>
    <t>ENSG00000162951</t>
  </si>
  <si>
    <t>ENSG00000176204</t>
  </si>
  <si>
    <t>Ldl_recept_a</t>
  </si>
  <si>
    <t>Ldl_recept_b</t>
  </si>
  <si>
    <t>Fxa_inhibition</t>
  </si>
  <si>
    <t>DUF5050</t>
  </si>
  <si>
    <t>Low-density lipoprotein receptor domain class A</t>
  </si>
  <si>
    <t>Low-density lipoprotein receptor repeat class B</t>
  </si>
  <si>
    <t>Domain of unknown function (DUF5050)</t>
  </si>
  <si>
    <t>ENSG00000145416</t>
  </si>
  <si>
    <t>RINGv</t>
  </si>
  <si>
    <t>RING-variant domain</t>
  </si>
  <si>
    <t>ENSG00000078070</t>
  </si>
  <si>
    <t xml:space="preserve">Biotin_carb_N	</t>
  </si>
  <si>
    <t>CPSase_L_D2</t>
  </si>
  <si>
    <t>Biotin_carb_C</t>
  </si>
  <si>
    <t>Biotin_lipoyl</t>
  </si>
  <si>
    <t>Biotin carboxylase, N-terminal domain</t>
  </si>
  <si>
    <t>Carbamoyl-phosphate synthase L chain, ATP binding domain</t>
  </si>
  <si>
    <t>Biotin carboxylase C-terminal domain</t>
  </si>
  <si>
    <t>Biotin-requiring enzyme</t>
  </si>
  <si>
    <t>ENSG00000053524</t>
  </si>
  <si>
    <t>ENSG00000143384</t>
  </si>
  <si>
    <t>ENSG00000085276</t>
  </si>
  <si>
    <t>ENSG00000179455</t>
  </si>
  <si>
    <t>zf-CCCH_4</t>
  </si>
  <si>
    <t>MKRN1_C</t>
  </si>
  <si>
    <t>CCCH-type zinc finger</t>
  </si>
  <si>
    <t>E3 ubiquitin-protein ligase makorin-1, C-terminal</t>
  </si>
  <si>
    <t>ENSG00000172938</t>
  </si>
  <si>
    <t>ENSG00000149516</t>
  </si>
  <si>
    <t>CD20</t>
  </si>
  <si>
    <t>CD20-like family</t>
  </si>
  <si>
    <t>ENSG00000172927</t>
  </si>
  <si>
    <t>ENSG00000067798</t>
  </si>
  <si>
    <t>AAA</t>
  </si>
  <si>
    <t>ATPase family associated with various cellular activities (AAA)</t>
  </si>
  <si>
    <t>ENSG00000149294</t>
  </si>
  <si>
    <t>ENSG00000166342</t>
  </si>
  <si>
    <t>ENSG00000145506</t>
  </si>
  <si>
    <t>ENSG00000162711</t>
  </si>
  <si>
    <t>FISNA</t>
  </si>
  <si>
    <t>NACHT</t>
  </si>
  <si>
    <t>NOD2_WH</t>
  </si>
  <si>
    <t>NLRC4_HD2</t>
  </si>
  <si>
    <t>PAAD/DAPIN/Pyrin domain</t>
  </si>
  <si>
    <t>Fish-specific NACHT associated domain</t>
  </si>
  <si>
    <t>NACHT domain</t>
  </si>
  <si>
    <t>NOD2 winged helix domain</t>
  </si>
  <si>
    <t>NLRC4 helical domain HD2</t>
  </si>
  <si>
    <t>ENSG00000116981</t>
  </si>
  <si>
    <t>5-nucleotidase</t>
  </si>
  <si>
    <t>5'-nucleotidase</t>
  </si>
  <si>
    <t>ENSG00000090621</t>
  </si>
  <si>
    <t>PABP</t>
  </si>
  <si>
    <t>Poly-adenylate binding protein, unique domain</t>
  </si>
  <si>
    <t>ENSG00000101349</t>
  </si>
  <si>
    <t>PBD</t>
  </si>
  <si>
    <t>P21-Rho-binding domain</t>
  </si>
  <si>
    <t>ENSG00000185345</t>
  </si>
  <si>
    <t>ubiquitin</t>
  </si>
  <si>
    <t>zf-RING_12</t>
  </si>
  <si>
    <t>zf-RING_14</t>
  </si>
  <si>
    <t>IBR</t>
  </si>
  <si>
    <t>Ubiquitin family</t>
  </si>
  <si>
    <t>RING/Ubox like zinc-binding domain</t>
  </si>
  <si>
    <t>IBR domain, a half RING-finger domain</t>
  </si>
  <si>
    <t>ENSG00000101327</t>
  </si>
  <si>
    <t>Opiods_neuropep</t>
  </si>
  <si>
    <t>Vertebrate endogenous opioids neuropeptide</t>
  </si>
  <si>
    <t>ENSG00000121440</t>
  </si>
  <si>
    <t xml:space="preserve">zf-C3HC4_2	</t>
  </si>
  <si>
    <t>PDZ</t>
  </si>
  <si>
    <t>PDZ domain</t>
  </si>
  <si>
    <t>ENSG00000173889</t>
  </si>
  <si>
    <t>ENSG00000143627</t>
  </si>
  <si>
    <t>PK</t>
  </si>
  <si>
    <t>PK_C</t>
  </si>
  <si>
    <t>Pyruvate kinase, alpha/beta domain</t>
  </si>
  <si>
    <t>Pyruvate kinase, barrel domain</t>
  </si>
  <si>
    <t>ENSG00000004142</t>
  </si>
  <si>
    <t>YccV-like</t>
  </si>
  <si>
    <t>DUF525</t>
  </si>
  <si>
    <t>Hemimethylated DNA-binding protein YccV like</t>
  </si>
  <si>
    <t>ApaG domain</t>
  </si>
  <si>
    <t>ENSG00000221900</t>
  </si>
  <si>
    <t>POM121</t>
  </si>
  <si>
    <t>POM121 family</t>
  </si>
  <si>
    <t>ENSG00000153707</t>
  </si>
  <si>
    <t>ENSG00000172016</t>
  </si>
  <si>
    <t>Lectin_C</t>
  </si>
  <si>
    <t>Lectin C-type domain</t>
  </si>
  <si>
    <t>ENSG00000143390</t>
  </si>
  <si>
    <t>RFX5_N</t>
  </si>
  <si>
    <t>RFX_DNA_binding</t>
  </si>
  <si>
    <t>RFX5_DNA_bdg</t>
  </si>
  <si>
    <t>RFX5 N-terminal domain</t>
  </si>
  <si>
    <t>RFX DNA-binding domain</t>
  </si>
  <si>
    <t>RFX5 DNA-binding domain</t>
  </si>
  <si>
    <t>ENSG00000152214</t>
  </si>
  <si>
    <t>ENSG00000117000</t>
  </si>
  <si>
    <t>ENSG00000169855</t>
  </si>
  <si>
    <t>ENSG00000143556</t>
  </si>
  <si>
    <t>S_100</t>
  </si>
  <si>
    <t>S-100/ICaBP type calcium binding domain</t>
  </si>
  <si>
    <t>ENSG00000187033</t>
  </si>
  <si>
    <t>ENSG00000143434</t>
  </si>
  <si>
    <t>ENSG00000057149</t>
  </si>
  <si>
    <t>Serpin</t>
  </si>
  <si>
    <t>Serpin (serine protease inhibitor)</t>
  </si>
  <si>
    <t>ENSG00000145604</t>
  </si>
  <si>
    <t>ENSG00000132874</t>
  </si>
  <si>
    <t>UT</t>
  </si>
  <si>
    <t>Urea transporter</t>
  </si>
  <si>
    <t>ENSG00000079215</t>
  </si>
  <si>
    <t>SDF</t>
  </si>
  <si>
    <t>Sodium:dicarboxylate symporter family</t>
  </si>
  <si>
    <t>ENSG00000164175</t>
  </si>
  <si>
    <t>MFS_2</t>
  </si>
  <si>
    <t>MFS/sugar transport protein</t>
  </si>
  <si>
    <t>ENSG00000183023</t>
  </si>
  <si>
    <t>Na_Ca_ex</t>
  </si>
  <si>
    <t>Na_Ca_ex_C</t>
  </si>
  <si>
    <t>Calx-beta</t>
  </si>
  <si>
    <t>Sodium/calcium exchanger protein</t>
  </si>
  <si>
    <t>C-terminal extension of sodium/calcium exchanger domain</t>
  </si>
  <si>
    <t>Calx-beta domain</t>
  </si>
  <si>
    <t>ENSG00000184347</t>
  </si>
  <si>
    <t>LRRCT</t>
  </si>
  <si>
    <t>Leucine rich repeat C-terminal domain</t>
  </si>
  <si>
    <t>ENSG00000178235</t>
  </si>
  <si>
    <t>ENSG00000163554</t>
  </si>
  <si>
    <t>EFhand_Ca_insen</t>
  </si>
  <si>
    <t>Ca2+ insensitive EF hand</t>
  </si>
  <si>
    <t>ENSG00000144057</t>
  </si>
  <si>
    <t>Glyco_transf_29</t>
  </si>
  <si>
    <t>Glycosyltransferase family 29 (sialyltransferase)</t>
  </si>
  <si>
    <t>ENSG00000132872</t>
  </si>
  <si>
    <t>ENSG00000042832</t>
  </si>
  <si>
    <t>COesterase</t>
  </si>
  <si>
    <t>Thyroglobulin type-1 repeat</t>
  </si>
  <si>
    <t>Carboxylesterase family</t>
  </si>
  <si>
    <t>ENSG00000069702</t>
  </si>
  <si>
    <t>Zona pellucida-like domain</t>
  </si>
  <si>
    <t>ENSG00000150779</t>
  </si>
  <si>
    <t>zf-Tim10_DDP</t>
  </si>
  <si>
    <t>Tim10/DDP family zinc finger</t>
  </si>
  <si>
    <t>ENSG00000120332</t>
  </si>
  <si>
    <t>Fibrinogen_C</t>
  </si>
  <si>
    <t>Tenascin EGF domain</t>
  </si>
  <si>
    <t>Fibrinogen beta and gamma chains, C-terminal globular domain</t>
  </si>
  <si>
    <t>ENSG00000116147</t>
  </si>
  <si>
    <t>EGF_2</t>
  </si>
  <si>
    <t>ENSG00000162341</t>
  </si>
  <si>
    <t>ENSG00000162722</t>
  </si>
  <si>
    <t>zf-B_box</t>
  </si>
  <si>
    <t>zf-C3HC4_4</t>
  </si>
  <si>
    <t>PRY</t>
  </si>
  <si>
    <t>zinc finger of C3HC4-type, RING</t>
  </si>
  <si>
    <t>B-box zinc finger</t>
  </si>
  <si>
    <t>SPRY-associated domain</t>
  </si>
  <si>
    <t>ENSG00000071539</t>
  </si>
  <si>
    <t>ENSG00000072315</t>
  </si>
  <si>
    <t>TRP_2</t>
  </si>
  <si>
    <t>Transient receptor ion channel II</t>
  </si>
  <si>
    <t>UDPGT</t>
  </si>
  <si>
    <t>UDP-glucoronosyl and UDP-glucosyl transferase</t>
  </si>
  <si>
    <t>ENSG00000170419</t>
  </si>
  <si>
    <t>ENSG00000168671</t>
  </si>
  <si>
    <t>ENSG00000091157</t>
  </si>
  <si>
    <t>ENSG00000147548</t>
  </si>
  <si>
    <t>AWS</t>
  </si>
  <si>
    <t>C5HCH</t>
  </si>
  <si>
    <t>AWS domain</t>
  </si>
  <si>
    <t>NSD Cys-His rich domain</t>
  </si>
  <si>
    <t>ENSG00000146839</t>
  </si>
  <si>
    <t>TIL</t>
  </si>
  <si>
    <t>TILa</t>
  </si>
  <si>
    <t>VWD</t>
  </si>
  <si>
    <t>C8</t>
  </si>
  <si>
    <t>Trypsin Inhibitor like cysteine rich domain</t>
  </si>
  <si>
    <t>TILa domain</t>
  </si>
  <si>
    <t>von Willebrand factor type D domain</t>
  </si>
  <si>
    <t>C8 domain</t>
  </si>
  <si>
    <t>ENSG00000152977</t>
  </si>
  <si>
    <t>zf_ZIC</t>
  </si>
  <si>
    <t>Zic proteins zinc finger domain</t>
  </si>
  <si>
    <t>ENSG00000174963</t>
  </si>
  <si>
    <t>ENSG00000132950</t>
  </si>
  <si>
    <t>zf-FCS</t>
  </si>
  <si>
    <t>MYM-type Zinc finger with FCS sequence motif</t>
  </si>
  <si>
    <t>ENSG00000130856</t>
  </si>
  <si>
    <t>zf-C2H2_6</t>
  </si>
  <si>
    <t>C2H2-type zinc finger</t>
  </si>
  <si>
    <t>ENSG00000198795</t>
  </si>
  <si>
    <t>Domain Info</t>
  </si>
  <si>
    <t>EGF_Tenascin</t>
  </si>
  <si>
    <t>Zona_pellucida</t>
  </si>
  <si>
    <t>Thyroglobulin_1</t>
  </si>
  <si>
    <t>PYRIN</t>
  </si>
  <si>
    <t>CA</t>
  </si>
  <si>
    <t>Calcium-binding</t>
  </si>
  <si>
    <t>No domains characterized in OncoKB, pFAM, UniProt</t>
  </si>
  <si>
    <t>ATM</t>
  </si>
  <si>
    <t>SMARCB1</t>
  </si>
  <si>
    <t>TAN</t>
  </si>
  <si>
    <t>Telomere-length maintenance and DNA damage repair</t>
  </si>
  <si>
    <t>SNF5</t>
  </si>
  <si>
    <t>SNF5 / SMARCB1 / INI1</t>
  </si>
  <si>
    <t>TET2</t>
  </si>
  <si>
    <t>ZRSR2</t>
  </si>
  <si>
    <t>RAD21</t>
  </si>
  <si>
    <t>STAG2</t>
  </si>
  <si>
    <t>KDM6A</t>
  </si>
  <si>
    <t>BCORL1</t>
  </si>
  <si>
    <t>WT1</t>
  </si>
  <si>
    <t>ASXL1</t>
  </si>
  <si>
    <t>CBLB</t>
  </si>
  <si>
    <t>KMT2A</t>
  </si>
  <si>
    <t>RUNX1</t>
  </si>
  <si>
    <t>CUX1</t>
  </si>
  <si>
    <t>GATA1</t>
  </si>
  <si>
    <t>CBL</t>
  </si>
  <si>
    <t>IKZF1</t>
  </si>
  <si>
    <t>ETV6</t>
  </si>
  <si>
    <t>BCOR</t>
  </si>
  <si>
    <t>CSF3R</t>
  </si>
  <si>
    <t>PHF6</t>
  </si>
  <si>
    <t>GATA2</t>
  </si>
  <si>
    <t>SMC3</t>
  </si>
  <si>
    <t>CBLC</t>
  </si>
  <si>
    <t>ATRX</t>
  </si>
  <si>
    <t>CALR</t>
  </si>
  <si>
    <t>CEBPA</t>
  </si>
  <si>
    <t>Tet_JBP</t>
  </si>
  <si>
    <t>Oxygenase domain of the 2OGFeDO superfamily</t>
  </si>
  <si>
    <t>Rad21_Rec8_N</t>
  </si>
  <si>
    <t>N terminus of Rad21 / Rec8 like protein</t>
  </si>
  <si>
    <t>Rad21_Rec8</t>
  </si>
  <si>
    <t>Conserved region of Rad21 / Rec8 like protein</t>
  </si>
  <si>
    <t>STAG</t>
  </si>
  <si>
    <t>STAG domain</t>
  </si>
  <si>
    <t>TPR_11</t>
  </si>
  <si>
    <t>TPR repeat</t>
  </si>
  <si>
    <t>TPR_8</t>
  </si>
  <si>
    <t>Tetratricopeptide repeat</t>
  </si>
  <si>
    <t>TPR_17</t>
  </si>
  <si>
    <t>JmjC</t>
  </si>
  <si>
    <t>JmjC domain, hydroxylase</t>
  </si>
  <si>
    <t>Wilm's tumour protein</t>
  </si>
  <si>
    <t>zf-H2C2_2</t>
  </si>
  <si>
    <t>Zinc-finger double domain</t>
  </si>
  <si>
    <t>HARE-HTH</t>
  </si>
  <si>
    <t>HB1, ASXL, restriction endonuclease HTH domain</t>
  </si>
  <si>
    <t>ASXH</t>
  </si>
  <si>
    <t>Asx homology domain</t>
  </si>
  <si>
    <t>PHD_3</t>
  </si>
  <si>
    <t>PHD domain of transcriptional enhancer, Asx</t>
  </si>
  <si>
    <t>Calreticulin</t>
  </si>
  <si>
    <t>Calreticulin family</t>
  </si>
  <si>
    <t>bZIP_2</t>
  </si>
  <si>
    <t>Basic region leucine zipper</t>
  </si>
  <si>
    <t>Ets</t>
  </si>
  <si>
    <t>Ets-domain</t>
  </si>
  <si>
    <t>SAM_PNT</t>
  </si>
  <si>
    <t>Sterile alpha motif (SAM)/Pointed domain</t>
  </si>
  <si>
    <t>Runt</t>
  </si>
  <si>
    <t>Runt domain</t>
  </si>
  <si>
    <t>RunxI</t>
  </si>
  <si>
    <t>Runx inhibition domain</t>
  </si>
  <si>
    <t>Cbl_N</t>
  </si>
  <si>
    <t>CBL proto-oncogene N-terminal domain 1</t>
  </si>
  <si>
    <t>Cbl_N2</t>
  </si>
  <si>
    <t>CBL proto-oncogene N-terminus, EF hand-like domain</t>
  </si>
  <si>
    <t>Cbl_N3</t>
  </si>
  <si>
    <t>CBL proto-oncogene N-terminus, SH2-like domain</t>
  </si>
  <si>
    <t>UBA</t>
  </si>
  <si>
    <t>UBA/TS-N domain</t>
  </si>
  <si>
    <t>zf-CXXC</t>
  </si>
  <si>
    <t>CXXC zinc finger domain</t>
  </si>
  <si>
    <t>PHD</t>
  </si>
  <si>
    <t>PHD-finger</t>
  </si>
  <si>
    <t>zf-HC5HC2H</t>
  </si>
  <si>
    <t>PHD-like zinc-binding domain</t>
  </si>
  <si>
    <t>FYRN</t>
  </si>
  <si>
    <t>F/Y-rich N-terminus</t>
  </si>
  <si>
    <t>FYRC</t>
  </si>
  <si>
    <t>F/Y rich C-terminus</t>
  </si>
  <si>
    <t>Domains_Unknown</t>
  </si>
  <si>
    <t>SNF2_N</t>
  </si>
  <si>
    <t>SNF2 family N-terminal domain</t>
  </si>
  <si>
    <t>ENSG00000085185</t>
  </si>
  <si>
    <t>ENSG00000114423</t>
  </si>
  <si>
    <t>ENSG00000169249</t>
  </si>
  <si>
    <t>ENSG00000184937</t>
  </si>
  <si>
    <t>ENSG00000168769</t>
  </si>
  <si>
    <t>ENSG00000101972</t>
  </si>
  <si>
    <t>ENSG00000099956</t>
  </si>
  <si>
    <t>ENSG00000159216</t>
  </si>
  <si>
    <t>ENSG00000164754</t>
  </si>
  <si>
    <t>ENSG00000118058</t>
  </si>
  <si>
    <t>ENSG00000147050</t>
  </si>
  <si>
    <t>ENSG00000139083</t>
  </si>
  <si>
    <t>ENSG00000245848</t>
  </si>
  <si>
    <t>ENSG00000110395</t>
  </si>
  <si>
    <t>ENSG00000179218</t>
  </si>
  <si>
    <t>ENSG00000149311</t>
  </si>
  <si>
    <t>ENSG00000183337</t>
  </si>
  <si>
    <t>ENSG00000085224</t>
  </si>
  <si>
    <t>ENSG00000171456</t>
  </si>
  <si>
    <t>ENSG00000142273</t>
  </si>
  <si>
    <t>ENSG00000119535</t>
  </si>
  <si>
    <t>ENSG00000257923</t>
  </si>
  <si>
    <t>ENSG00000102145</t>
  </si>
  <si>
    <t>ENSG00000179348</t>
  </si>
  <si>
    <t>ENSG00000185811</t>
  </si>
  <si>
    <t>ENSG00000156531</t>
  </si>
  <si>
    <t>ENSG00000108055</t>
  </si>
  <si>
    <t>PUFD</t>
  </si>
  <si>
    <t>BCORL-PCGF1-binding domain</t>
  </si>
  <si>
    <t>BCL-6 co-repressor, non-ankyrin-repeat region</t>
  </si>
  <si>
    <t>Prok-RING_4</t>
  </si>
  <si>
    <t>Prokaryotic RING finger family 4</t>
  </si>
  <si>
    <t>Lep_receptor_Ig</t>
  </si>
  <si>
    <t>Ig-like C2-type domain</t>
  </si>
  <si>
    <t>CUT</t>
  </si>
  <si>
    <t>CUT domain</t>
  </si>
  <si>
    <t>zf_C2H2</t>
  </si>
  <si>
    <t>SMC_N</t>
  </si>
  <si>
    <t>SMC_hinge</t>
  </si>
  <si>
    <t>RecF/RecN/SMC N terminal domain</t>
  </si>
  <si>
    <t>SMC proteins Flexible Hinge Domain</t>
  </si>
  <si>
    <t>Promoter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</si>
</sst>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Helvetica"/>
      <family val="2"/>
    </font>
    <font>
      <sz val="10"/>
      <name val="Helvetica"/>
      <family val="2"/>
    </font>
    <font>
      <sz val="10"/>
      <color rgb="FF000000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CCFF99"/>
        <bgColor rgb="FFFFFF99"/>
      </patternFill>
    </fill>
    <fill>
      <patternFill patternType="solid">
        <fgColor rgb="FF99CCFF"/>
        <bgColor rgb="FFCCCCFF"/>
      </patternFill>
    </fill>
    <fill>
      <patternFill patternType="solid">
        <fgColor rgb="FFEEEEEE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5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/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4" fillId="0" borderId="0" xfId="0" applyFont="1"/>
    <xf numFmtId="49" fontId="4" fillId="0" borderId="0" xfId="0" applyNumberFormat="1" applyFont="1"/>
    <xf numFmtId="49" fontId="0" fillId="0" borderId="0" xfId="0" applyNumberFormat="1"/>
    <xf numFmtId="0" fontId="0" fillId="0" borderId="0" xfId="0" applyFill="1"/>
    <xf numFmtId="0" fontId="0" fillId="0" borderId="0" xfId="0" applyFont="1" applyFill="1" applyAlignment="1">
      <alignment horizontal="center"/>
    </xf>
    <xf numFmtId="49" fontId="4" fillId="0" borderId="0" xfId="0" applyNumberFormat="1" applyFont="1" applyFill="1"/>
    <xf numFmtId="49" fontId="4" fillId="6" borderId="0" xfId="0" applyNumberFormat="1" applyFont="1" applyFill="1"/>
    <xf numFmtId="0" fontId="3" fillId="6" borderId="0" xfId="0" applyFont="1" applyFill="1"/>
    <xf numFmtId="0" fontId="3" fillId="6" borderId="0" xfId="0" applyFont="1" applyFill="1" applyAlignment="1">
      <alignment horizontal="left"/>
    </xf>
    <xf numFmtId="0" fontId="4" fillId="0" borderId="0" xfId="0" applyFont="1" applyFill="1"/>
    <xf numFmtId="0" fontId="0" fillId="0" borderId="0" xfId="0" applyFont="1" applyFill="1" applyAlignment="1">
      <alignment horizontal="left"/>
    </xf>
    <xf numFmtId="0" fontId="3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3" fillId="2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A2746-8FDA-3548-A813-8BDCD4D97FBC}">
  <dimension ref="A1:L1228"/>
  <sheetViews>
    <sheetView zoomScale="125" zoomScaleNormal="125" workbookViewId="0">
      <pane xSplit="2" ySplit="3" topLeftCell="C1168" activePane="bottomRight" state="frozenSplit"/>
      <selection pane="topRight" activeCell="K1" sqref="K1"/>
      <selection pane="bottomLeft" activeCell="A26" sqref="A26"/>
      <selection pane="bottomRight" activeCell="F1184" sqref="F1184:G1187"/>
    </sheetView>
  </sheetViews>
  <sheetFormatPr baseColWidth="10" defaultColWidth="8.83203125" defaultRowHeight="13" x14ac:dyDescent="0.15"/>
  <cols>
    <col min="1" max="2" width="8.83203125" style="15"/>
    <col min="3" max="3" width="21.33203125" style="15" customWidth="1"/>
    <col min="4" max="4" width="14.83203125" style="15" customWidth="1"/>
    <col min="5" max="5" width="41.5" style="15" customWidth="1"/>
    <col min="6" max="7" width="11" style="15" customWidth="1"/>
    <col min="8" max="16384" width="8.83203125" style="15"/>
  </cols>
  <sheetData>
    <row r="1" spans="1:7" x14ac:dyDescent="0.15">
      <c r="A1" s="13" t="s">
        <v>0</v>
      </c>
      <c r="B1" s="14"/>
      <c r="C1" s="14"/>
    </row>
    <row r="2" spans="1:7" x14ac:dyDescent="0.15">
      <c r="A2" s="39" t="s">
        <v>1</v>
      </c>
      <c r="B2" s="39"/>
      <c r="C2" s="39"/>
      <c r="D2" s="39" t="s">
        <v>2534</v>
      </c>
      <c r="E2" s="39"/>
      <c r="F2" s="39"/>
      <c r="G2" s="39"/>
    </row>
    <row r="3" spans="1:7" x14ac:dyDescent="0.15">
      <c r="A3" s="16" t="s">
        <v>3</v>
      </c>
      <c r="B3" s="16" t="s">
        <v>4</v>
      </c>
      <c r="C3" s="16" t="s">
        <v>5</v>
      </c>
      <c r="D3" s="15" t="s">
        <v>1626</v>
      </c>
      <c r="E3" s="15" t="s">
        <v>1623</v>
      </c>
      <c r="F3" s="15" t="s">
        <v>1624</v>
      </c>
      <c r="G3" s="15" t="s">
        <v>1625</v>
      </c>
    </row>
    <row r="4" spans="1:7" x14ac:dyDescent="0.15">
      <c r="A4" s="15">
        <v>1</v>
      </c>
      <c r="B4" s="17" t="s">
        <v>12</v>
      </c>
      <c r="C4" s="18" t="s">
        <v>13</v>
      </c>
      <c r="D4" s="15" t="s">
        <v>1804</v>
      </c>
      <c r="E4" s="15" t="s">
        <v>1805</v>
      </c>
      <c r="F4" s="15">
        <v>67</v>
      </c>
      <c r="G4" s="15">
        <v>113</v>
      </c>
    </row>
    <row r="5" spans="1:7" x14ac:dyDescent="0.15">
      <c r="A5" s="15">
        <v>1</v>
      </c>
      <c r="B5" s="17" t="s">
        <v>12</v>
      </c>
      <c r="C5" s="18" t="s">
        <v>13</v>
      </c>
      <c r="D5" s="15" t="s">
        <v>1768</v>
      </c>
      <c r="E5" s="15" t="s">
        <v>1769</v>
      </c>
      <c r="F5" s="15">
        <v>127</v>
      </c>
      <c r="G5" s="15">
        <v>202</v>
      </c>
    </row>
    <row r="6" spans="1:7" x14ac:dyDescent="0.15">
      <c r="A6" s="15">
        <v>1</v>
      </c>
      <c r="B6" s="17" t="s">
        <v>12</v>
      </c>
      <c r="C6" s="18" t="s">
        <v>13</v>
      </c>
      <c r="D6" s="15" t="s">
        <v>1770</v>
      </c>
      <c r="E6" s="15" t="s">
        <v>1771</v>
      </c>
      <c r="F6" s="15">
        <v>242</v>
      </c>
      <c r="G6" s="15">
        <v>492</v>
      </c>
    </row>
    <row r="7" spans="1:7" x14ac:dyDescent="0.15">
      <c r="A7" s="15">
        <v>1</v>
      </c>
      <c r="B7" s="17" t="s">
        <v>12</v>
      </c>
      <c r="C7" s="18" t="s">
        <v>13</v>
      </c>
      <c r="D7" s="15" t="s">
        <v>1806</v>
      </c>
      <c r="E7" s="15" t="s">
        <v>1807</v>
      </c>
      <c r="F7" s="15">
        <v>1024</v>
      </c>
      <c r="G7" s="15">
        <v>1130</v>
      </c>
    </row>
    <row r="8" spans="1:7" x14ac:dyDescent="0.15">
      <c r="A8" s="15">
        <v>2</v>
      </c>
      <c r="B8" s="21" t="s">
        <v>17</v>
      </c>
      <c r="C8" s="18" t="s">
        <v>18</v>
      </c>
      <c r="D8" s="15" t="s">
        <v>1808</v>
      </c>
      <c r="E8" s="15" t="s">
        <v>1809</v>
      </c>
      <c r="F8" s="15">
        <v>6</v>
      </c>
      <c r="G8" s="15">
        <v>106</v>
      </c>
    </row>
    <row r="9" spans="1:7" x14ac:dyDescent="0.15">
      <c r="A9" s="15">
        <v>2</v>
      </c>
      <c r="B9" s="21" t="s">
        <v>17</v>
      </c>
      <c r="C9" s="18" t="s">
        <v>18</v>
      </c>
      <c r="D9" s="15" t="s">
        <v>1653</v>
      </c>
      <c r="E9" s="15" t="s">
        <v>1654</v>
      </c>
      <c r="F9" s="15">
        <v>151</v>
      </c>
      <c r="G9" s="15">
        <v>408</v>
      </c>
    </row>
    <row r="10" spans="1:7" x14ac:dyDescent="0.15">
      <c r="A10" s="15">
        <v>2</v>
      </c>
      <c r="B10" s="21" t="s">
        <v>17</v>
      </c>
      <c r="C10" s="18" t="s">
        <v>18</v>
      </c>
      <c r="D10" s="15" t="s">
        <v>1810</v>
      </c>
      <c r="E10" s="15" t="s">
        <v>1811</v>
      </c>
      <c r="F10" s="15">
        <v>428</v>
      </c>
      <c r="G10" s="15">
        <v>475</v>
      </c>
    </row>
    <row r="11" spans="1:7" x14ac:dyDescent="0.15">
      <c r="A11" s="15">
        <v>3</v>
      </c>
      <c r="B11" s="17" t="s">
        <v>19</v>
      </c>
      <c r="C11" s="18" t="s">
        <v>20</v>
      </c>
      <c r="D11" s="15" t="s">
        <v>1872</v>
      </c>
      <c r="E11" s="15" t="s">
        <v>1873</v>
      </c>
      <c r="F11" s="15">
        <v>285</v>
      </c>
      <c r="G11" s="15">
        <v>426</v>
      </c>
    </row>
    <row r="12" spans="1:7" x14ac:dyDescent="0.15">
      <c r="A12" s="15">
        <v>3</v>
      </c>
      <c r="B12" s="17" t="s">
        <v>19</v>
      </c>
      <c r="C12" s="18" t="s">
        <v>20</v>
      </c>
      <c r="D12" s="15" t="s">
        <v>1872</v>
      </c>
      <c r="E12" s="15" t="s">
        <v>1873</v>
      </c>
      <c r="F12" s="15">
        <v>480</v>
      </c>
      <c r="G12" s="15">
        <v>634</v>
      </c>
    </row>
    <row r="13" spans="1:7" x14ac:dyDescent="0.15">
      <c r="A13" s="15">
        <v>3</v>
      </c>
      <c r="B13" s="17" t="s">
        <v>19</v>
      </c>
      <c r="C13" s="18" t="s">
        <v>20</v>
      </c>
      <c r="D13" s="15" t="s">
        <v>1874</v>
      </c>
      <c r="E13" s="15" t="s">
        <v>1875</v>
      </c>
      <c r="F13" s="15">
        <v>733</v>
      </c>
      <c r="G13" s="15">
        <v>960</v>
      </c>
    </row>
    <row r="14" spans="1:7" x14ac:dyDescent="0.15">
      <c r="A14" s="15">
        <v>3</v>
      </c>
      <c r="B14" s="17" t="s">
        <v>19</v>
      </c>
      <c r="C14" s="18" t="s">
        <v>20</v>
      </c>
      <c r="D14" s="15" t="s">
        <v>1770</v>
      </c>
      <c r="E14" s="15" t="s">
        <v>1771</v>
      </c>
      <c r="F14" s="15">
        <v>1117</v>
      </c>
      <c r="G14" s="15">
        <v>1382</v>
      </c>
    </row>
    <row r="15" spans="1:7" x14ac:dyDescent="0.15">
      <c r="A15" s="15">
        <v>4</v>
      </c>
      <c r="B15" s="17" t="s">
        <v>21</v>
      </c>
      <c r="C15" s="18" t="s">
        <v>22</v>
      </c>
      <c r="D15" s="15" t="s">
        <v>1937</v>
      </c>
      <c r="E15" s="15" t="s">
        <v>1938</v>
      </c>
      <c r="F15" s="15">
        <v>128</v>
      </c>
      <c r="G15" s="15">
        <v>208</v>
      </c>
    </row>
    <row r="16" spans="1:7" x14ac:dyDescent="0.15">
      <c r="A16" s="15">
        <v>4</v>
      </c>
      <c r="B16" s="17" t="s">
        <v>21</v>
      </c>
      <c r="C16" s="18" t="s">
        <v>22</v>
      </c>
      <c r="D16" s="15" t="s">
        <v>1935</v>
      </c>
      <c r="E16" s="15" t="s">
        <v>1936</v>
      </c>
      <c r="F16" s="15">
        <v>522</v>
      </c>
      <c r="G16" s="15">
        <v>552</v>
      </c>
    </row>
    <row r="17" spans="1:7" x14ac:dyDescent="0.15">
      <c r="A17" s="15">
        <v>4</v>
      </c>
      <c r="B17" s="17" t="s">
        <v>21</v>
      </c>
      <c r="C17" s="18" t="s">
        <v>22</v>
      </c>
      <c r="D17" s="15" t="s">
        <v>1935</v>
      </c>
      <c r="E17" s="15" t="s">
        <v>1936</v>
      </c>
      <c r="F17" s="15">
        <v>649</v>
      </c>
      <c r="G17" s="15">
        <v>689</v>
      </c>
    </row>
    <row r="18" spans="1:7" x14ac:dyDescent="0.15">
      <c r="A18" s="15">
        <v>4</v>
      </c>
      <c r="B18" s="17" t="s">
        <v>21</v>
      </c>
      <c r="C18" s="18" t="s">
        <v>22</v>
      </c>
      <c r="D18" s="15" t="s">
        <v>1935</v>
      </c>
      <c r="E18" s="15" t="s">
        <v>1936</v>
      </c>
      <c r="F18" s="15">
        <v>691</v>
      </c>
      <c r="G18" s="15">
        <v>730</v>
      </c>
    </row>
    <row r="19" spans="1:7" x14ac:dyDescent="0.15">
      <c r="A19" s="15">
        <v>4</v>
      </c>
      <c r="B19" s="17" t="s">
        <v>21</v>
      </c>
      <c r="C19" s="18" t="s">
        <v>22</v>
      </c>
      <c r="D19" s="15" t="s">
        <v>1939</v>
      </c>
      <c r="E19" s="15" t="s">
        <v>1940</v>
      </c>
      <c r="F19" s="15">
        <v>1020</v>
      </c>
      <c r="G19" s="15">
        <v>1035</v>
      </c>
    </row>
    <row r="20" spans="1:7" x14ac:dyDescent="0.15">
      <c r="A20" s="15">
        <v>4</v>
      </c>
      <c r="B20" s="17" t="s">
        <v>21</v>
      </c>
      <c r="C20" s="18" t="s">
        <v>22</v>
      </c>
      <c r="D20" s="15" t="s">
        <v>1939</v>
      </c>
      <c r="E20" s="15" t="s">
        <v>1940</v>
      </c>
      <c r="F20" s="15">
        <v>1136</v>
      </c>
      <c r="G20" s="15">
        <v>1151</v>
      </c>
    </row>
    <row r="21" spans="1:7" x14ac:dyDescent="0.15">
      <c r="A21" s="15">
        <v>4</v>
      </c>
      <c r="B21" s="17" t="s">
        <v>21</v>
      </c>
      <c r="C21" s="18" t="s">
        <v>22</v>
      </c>
      <c r="D21" s="15" t="s">
        <v>1939</v>
      </c>
      <c r="E21" s="15" t="s">
        <v>1940</v>
      </c>
      <c r="F21" s="15">
        <v>1155</v>
      </c>
      <c r="G21" s="15">
        <v>1170</v>
      </c>
    </row>
    <row r="22" spans="1:7" x14ac:dyDescent="0.15">
      <c r="A22" s="15">
        <v>4</v>
      </c>
      <c r="B22" s="17" t="s">
        <v>21</v>
      </c>
      <c r="C22" s="18" t="s">
        <v>22</v>
      </c>
      <c r="D22" s="15" t="s">
        <v>1939</v>
      </c>
      <c r="E22" s="15" t="s">
        <v>1940</v>
      </c>
      <c r="F22" s="15">
        <v>1172</v>
      </c>
      <c r="G22" s="15">
        <v>1186</v>
      </c>
    </row>
    <row r="23" spans="1:7" x14ac:dyDescent="0.15">
      <c r="A23" s="15">
        <v>4</v>
      </c>
      <c r="B23" s="17" t="s">
        <v>21</v>
      </c>
      <c r="C23" s="18" t="s">
        <v>22</v>
      </c>
      <c r="D23" s="15" t="s">
        <v>1941</v>
      </c>
      <c r="E23" s="15" t="s">
        <v>1942</v>
      </c>
      <c r="F23" s="15">
        <v>1256</v>
      </c>
      <c r="G23" s="15">
        <v>1281</v>
      </c>
    </row>
    <row r="24" spans="1:7" x14ac:dyDescent="0.15">
      <c r="A24" s="15">
        <v>4</v>
      </c>
      <c r="B24" s="17" t="s">
        <v>21</v>
      </c>
      <c r="C24" s="18" t="s">
        <v>22</v>
      </c>
      <c r="D24" s="15" t="s">
        <v>1941</v>
      </c>
      <c r="E24" s="15" t="s">
        <v>1942</v>
      </c>
      <c r="F24" s="15">
        <v>1370</v>
      </c>
      <c r="G24" s="15">
        <v>1394</v>
      </c>
    </row>
    <row r="25" spans="1:7" x14ac:dyDescent="0.15">
      <c r="A25" s="15">
        <v>4</v>
      </c>
      <c r="B25" s="17" t="s">
        <v>21</v>
      </c>
      <c r="C25" s="18" t="s">
        <v>22</v>
      </c>
      <c r="D25" s="15" t="s">
        <v>1941</v>
      </c>
      <c r="E25" s="15" t="s">
        <v>1942</v>
      </c>
      <c r="F25" s="15">
        <v>1486</v>
      </c>
      <c r="G25" s="15">
        <v>1510</v>
      </c>
    </row>
    <row r="26" spans="1:7" x14ac:dyDescent="0.15">
      <c r="A26" s="15">
        <v>4</v>
      </c>
      <c r="B26" s="17" t="s">
        <v>21</v>
      </c>
      <c r="C26" s="18" t="s">
        <v>22</v>
      </c>
      <c r="D26" s="15" t="s">
        <v>1943</v>
      </c>
      <c r="E26" s="15" t="s">
        <v>1944</v>
      </c>
      <c r="F26" s="15">
        <v>1569</v>
      </c>
      <c r="G26" s="15">
        <v>1589</v>
      </c>
    </row>
    <row r="27" spans="1:7" x14ac:dyDescent="0.15">
      <c r="A27" s="15">
        <v>4</v>
      </c>
      <c r="B27" s="17" t="s">
        <v>21</v>
      </c>
      <c r="C27" s="18" t="s">
        <v>22</v>
      </c>
      <c r="D27" s="15" t="s">
        <v>1941</v>
      </c>
      <c r="E27" s="15" t="s">
        <v>1942</v>
      </c>
      <c r="F27" s="15">
        <v>1637</v>
      </c>
      <c r="G27" s="15">
        <v>1661</v>
      </c>
    </row>
    <row r="28" spans="1:7" x14ac:dyDescent="0.15">
      <c r="A28" s="15">
        <v>4</v>
      </c>
      <c r="B28" s="17" t="s">
        <v>21</v>
      </c>
      <c r="C28" s="18" t="s">
        <v>22</v>
      </c>
      <c r="D28" s="15" t="s">
        <v>1943</v>
      </c>
      <c r="E28" s="15" t="s">
        <v>1944</v>
      </c>
      <c r="F28" s="15">
        <v>1719</v>
      </c>
      <c r="G28" s="15">
        <v>1738</v>
      </c>
    </row>
    <row r="29" spans="1:7" x14ac:dyDescent="0.15">
      <c r="A29" s="15">
        <v>4</v>
      </c>
      <c r="B29" s="17" t="s">
        <v>21</v>
      </c>
      <c r="C29" s="18" t="s">
        <v>22</v>
      </c>
      <c r="D29" s="15" t="s">
        <v>1941</v>
      </c>
      <c r="E29" s="15" t="s">
        <v>1942</v>
      </c>
      <c r="F29" s="15">
        <v>1841</v>
      </c>
      <c r="G29" s="15">
        <v>1866</v>
      </c>
    </row>
    <row r="30" spans="1:7" x14ac:dyDescent="0.15">
      <c r="A30" s="15">
        <v>4</v>
      </c>
      <c r="B30" s="17" t="s">
        <v>21</v>
      </c>
      <c r="C30" s="18" t="s">
        <v>22</v>
      </c>
      <c r="D30" s="15" t="s">
        <v>1941</v>
      </c>
      <c r="E30" s="15" t="s">
        <v>1942</v>
      </c>
      <c r="F30" s="15">
        <v>1948</v>
      </c>
      <c r="G30" s="15">
        <v>1973</v>
      </c>
    </row>
    <row r="31" spans="1:7" x14ac:dyDescent="0.15">
      <c r="A31" s="15">
        <v>4</v>
      </c>
      <c r="B31" s="17" t="s">
        <v>21</v>
      </c>
      <c r="C31" s="18" t="s">
        <v>22</v>
      </c>
      <c r="D31" s="15" t="s">
        <v>1941</v>
      </c>
      <c r="E31" s="15" t="s">
        <v>1942</v>
      </c>
      <c r="F31" s="15">
        <v>2008</v>
      </c>
      <c r="G31" s="15">
        <v>2031</v>
      </c>
    </row>
    <row r="32" spans="1:7" x14ac:dyDescent="0.15">
      <c r="A32" s="15">
        <v>4</v>
      </c>
      <c r="B32" s="17" t="s">
        <v>21</v>
      </c>
      <c r="C32" s="18" t="s">
        <v>22</v>
      </c>
      <c r="D32" s="15" t="s">
        <v>1943</v>
      </c>
      <c r="E32" s="15" t="s">
        <v>1944</v>
      </c>
      <c r="F32" s="15">
        <v>2034</v>
      </c>
      <c r="G32" s="15">
        <v>2051</v>
      </c>
    </row>
    <row r="33" spans="1:7" x14ac:dyDescent="0.15">
      <c r="A33" s="15">
        <v>4</v>
      </c>
      <c r="B33" s="17" t="s">
        <v>21</v>
      </c>
      <c r="C33" s="18" t="s">
        <v>22</v>
      </c>
      <c r="D33" s="15" t="s">
        <v>1945</v>
      </c>
      <c r="E33" s="15" t="s">
        <v>1946</v>
      </c>
      <c r="F33" s="15">
        <v>2223</v>
      </c>
      <c r="G33" s="15">
        <v>2579</v>
      </c>
    </row>
    <row r="34" spans="1:7" x14ac:dyDescent="0.15">
      <c r="A34" s="15">
        <v>4</v>
      </c>
      <c r="B34" s="17" t="s">
        <v>21</v>
      </c>
      <c r="C34" s="18" t="s">
        <v>22</v>
      </c>
      <c r="D34" s="15" t="s">
        <v>1947</v>
      </c>
      <c r="E34" s="15" t="s">
        <v>1948</v>
      </c>
      <c r="F34" s="15">
        <v>2670</v>
      </c>
      <c r="G34" s="15">
        <v>2843</v>
      </c>
    </row>
    <row r="35" spans="1:7" x14ac:dyDescent="0.15">
      <c r="A35" s="15">
        <v>5</v>
      </c>
      <c r="B35" s="17" t="s">
        <v>24</v>
      </c>
      <c r="C35" s="18" t="s">
        <v>25</v>
      </c>
      <c r="D35" s="15" t="s">
        <v>1750</v>
      </c>
      <c r="E35" s="15" t="s">
        <v>1751</v>
      </c>
      <c r="F35" s="15">
        <v>6</v>
      </c>
      <c r="G35" s="15">
        <v>449</v>
      </c>
    </row>
    <row r="36" spans="1:7" x14ac:dyDescent="0.15">
      <c r="A36" s="15">
        <v>5</v>
      </c>
      <c r="B36" s="17" t="s">
        <v>24</v>
      </c>
      <c r="C36" s="18" t="s">
        <v>25</v>
      </c>
      <c r="D36" s="15" t="s">
        <v>1752</v>
      </c>
      <c r="E36" s="15" t="s">
        <v>1753</v>
      </c>
      <c r="F36" s="15">
        <v>558</v>
      </c>
      <c r="G36" s="15">
        <v>626</v>
      </c>
    </row>
    <row r="37" spans="1:7" x14ac:dyDescent="0.15">
      <c r="A37" s="15">
        <v>5</v>
      </c>
      <c r="B37" s="17" t="s">
        <v>24</v>
      </c>
      <c r="C37" s="18" t="s">
        <v>25</v>
      </c>
      <c r="D37" s="15" t="s">
        <v>1754</v>
      </c>
      <c r="E37" s="15" t="s">
        <v>1755</v>
      </c>
      <c r="F37" s="15">
        <v>692</v>
      </c>
      <c r="G37" s="15">
        <v>877</v>
      </c>
    </row>
    <row r="38" spans="1:7" x14ac:dyDescent="0.15">
      <c r="A38" s="15">
        <v>6</v>
      </c>
      <c r="B38" s="21" t="s">
        <v>26</v>
      </c>
      <c r="C38" s="18" t="s">
        <v>27</v>
      </c>
      <c r="D38" s="15" t="s">
        <v>1776</v>
      </c>
      <c r="E38" s="15" t="s">
        <v>1777</v>
      </c>
      <c r="F38" s="15">
        <v>20</v>
      </c>
      <c r="G38" s="15">
        <v>91</v>
      </c>
    </row>
    <row r="39" spans="1:7" x14ac:dyDescent="0.15">
      <c r="A39" s="15">
        <v>6</v>
      </c>
      <c r="B39" s="21" t="s">
        <v>26</v>
      </c>
      <c r="C39" s="18" t="s">
        <v>27</v>
      </c>
      <c r="D39" s="15" t="s">
        <v>1778</v>
      </c>
      <c r="E39" s="15" t="s">
        <v>1779</v>
      </c>
      <c r="F39" s="15">
        <v>99</v>
      </c>
      <c r="G39" s="15">
        <v>145</v>
      </c>
    </row>
    <row r="40" spans="1:7" x14ac:dyDescent="0.15">
      <c r="A40" s="15">
        <v>6</v>
      </c>
      <c r="B40" s="21" t="s">
        <v>26</v>
      </c>
      <c r="C40" s="18" t="s">
        <v>27</v>
      </c>
      <c r="D40" s="15" t="s">
        <v>1770</v>
      </c>
      <c r="E40" s="15" t="s">
        <v>1771</v>
      </c>
      <c r="F40" s="15">
        <v>311</v>
      </c>
      <c r="G40" s="15">
        <v>565</v>
      </c>
    </row>
    <row r="41" spans="1:7" x14ac:dyDescent="0.15">
      <c r="A41" s="15">
        <v>7</v>
      </c>
      <c r="B41" s="17" t="s">
        <v>28</v>
      </c>
      <c r="C41" s="18" t="s">
        <v>29</v>
      </c>
      <c r="D41" s="15" t="s">
        <v>1669</v>
      </c>
      <c r="E41" s="15" t="s">
        <v>1670</v>
      </c>
      <c r="F41" s="15">
        <v>1017</v>
      </c>
      <c r="G41" s="15">
        <v>1104</v>
      </c>
    </row>
    <row r="42" spans="1:7" x14ac:dyDescent="0.15">
      <c r="A42" s="15">
        <v>7</v>
      </c>
      <c r="B42" s="17" t="s">
        <v>28</v>
      </c>
      <c r="C42" s="18" t="s">
        <v>29</v>
      </c>
      <c r="D42" s="15" t="s">
        <v>1671</v>
      </c>
      <c r="E42" s="15" t="s">
        <v>1672</v>
      </c>
      <c r="F42" s="15">
        <v>1975</v>
      </c>
      <c r="G42" s="15">
        <v>2231</v>
      </c>
    </row>
    <row r="43" spans="1:7" x14ac:dyDescent="0.15">
      <c r="A43" s="15">
        <v>8</v>
      </c>
      <c r="B43" s="21" t="s">
        <v>30</v>
      </c>
      <c r="C43" s="18" t="s">
        <v>31</v>
      </c>
      <c r="D43" s="15" t="s">
        <v>1653</v>
      </c>
      <c r="E43" s="15" t="s">
        <v>1654</v>
      </c>
      <c r="F43" s="15">
        <v>133</v>
      </c>
      <c r="G43" s="15">
        <v>383</v>
      </c>
    </row>
    <row r="44" spans="1:7" s="17" customFormat="1" x14ac:dyDescent="0.15">
      <c r="A44" s="15">
        <v>9</v>
      </c>
      <c r="B44" s="17" t="s">
        <v>32</v>
      </c>
      <c r="C44" s="18" t="s">
        <v>33</v>
      </c>
      <c r="D44" s="15" t="s">
        <v>1673</v>
      </c>
      <c r="E44" s="15" t="s">
        <v>1674</v>
      </c>
      <c r="F44" s="15">
        <v>4</v>
      </c>
      <c r="G44" s="15">
        <v>214</v>
      </c>
    </row>
    <row r="45" spans="1:7" s="17" customFormat="1" x14ac:dyDescent="0.15">
      <c r="A45" s="15">
        <v>10</v>
      </c>
      <c r="B45" s="17" t="s">
        <v>34</v>
      </c>
      <c r="C45" s="18" t="s">
        <v>35</v>
      </c>
      <c r="D45" s="15" t="s">
        <v>1784</v>
      </c>
      <c r="E45" s="15" t="s">
        <v>1785</v>
      </c>
      <c r="F45" s="15">
        <v>8</v>
      </c>
      <c r="G45" s="15">
        <v>32</v>
      </c>
    </row>
    <row r="46" spans="1:7" s="17" customFormat="1" x14ac:dyDescent="0.15">
      <c r="A46" s="15">
        <v>10</v>
      </c>
      <c r="B46" s="17" t="s">
        <v>34</v>
      </c>
      <c r="C46" s="18" t="s">
        <v>35</v>
      </c>
      <c r="D46" s="15" t="s">
        <v>1786</v>
      </c>
      <c r="E46" s="15" t="s">
        <v>1787</v>
      </c>
      <c r="F46" s="15">
        <v>97</v>
      </c>
      <c r="G46" s="15">
        <v>195</v>
      </c>
    </row>
    <row r="47" spans="1:7" s="17" customFormat="1" x14ac:dyDescent="0.15">
      <c r="A47" s="15">
        <v>11</v>
      </c>
      <c r="B47" s="23" t="s">
        <v>36</v>
      </c>
      <c r="C47" s="20" t="s">
        <v>37</v>
      </c>
      <c r="D47" s="15" t="s">
        <v>1963</v>
      </c>
      <c r="E47" s="15" t="s">
        <v>1966</v>
      </c>
      <c r="F47" s="15">
        <v>3</v>
      </c>
      <c r="G47" s="15">
        <v>75</v>
      </c>
    </row>
    <row r="48" spans="1:7" s="17" customFormat="1" x14ac:dyDescent="0.15">
      <c r="A48" s="15">
        <v>11</v>
      </c>
      <c r="B48" s="23" t="s">
        <v>36</v>
      </c>
      <c r="C48" s="20" t="s">
        <v>37</v>
      </c>
      <c r="D48" s="15" t="s">
        <v>1964</v>
      </c>
      <c r="E48" s="15" t="s">
        <v>1967</v>
      </c>
      <c r="F48" s="15">
        <v>502</v>
      </c>
      <c r="G48" s="15">
        <v>689</v>
      </c>
    </row>
    <row r="49" spans="1:7" s="17" customFormat="1" x14ac:dyDescent="0.15">
      <c r="A49" s="15">
        <v>11</v>
      </c>
      <c r="B49" s="23" t="s">
        <v>36</v>
      </c>
      <c r="C49" s="20" t="s">
        <v>37</v>
      </c>
      <c r="D49" s="15" t="s">
        <v>1965</v>
      </c>
      <c r="E49" s="15" t="s">
        <v>1968</v>
      </c>
      <c r="F49" s="15">
        <v>911</v>
      </c>
      <c r="G49" s="15">
        <v>1017</v>
      </c>
    </row>
    <row r="50" spans="1:7" s="17" customFormat="1" x14ac:dyDescent="0.15">
      <c r="A50" s="15">
        <v>11</v>
      </c>
      <c r="B50" s="23" t="s">
        <v>36</v>
      </c>
      <c r="C50" s="20" t="s">
        <v>37</v>
      </c>
      <c r="D50" s="15" t="s">
        <v>1832</v>
      </c>
      <c r="E50" s="15" t="s">
        <v>1833</v>
      </c>
      <c r="F50" s="15">
        <v>1068</v>
      </c>
      <c r="G50" s="15">
        <v>1220</v>
      </c>
    </row>
    <row r="51" spans="1:7" s="17" customFormat="1" x14ac:dyDescent="0.15">
      <c r="A51" s="15">
        <v>12</v>
      </c>
      <c r="B51" s="21" t="s">
        <v>38</v>
      </c>
      <c r="C51" s="18" t="s">
        <v>39</v>
      </c>
      <c r="D51" s="15" t="s">
        <v>1776</v>
      </c>
      <c r="E51" s="15" t="s">
        <v>1777</v>
      </c>
      <c r="F51" s="15">
        <v>156</v>
      </c>
      <c r="G51" s="15">
        <v>227</v>
      </c>
    </row>
    <row r="52" spans="1:7" s="17" customFormat="1" x14ac:dyDescent="0.15">
      <c r="A52" s="15">
        <v>12</v>
      </c>
      <c r="B52" s="21" t="s">
        <v>38</v>
      </c>
      <c r="C52" s="18" t="s">
        <v>39</v>
      </c>
      <c r="D52" s="15" t="s">
        <v>1778</v>
      </c>
      <c r="E52" s="15" t="s">
        <v>1779</v>
      </c>
      <c r="F52" s="15">
        <v>235</v>
      </c>
      <c r="G52" s="15">
        <v>280</v>
      </c>
    </row>
    <row r="53" spans="1:7" s="17" customFormat="1" x14ac:dyDescent="0.15">
      <c r="A53" s="15">
        <v>12</v>
      </c>
      <c r="B53" s="21" t="s">
        <v>38</v>
      </c>
      <c r="C53" s="18" t="s">
        <v>39</v>
      </c>
      <c r="D53" s="15" t="s">
        <v>1770</v>
      </c>
      <c r="E53" s="15" t="s">
        <v>1771</v>
      </c>
      <c r="F53" s="15">
        <v>458</v>
      </c>
      <c r="G53" s="15">
        <v>712</v>
      </c>
    </row>
    <row r="54" spans="1:7" s="17" customFormat="1" x14ac:dyDescent="0.15">
      <c r="A54" s="15">
        <v>13</v>
      </c>
      <c r="B54" s="21" t="s">
        <v>40</v>
      </c>
      <c r="C54" s="18" t="s">
        <v>41</v>
      </c>
      <c r="D54" s="15" t="s">
        <v>1633</v>
      </c>
      <c r="E54" s="15" t="s">
        <v>1634</v>
      </c>
      <c r="F54" s="15">
        <v>24</v>
      </c>
      <c r="G54" s="15">
        <v>64</v>
      </c>
    </row>
    <row r="55" spans="1:7" s="17" customFormat="1" x14ac:dyDescent="0.15">
      <c r="A55" s="15">
        <v>13</v>
      </c>
      <c r="B55" s="21" t="s">
        <v>40</v>
      </c>
      <c r="C55" s="18" t="s">
        <v>41</v>
      </c>
      <c r="D55" s="15" t="s">
        <v>1635</v>
      </c>
      <c r="E55" s="15" t="s">
        <v>1636</v>
      </c>
      <c r="F55" s="15">
        <v>344</v>
      </c>
      <c r="G55" s="15">
        <v>507</v>
      </c>
    </row>
    <row r="56" spans="1:7" s="17" customFormat="1" x14ac:dyDescent="0.15">
      <c r="A56" s="15">
        <v>13</v>
      </c>
      <c r="B56" s="21" t="s">
        <v>40</v>
      </c>
      <c r="C56" s="18" t="s">
        <v>41</v>
      </c>
      <c r="D56" s="15" t="s">
        <v>1637</v>
      </c>
      <c r="E56" s="15" t="s">
        <v>1638</v>
      </c>
      <c r="F56" s="15">
        <v>648</v>
      </c>
      <c r="G56" s="15">
        <v>978</v>
      </c>
    </row>
    <row r="57" spans="1:7" s="17" customFormat="1" x14ac:dyDescent="0.15">
      <c r="A57" s="15">
        <v>13</v>
      </c>
      <c r="B57" s="21" t="s">
        <v>40</v>
      </c>
      <c r="C57" s="18" t="s">
        <v>41</v>
      </c>
      <c r="D57" s="15" t="s">
        <v>1639</v>
      </c>
      <c r="E57" s="15" t="s">
        <v>1640</v>
      </c>
      <c r="F57" s="15">
        <v>1662</v>
      </c>
      <c r="G57" s="15">
        <v>1723</v>
      </c>
    </row>
    <row r="58" spans="1:7" s="17" customFormat="1" x14ac:dyDescent="0.15">
      <c r="A58" s="15">
        <v>13</v>
      </c>
      <c r="B58" s="21" t="s">
        <v>40</v>
      </c>
      <c r="C58" s="18" t="s">
        <v>41</v>
      </c>
      <c r="D58" s="15" t="s">
        <v>1639</v>
      </c>
      <c r="E58" s="15" t="s">
        <v>1640</v>
      </c>
      <c r="F58" s="15">
        <v>1757</v>
      </c>
      <c r="G58" s="15">
        <v>1842</v>
      </c>
    </row>
    <row r="59" spans="1:7" s="17" customFormat="1" x14ac:dyDescent="0.15">
      <c r="A59" s="15">
        <v>14</v>
      </c>
      <c r="B59" s="21" t="s">
        <v>42</v>
      </c>
      <c r="C59" s="18" t="s">
        <v>43</v>
      </c>
      <c r="D59" s="15" t="s">
        <v>42</v>
      </c>
      <c r="E59" s="15" t="s">
        <v>1641</v>
      </c>
      <c r="F59" s="15">
        <v>1002</v>
      </c>
      <c r="G59" s="15">
        <v>1036</v>
      </c>
    </row>
    <row r="60" spans="1:7" s="17" customFormat="1" x14ac:dyDescent="0.15">
      <c r="A60" s="15">
        <v>14</v>
      </c>
      <c r="B60" s="21" t="s">
        <v>42</v>
      </c>
      <c r="C60" s="18" t="s">
        <v>43</v>
      </c>
      <c r="D60" s="15" t="s">
        <v>42</v>
      </c>
      <c r="E60" s="15" t="s">
        <v>1641</v>
      </c>
      <c r="F60" s="15">
        <v>1212</v>
      </c>
      <c r="G60" s="15">
        <v>1246</v>
      </c>
    </row>
    <row r="61" spans="1:7" s="17" customFormat="1" x14ac:dyDescent="0.15">
      <c r="A61" s="15">
        <v>14</v>
      </c>
      <c r="B61" s="21" t="s">
        <v>42</v>
      </c>
      <c r="C61" s="18" t="s">
        <v>43</v>
      </c>
      <c r="D61" s="15" t="s">
        <v>42</v>
      </c>
      <c r="E61" s="15" t="s">
        <v>1641</v>
      </c>
      <c r="F61" s="15">
        <v>1421</v>
      </c>
      <c r="G61" s="15">
        <v>1454</v>
      </c>
    </row>
    <row r="62" spans="1:7" s="17" customFormat="1" x14ac:dyDescent="0.15">
      <c r="A62" s="15">
        <v>14</v>
      </c>
      <c r="B62" s="21" t="s">
        <v>42</v>
      </c>
      <c r="C62" s="18" t="s">
        <v>43</v>
      </c>
      <c r="D62" s="15" t="s">
        <v>42</v>
      </c>
      <c r="E62" s="15" t="s">
        <v>1641</v>
      </c>
      <c r="F62" s="15">
        <v>1517</v>
      </c>
      <c r="G62" s="15">
        <v>1550</v>
      </c>
    </row>
    <row r="63" spans="1:7" s="17" customFormat="1" x14ac:dyDescent="0.15">
      <c r="A63" s="15">
        <v>14</v>
      </c>
      <c r="B63" s="21" t="s">
        <v>42</v>
      </c>
      <c r="C63" s="18" t="s">
        <v>43</v>
      </c>
      <c r="D63" s="15" t="s">
        <v>42</v>
      </c>
      <c r="E63" s="15" t="s">
        <v>1641</v>
      </c>
      <c r="F63" s="15">
        <v>1664</v>
      </c>
      <c r="G63" s="15">
        <v>1696</v>
      </c>
    </row>
    <row r="64" spans="1:7" s="17" customFormat="1" x14ac:dyDescent="0.15">
      <c r="A64" s="15">
        <v>14</v>
      </c>
      <c r="B64" s="21" t="s">
        <v>42</v>
      </c>
      <c r="C64" s="18" t="s">
        <v>43</v>
      </c>
      <c r="D64" s="15" t="s">
        <v>42</v>
      </c>
      <c r="E64" s="15" t="s">
        <v>1641</v>
      </c>
      <c r="F64" s="15">
        <v>1837</v>
      </c>
      <c r="G64" s="15">
        <v>1869</v>
      </c>
    </row>
    <row r="65" spans="1:7" s="17" customFormat="1" x14ac:dyDescent="0.15">
      <c r="A65" s="15">
        <v>14</v>
      </c>
      <c r="B65" s="21" t="s">
        <v>42</v>
      </c>
      <c r="C65" s="18" t="s">
        <v>43</v>
      </c>
      <c r="D65" s="15" t="s">
        <v>42</v>
      </c>
      <c r="E65" s="15" t="s">
        <v>1641</v>
      </c>
      <c r="F65" s="15">
        <v>1972</v>
      </c>
      <c r="G65" s="15">
        <v>2005</v>
      </c>
    </row>
    <row r="66" spans="1:7" s="17" customFormat="1" x14ac:dyDescent="0.15">
      <c r="A66" s="15">
        <v>14</v>
      </c>
      <c r="B66" s="21" t="s">
        <v>42</v>
      </c>
      <c r="C66" s="18" t="s">
        <v>43</v>
      </c>
      <c r="D66" s="15" t="s">
        <v>42</v>
      </c>
      <c r="E66" s="15" t="s">
        <v>1641</v>
      </c>
      <c r="F66" s="15">
        <v>2051</v>
      </c>
      <c r="G66" s="15">
        <v>2084</v>
      </c>
    </row>
    <row r="67" spans="1:7" s="17" customFormat="1" x14ac:dyDescent="0.15">
      <c r="A67" s="15">
        <v>14</v>
      </c>
      <c r="B67" s="21" t="s">
        <v>42</v>
      </c>
      <c r="C67" s="18" t="s">
        <v>43</v>
      </c>
      <c r="D67" s="15" t="s">
        <v>1642</v>
      </c>
      <c r="E67" s="15" t="s">
        <v>1643</v>
      </c>
      <c r="F67" s="15">
        <v>2479</v>
      </c>
      <c r="G67" s="15">
        <v>2667</v>
      </c>
    </row>
    <row r="68" spans="1:7" s="17" customFormat="1" x14ac:dyDescent="0.15">
      <c r="A68" s="15">
        <v>14</v>
      </c>
      <c r="B68" s="21" t="s">
        <v>42</v>
      </c>
      <c r="C68" s="18" t="s">
        <v>43</v>
      </c>
      <c r="D68" s="15" t="s">
        <v>1644</v>
      </c>
      <c r="E68" s="15" t="s">
        <v>1645</v>
      </c>
      <c r="F68" s="15">
        <v>2670</v>
      </c>
      <c r="G68" s="15">
        <v>2799</v>
      </c>
    </row>
    <row r="69" spans="1:7" s="17" customFormat="1" x14ac:dyDescent="0.15">
      <c r="A69" s="15">
        <v>14</v>
      </c>
      <c r="B69" s="21" t="s">
        <v>42</v>
      </c>
      <c r="C69" s="18" t="s">
        <v>43</v>
      </c>
      <c r="D69" s="15" t="s">
        <v>1646</v>
      </c>
      <c r="E69" s="15" t="s">
        <v>1646</v>
      </c>
      <c r="F69" s="15">
        <v>2831</v>
      </c>
      <c r="G69" s="15">
        <v>2872</v>
      </c>
    </row>
    <row r="70" spans="1:7" s="17" customFormat="1" x14ac:dyDescent="0.15">
      <c r="A70" s="15">
        <v>14</v>
      </c>
      <c r="B70" s="21" t="s">
        <v>42</v>
      </c>
      <c r="C70" s="18" t="s">
        <v>43</v>
      </c>
      <c r="D70" s="15" t="s">
        <v>1647</v>
      </c>
      <c r="E70" s="15" t="s">
        <v>1648</v>
      </c>
      <c r="F70" s="15">
        <v>3052</v>
      </c>
      <c r="G70" s="15">
        <v>3190</v>
      </c>
    </row>
    <row r="71" spans="1:7" s="17" customFormat="1" x14ac:dyDescent="0.15">
      <c r="A71" s="15">
        <v>15</v>
      </c>
      <c r="B71" s="19" t="s">
        <v>44</v>
      </c>
      <c r="C71" s="20" t="s">
        <v>45</v>
      </c>
      <c r="D71" s="15" t="s">
        <v>1788</v>
      </c>
      <c r="E71" s="15" t="s">
        <v>1789</v>
      </c>
      <c r="F71" s="15">
        <v>62</v>
      </c>
      <c r="G71" s="15">
        <v>145</v>
      </c>
    </row>
    <row r="72" spans="1:7" s="17" customFormat="1" x14ac:dyDescent="0.15">
      <c r="A72" s="15">
        <v>15</v>
      </c>
      <c r="B72" s="19" t="s">
        <v>44</v>
      </c>
      <c r="C72" s="20" t="s">
        <v>45</v>
      </c>
      <c r="D72" s="15" t="s">
        <v>1788</v>
      </c>
      <c r="E72" s="15" t="s">
        <v>1789</v>
      </c>
      <c r="F72" s="15">
        <v>160</v>
      </c>
      <c r="G72" s="15">
        <v>240</v>
      </c>
    </row>
    <row r="73" spans="1:7" s="17" customFormat="1" x14ac:dyDescent="0.15">
      <c r="A73" s="15">
        <v>15</v>
      </c>
      <c r="B73" s="19" t="s">
        <v>44</v>
      </c>
      <c r="C73" s="20" t="s">
        <v>45</v>
      </c>
      <c r="D73" s="15" t="s">
        <v>1790</v>
      </c>
      <c r="E73" s="15" t="s">
        <v>1791</v>
      </c>
      <c r="F73" s="15">
        <v>293</v>
      </c>
      <c r="G73" s="15">
        <v>534</v>
      </c>
    </row>
    <row r="74" spans="1:7" s="17" customFormat="1" x14ac:dyDescent="0.15">
      <c r="A74" s="15">
        <v>16</v>
      </c>
      <c r="B74" s="17" t="s">
        <v>46</v>
      </c>
      <c r="C74" s="18" t="s">
        <v>47</v>
      </c>
      <c r="D74" s="15" t="s">
        <v>1649</v>
      </c>
      <c r="E74" s="15" t="s">
        <v>1650</v>
      </c>
      <c r="F74" s="15">
        <v>28</v>
      </c>
      <c r="G74" s="15">
        <v>152</v>
      </c>
    </row>
    <row r="75" spans="1:7" s="17" customFormat="1" x14ac:dyDescent="0.15">
      <c r="A75" s="15">
        <v>16</v>
      </c>
      <c r="B75" s="17" t="s">
        <v>46</v>
      </c>
      <c r="C75" s="18" t="s">
        <v>47</v>
      </c>
      <c r="D75" s="15" t="s">
        <v>1651</v>
      </c>
      <c r="E75" s="15" t="s">
        <v>1652</v>
      </c>
      <c r="F75" s="15">
        <v>156</v>
      </c>
      <c r="G75" s="15">
        <v>273</v>
      </c>
    </row>
    <row r="76" spans="1:7" s="17" customFormat="1" x14ac:dyDescent="0.15">
      <c r="A76" s="15">
        <v>17</v>
      </c>
      <c r="B76" s="21" t="s">
        <v>48</v>
      </c>
      <c r="C76" s="18" t="s">
        <v>49</v>
      </c>
      <c r="D76" s="15" t="s">
        <v>1649</v>
      </c>
      <c r="E76" s="15" t="s">
        <v>1650</v>
      </c>
      <c r="F76" s="15">
        <v>25</v>
      </c>
      <c r="G76" s="15">
        <v>152</v>
      </c>
    </row>
    <row r="77" spans="1:7" s="17" customFormat="1" x14ac:dyDescent="0.15">
      <c r="A77" s="15">
        <v>17</v>
      </c>
      <c r="B77" s="21" t="s">
        <v>48</v>
      </c>
      <c r="C77" s="18" t="s">
        <v>49</v>
      </c>
      <c r="D77" s="15" t="s">
        <v>1651</v>
      </c>
      <c r="E77" s="15" t="s">
        <v>1652</v>
      </c>
      <c r="F77" s="15">
        <v>154</v>
      </c>
      <c r="G77" s="15">
        <v>282</v>
      </c>
    </row>
    <row r="78" spans="1:7" s="17" customFormat="1" x14ac:dyDescent="0.15">
      <c r="A78" s="15">
        <v>18</v>
      </c>
      <c r="B78" s="17" t="s">
        <v>50</v>
      </c>
      <c r="C78" s="18" t="s">
        <v>51</v>
      </c>
      <c r="D78" s="15" t="s">
        <v>1649</v>
      </c>
      <c r="E78" s="15" t="s">
        <v>1650</v>
      </c>
      <c r="F78" s="15">
        <v>27</v>
      </c>
      <c r="G78" s="15">
        <v>152</v>
      </c>
    </row>
    <row r="79" spans="1:7" s="17" customFormat="1" x14ac:dyDescent="0.15">
      <c r="A79" s="15">
        <v>18</v>
      </c>
      <c r="B79" s="17" t="s">
        <v>50</v>
      </c>
      <c r="C79" s="18" t="s">
        <v>51</v>
      </c>
      <c r="D79" s="15" t="s">
        <v>1651</v>
      </c>
      <c r="E79" s="15" t="s">
        <v>1652</v>
      </c>
      <c r="F79" s="15">
        <v>156</v>
      </c>
      <c r="G79" s="15">
        <v>260</v>
      </c>
    </row>
    <row r="80" spans="1:7" s="17" customFormat="1" x14ac:dyDescent="0.15">
      <c r="A80" s="15">
        <v>19</v>
      </c>
      <c r="B80" s="21" t="s">
        <v>52</v>
      </c>
      <c r="C80" s="18" t="s">
        <v>53</v>
      </c>
      <c r="D80" s="15" t="s">
        <v>1649</v>
      </c>
      <c r="E80" s="15" t="s">
        <v>1650</v>
      </c>
      <c r="F80" s="15">
        <v>115</v>
      </c>
      <c r="G80" s="15">
        <v>242</v>
      </c>
    </row>
    <row r="81" spans="1:7" s="17" customFormat="1" x14ac:dyDescent="0.15">
      <c r="A81" s="15">
        <v>19</v>
      </c>
      <c r="B81" s="21" t="s">
        <v>52</v>
      </c>
      <c r="C81" s="18" t="s">
        <v>53</v>
      </c>
      <c r="D81" s="15" t="s">
        <v>1651</v>
      </c>
      <c r="E81" s="15" t="s">
        <v>1652</v>
      </c>
      <c r="F81" s="15">
        <v>244</v>
      </c>
      <c r="G81" s="15">
        <v>366</v>
      </c>
    </row>
    <row r="82" spans="1:7" s="17" customFormat="1" x14ac:dyDescent="0.15">
      <c r="A82" s="15">
        <v>20</v>
      </c>
      <c r="B82" s="21" t="s">
        <v>54</v>
      </c>
      <c r="C82" s="18" t="s">
        <v>55</v>
      </c>
      <c r="D82" s="15" t="s">
        <v>1687</v>
      </c>
      <c r="E82" s="15" t="s">
        <v>1688</v>
      </c>
      <c r="F82" s="15">
        <v>27</v>
      </c>
      <c r="G82" s="15">
        <v>115</v>
      </c>
    </row>
    <row r="83" spans="1:7" s="17" customFormat="1" x14ac:dyDescent="0.15">
      <c r="A83" s="15">
        <v>20</v>
      </c>
      <c r="B83" s="21" t="s">
        <v>54</v>
      </c>
      <c r="C83" s="18" t="s">
        <v>55</v>
      </c>
      <c r="D83" s="15" t="s">
        <v>1689</v>
      </c>
      <c r="E83" s="15" t="s">
        <v>1690</v>
      </c>
      <c r="F83" s="15">
        <v>161</v>
      </c>
      <c r="G83" s="15">
        <v>253</v>
      </c>
    </row>
    <row r="84" spans="1:7" s="17" customFormat="1" x14ac:dyDescent="0.15">
      <c r="A84" s="15">
        <v>20</v>
      </c>
      <c r="B84" s="21" t="s">
        <v>54</v>
      </c>
      <c r="C84" s="18" t="s">
        <v>55</v>
      </c>
      <c r="D84" s="15" t="s">
        <v>1689</v>
      </c>
      <c r="E84" s="15" t="s">
        <v>1690</v>
      </c>
      <c r="F84" s="15">
        <v>268</v>
      </c>
      <c r="G84" s="15">
        <v>366</v>
      </c>
    </row>
    <row r="85" spans="1:7" s="17" customFormat="1" x14ac:dyDescent="0.15">
      <c r="A85" s="15">
        <v>20</v>
      </c>
      <c r="B85" s="21" t="s">
        <v>54</v>
      </c>
      <c r="C85" s="18" t="s">
        <v>55</v>
      </c>
      <c r="D85" s="15" t="s">
        <v>1689</v>
      </c>
      <c r="E85" s="15" t="s">
        <v>1690</v>
      </c>
      <c r="F85" s="15">
        <v>380</v>
      </c>
      <c r="G85" s="15">
        <v>478</v>
      </c>
    </row>
    <row r="86" spans="1:7" s="17" customFormat="1" x14ac:dyDescent="0.15">
      <c r="A86" s="15">
        <v>20</v>
      </c>
      <c r="B86" s="21" t="s">
        <v>54</v>
      </c>
      <c r="C86" s="18" t="s">
        <v>55</v>
      </c>
      <c r="D86" s="15" t="s">
        <v>1689</v>
      </c>
      <c r="E86" s="15" t="s">
        <v>1690</v>
      </c>
      <c r="F86" s="15">
        <v>493</v>
      </c>
      <c r="G86" s="15">
        <v>581</v>
      </c>
    </row>
    <row r="87" spans="1:7" s="17" customFormat="1" x14ac:dyDescent="0.15">
      <c r="A87" s="15">
        <v>20</v>
      </c>
      <c r="B87" s="21" t="s">
        <v>54</v>
      </c>
      <c r="C87" s="18" t="s">
        <v>55</v>
      </c>
      <c r="D87" s="15" t="s">
        <v>1689</v>
      </c>
      <c r="E87" s="15" t="s">
        <v>1690</v>
      </c>
      <c r="F87" s="15">
        <v>600</v>
      </c>
      <c r="G87" s="15">
        <v>686</v>
      </c>
    </row>
    <row r="88" spans="1:7" s="17" customFormat="1" x14ac:dyDescent="0.15">
      <c r="A88" s="15">
        <v>20</v>
      </c>
      <c r="B88" s="21" t="s">
        <v>54</v>
      </c>
      <c r="C88" s="18" t="s">
        <v>55</v>
      </c>
      <c r="D88" s="15" t="s">
        <v>1691</v>
      </c>
      <c r="E88" s="15" t="s">
        <v>1692</v>
      </c>
      <c r="F88" s="15">
        <v>740</v>
      </c>
      <c r="G88" s="15">
        <v>878</v>
      </c>
    </row>
    <row r="89" spans="1:7" s="17" customFormat="1" x14ac:dyDescent="0.15">
      <c r="A89" s="15">
        <v>21</v>
      </c>
      <c r="B89" s="19" t="s">
        <v>56</v>
      </c>
      <c r="C89" s="20" t="s">
        <v>57</v>
      </c>
      <c r="D89" s="15" t="s">
        <v>1653</v>
      </c>
      <c r="E89" s="15" t="s">
        <v>1654</v>
      </c>
      <c r="F89" s="15">
        <v>728</v>
      </c>
      <c r="G89" s="15">
        <v>1020</v>
      </c>
    </row>
    <row r="90" spans="1:7" s="17" customFormat="1" x14ac:dyDescent="0.15">
      <c r="A90" s="15">
        <v>22</v>
      </c>
      <c r="B90" s="17" t="s">
        <v>58</v>
      </c>
      <c r="C90" s="18" t="s">
        <v>59</v>
      </c>
      <c r="D90" s="15" t="s">
        <v>1653</v>
      </c>
      <c r="E90" s="15" t="s">
        <v>1654</v>
      </c>
      <c r="F90" s="15">
        <v>7</v>
      </c>
      <c r="G90" s="15">
        <v>295</v>
      </c>
    </row>
    <row r="91" spans="1:7" s="17" customFormat="1" x14ac:dyDescent="0.15">
      <c r="A91" s="15">
        <v>23</v>
      </c>
      <c r="B91" s="21" t="s">
        <v>60</v>
      </c>
      <c r="C91" s="18" t="s">
        <v>61</v>
      </c>
      <c r="D91" s="15" t="s">
        <v>1653</v>
      </c>
      <c r="E91" s="15" t="s">
        <v>1654</v>
      </c>
      <c r="F91" s="15">
        <v>13</v>
      </c>
      <c r="G91" s="15">
        <v>300</v>
      </c>
    </row>
    <row r="92" spans="1:7" s="17" customFormat="1" x14ac:dyDescent="0.15">
      <c r="A92" s="15">
        <v>24</v>
      </c>
      <c r="B92" s="17" t="s">
        <v>62</v>
      </c>
      <c r="C92" s="18" t="s">
        <v>63</v>
      </c>
      <c r="D92" s="15" t="s">
        <v>1655</v>
      </c>
      <c r="E92" s="15" t="s">
        <v>1656</v>
      </c>
      <c r="F92" s="15">
        <v>30</v>
      </c>
      <c r="G92" s="15">
        <v>80</v>
      </c>
    </row>
    <row r="93" spans="1:7" s="17" customFormat="1" x14ac:dyDescent="0.15">
      <c r="A93" s="15">
        <v>25</v>
      </c>
      <c r="B93" s="17" t="s">
        <v>64</v>
      </c>
      <c r="C93" s="18" t="s">
        <v>65</v>
      </c>
      <c r="D93" s="15" t="s">
        <v>1657</v>
      </c>
      <c r="E93" s="15" t="s">
        <v>1658</v>
      </c>
      <c r="F93" s="15">
        <v>18</v>
      </c>
      <c r="G93" s="15">
        <v>42</v>
      </c>
    </row>
    <row r="94" spans="1:7" s="17" customFormat="1" x14ac:dyDescent="0.15">
      <c r="A94" s="15">
        <v>25</v>
      </c>
      <c r="B94" s="17" t="s">
        <v>64</v>
      </c>
      <c r="C94" s="18" t="s">
        <v>65</v>
      </c>
      <c r="D94" s="15" t="s">
        <v>1659</v>
      </c>
      <c r="E94" s="15" t="s">
        <v>1660</v>
      </c>
      <c r="F94" s="15">
        <v>52</v>
      </c>
      <c r="G94" s="15">
        <v>133</v>
      </c>
    </row>
    <row r="95" spans="1:7" s="17" customFormat="1" x14ac:dyDescent="0.15">
      <c r="A95" s="15">
        <v>26</v>
      </c>
      <c r="B95" s="17" t="s">
        <v>66</v>
      </c>
      <c r="C95" s="18" t="s">
        <v>67</v>
      </c>
      <c r="D95" s="15" t="s">
        <v>1659</v>
      </c>
      <c r="E95" s="15" t="s">
        <v>1660</v>
      </c>
      <c r="F95" s="15">
        <v>54</v>
      </c>
      <c r="G95" s="15">
        <v>134</v>
      </c>
    </row>
    <row r="96" spans="1:7" s="17" customFormat="1" x14ac:dyDescent="0.15">
      <c r="A96" s="15">
        <v>27</v>
      </c>
      <c r="B96" s="19" t="s">
        <v>68</v>
      </c>
      <c r="C96" s="20" t="s">
        <v>69</v>
      </c>
      <c r="D96" s="15" t="s">
        <v>1695</v>
      </c>
      <c r="E96" s="15" t="s">
        <v>1696</v>
      </c>
      <c r="F96" s="15">
        <v>113</v>
      </c>
      <c r="G96" s="15">
        <v>191</v>
      </c>
    </row>
    <row r="97" spans="1:7" s="17" customFormat="1" x14ac:dyDescent="0.15">
      <c r="A97" s="15">
        <v>27</v>
      </c>
      <c r="B97" s="19" t="s">
        <v>68</v>
      </c>
      <c r="C97" s="20" t="s">
        <v>69</v>
      </c>
      <c r="D97" s="15" t="s">
        <v>1653</v>
      </c>
      <c r="E97" s="15" t="s">
        <v>1654</v>
      </c>
      <c r="F97" s="15">
        <v>222</v>
      </c>
      <c r="G97" s="15">
        <v>486</v>
      </c>
    </row>
    <row r="98" spans="1:7" s="17" customFormat="1" x14ac:dyDescent="0.15">
      <c r="A98" s="15">
        <v>28</v>
      </c>
      <c r="B98" s="17" t="s">
        <v>70</v>
      </c>
      <c r="C98" s="18" t="s">
        <v>71</v>
      </c>
      <c r="D98" s="15" t="s">
        <v>1902</v>
      </c>
      <c r="E98" s="15" t="s">
        <v>1903</v>
      </c>
      <c r="F98" s="15">
        <v>353</v>
      </c>
      <c r="G98" s="15">
        <v>432</v>
      </c>
    </row>
    <row r="99" spans="1:7" s="17" customFormat="1" x14ac:dyDescent="0.15">
      <c r="A99" s="15">
        <v>28</v>
      </c>
      <c r="B99" s="17" t="s">
        <v>70</v>
      </c>
      <c r="C99" s="18" t="s">
        <v>71</v>
      </c>
      <c r="D99" s="15" t="s">
        <v>1904</v>
      </c>
      <c r="E99" s="15" t="s">
        <v>1905</v>
      </c>
      <c r="F99" s="15">
        <v>588</v>
      </c>
      <c r="G99" s="15">
        <v>667</v>
      </c>
    </row>
    <row r="100" spans="1:7" s="17" customFormat="1" x14ac:dyDescent="0.15">
      <c r="A100" s="15">
        <v>28</v>
      </c>
      <c r="B100" s="17" t="s">
        <v>70</v>
      </c>
      <c r="C100" s="18" t="s">
        <v>71</v>
      </c>
      <c r="D100" s="15" t="s">
        <v>1906</v>
      </c>
      <c r="E100" s="15" t="s">
        <v>1906</v>
      </c>
      <c r="F100" s="15">
        <v>1104</v>
      </c>
      <c r="G100" s="15">
        <v>1178</v>
      </c>
    </row>
    <row r="101" spans="1:7" s="17" customFormat="1" x14ac:dyDescent="0.15">
      <c r="A101" s="15">
        <v>28</v>
      </c>
      <c r="B101" s="17" t="s">
        <v>70</v>
      </c>
      <c r="C101" s="18" t="s">
        <v>71</v>
      </c>
      <c r="D101" s="15" t="s">
        <v>1907</v>
      </c>
      <c r="E101" s="15" t="s">
        <v>1908</v>
      </c>
      <c r="F101" s="15">
        <v>1191</v>
      </c>
      <c r="G101" s="15">
        <v>1232</v>
      </c>
    </row>
    <row r="102" spans="1:7" s="17" customFormat="1" x14ac:dyDescent="0.15">
      <c r="A102" s="15">
        <v>28</v>
      </c>
      <c r="B102" s="17" t="s">
        <v>70</v>
      </c>
      <c r="C102" s="18" t="s">
        <v>71</v>
      </c>
      <c r="D102" s="15" t="s">
        <v>1909</v>
      </c>
      <c r="E102" s="15" t="s">
        <v>1910</v>
      </c>
      <c r="F102" s="15">
        <v>1344</v>
      </c>
      <c r="G102" s="15">
        <v>1639</v>
      </c>
    </row>
    <row r="103" spans="1:7" s="17" customFormat="1" x14ac:dyDescent="0.15">
      <c r="A103" s="15">
        <v>28</v>
      </c>
      <c r="B103" s="17" t="s">
        <v>70</v>
      </c>
      <c r="C103" s="18" t="s">
        <v>71</v>
      </c>
      <c r="D103" s="15" t="s">
        <v>1911</v>
      </c>
      <c r="E103" s="15" t="s">
        <v>1912</v>
      </c>
      <c r="F103" s="15">
        <v>1702</v>
      </c>
      <c r="G103" s="15">
        <v>1742</v>
      </c>
    </row>
    <row r="104" spans="1:7" s="17" customFormat="1" x14ac:dyDescent="0.15">
      <c r="A104" s="15">
        <v>28</v>
      </c>
      <c r="B104" s="17" t="s">
        <v>70</v>
      </c>
      <c r="C104" s="18" t="s">
        <v>71</v>
      </c>
      <c r="D104" s="15" t="s">
        <v>1902</v>
      </c>
      <c r="E104" s="15" t="s">
        <v>1903</v>
      </c>
      <c r="F104" s="15">
        <v>1771</v>
      </c>
      <c r="G104" s="15">
        <v>1843</v>
      </c>
    </row>
    <row r="105" spans="1:7" s="17" customFormat="1" x14ac:dyDescent="0.15">
      <c r="A105" s="15">
        <v>28</v>
      </c>
      <c r="B105" s="17" t="s">
        <v>70</v>
      </c>
      <c r="C105" s="18" t="s">
        <v>71</v>
      </c>
      <c r="D105" s="15" t="s">
        <v>1913</v>
      </c>
      <c r="E105" s="15" t="s">
        <v>1914</v>
      </c>
      <c r="F105" s="15">
        <v>2016</v>
      </c>
      <c r="G105" s="15">
        <v>2115</v>
      </c>
    </row>
    <row r="106" spans="1:7" s="17" customFormat="1" x14ac:dyDescent="0.15">
      <c r="A106" s="15">
        <v>29</v>
      </c>
      <c r="B106" s="17" t="s">
        <v>72</v>
      </c>
      <c r="C106" s="18" t="s">
        <v>73</v>
      </c>
      <c r="D106" s="15" t="s">
        <v>1935</v>
      </c>
      <c r="E106" s="15" t="s">
        <v>1936</v>
      </c>
      <c r="F106" s="15">
        <v>229</v>
      </c>
      <c r="G106" s="15">
        <v>262</v>
      </c>
    </row>
    <row r="107" spans="1:7" s="17" customFormat="1" x14ac:dyDescent="0.15">
      <c r="A107" s="15">
        <v>29</v>
      </c>
      <c r="B107" s="17" t="s">
        <v>72</v>
      </c>
      <c r="C107" s="18" t="s">
        <v>73</v>
      </c>
      <c r="D107" s="15" t="s">
        <v>1935</v>
      </c>
      <c r="E107" s="15" t="s">
        <v>1936</v>
      </c>
      <c r="F107" s="15">
        <v>350</v>
      </c>
      <c r="G107" s="15">
        <v>390</v>
      </c>
    </row>
    <row r="108" spans="1:7" s="17" customFormat="1" x14ac:dyDescent="0.15">
      <c r="A108" s="15">
        <v>29</v>
      </c>
      <c r="B108" s="17" t="s">
        <v>72</v>
      </c>
      <c r="C108" s="18" t="s">
        <v>73</v>
      </c>
      <c r="D108" s="15" t="s">
        <v>1935</v>
      </c>
      <c r="E108" s="15" t="s">
        <v>1936</v>
      </c>
      <c r="F108" s="15">
        <v>432</v>
      </c>
      <c r="G108" s="15">
        <v>473</v>
      </c>
    </row>
    <row r="109" spans="1:7" s="17" customFormat="1" x14ac:dyDescent="0.15">
      <c r="A109" s="15">
        <v>29</v>
      </c>
      <c r="B109" s="17" t="s">
        <v>72</v>
      </c>
      <c r="C109" s="18" t="s">
        <v>73</v>
      </c>
      <c r="D109" s="15" t="s">
        <v>1935</v>
      </c>
      <c r="E109" s="15" t="s">
        <v>1936</v>
      </c>
      <c r="F109" s="15">
        <v>584</v>
      </c>
      <c r="G109" s="15">
        <v>622</v>
      </c>
    </row>
    <row r="110" spans="1:7" s="17" customFormat="1" x14ac:dyDescent="0.15">
      <c r="A110" s="15">
        <v>30</v>
      </c>
      <c r="B110" s="21" t="s">
        <v>74</v>
      </c>
      <c r="C110" s="18" t="s">
        <v>75</v>
      </c>
      <c r="D110" s="15" t="s">
        <v>1986</v>
      </c>
      <c r="E110" s="15" t="s">
        <v>1988</v>
      </c>
      <c r="F110" s="15">
        <v>34</v>
      </c>
      <c r="G110" s="15">
        <v>665</v>
      </c>
    </row>
    <row r="111" spans="1:7" s="17" customFormat="1" x14ac:dyDescent="0.15">
      <c r="A111" s="15">
        <v>30</v>
      </c>
      <c r="B111" s="21" t="s">
        <v>74</v>
      </c>
      <c r="C111" s="18" t="s">
        <v>75</v>
      </c>
      <c r="D111" s="15" t="s">
        <v>1987</v>
      </c>
      <c r="E111" s="15" t="s">
        <v>1989</v>
      </c>
      <c r="F111" s="15">
        <v>698</v>
      </c>
      <c r="G111" s="15">
        <v>760</v>
      </c>
    </row>
    <row r="112" spans="1:7" s="17" customFormat="1" x14ac:dyDescent="0.15">
      <c r="A112" s="15">
        <v>31</v>
      </c>
      <c r="B112" s="17" t="s">
        <v>76</v>
      </c>
      <c r="C112" s="18" t="s">
        <v>77</v>
      </c>
      <c r="D112" s="15" t="s">
        <v>1876</v>
      </c>
      <c r="E112" s="15" t="s">
        <v>1877</v>
      </c>
      <c r="F112" s="15">
        <v>46</v>
      </c>
      <c r="G112" s="15">
        <v>182</v>
      </c>
    </row>
    <row r="113" spans="1:7" s="17" customFormat="1" x14ac:dyDescent="0.15">
      <c r="A113" s="15">
        <v>31</v>
      </c>
      <c r="B113" s="17" t="s">
        <v>76</v>
      </c>
      <c r="C113" s="18" t="s">
        <v>77</v>
      </c>
      <c r="D113" s="15" t="s">
        <v>1770</v>
      </c>
      <c r="E113" s="15" t="s">
        <v>1771</v>
      </c>
      <c r="F113" s="15">
        <v>563</v>
      </c>
      <c r="G113" s="15">
        <v>847</v>
      </c>
    </row>
    <row r="114" spans="1:7" s="17" customFormat="1" x14ac:dyDescent="0.15">
      <c r="A114" s="15">
        <v>32</v>
      </c>
      <c r="B114" s="17" t="s">
        <v>78</v>
      </c>
      <c r="C114" s="18" t="s">
        <v>79</v>
      </c>
      <c r="D114" s="15" t="s">
        <v>1675</v>
      </c>
      <c r="E114" s="15" t="s">
        <v>1676</v>
      </c>
      <c r="F114" s="15">
        <v>291</v>
      </c>
      <c r="G114" s="15">
        <v>374</v>
      </c>
    </row>
    <row r="115" spans="1:7" s="17" customFormat="1" x14ac:dyDescent="0.15">
      <c r="A115" s="15">
        <v>32</v>
      </c>
      <c r="B115" s="17" t="s">
        <v>78</v>
      </c>
      <c r="C115" s="18" t="s">
        <v>79</v>
      </c>
      <c r="D115" s="15" t="s">
        <v>1677</v>
      </c>
      <c r="E115" s="15" t="s">
        <v>1678</v>
      </c>
      <c r="F115" s="15">
        <v>634</v>
      </c>
      <c r="G115" s="15">
        <v>767</v>
      </c>
    </row>
    <row r="116" spans="1:7" s="17" customFormat="1" x14ac:dyDescent="0.15">
      <c r="A116" s="15">
        <v>33</v>
      </c>
      <c r="B116" s="21" t="s">
        <v>80</v>
      </c>
      <c r="C116" s="18" t="s">
        <v>81</v>
      </c>
      <c r="D116" s="15" t="s">
        <v>1990</v>
      </c>
      <c r="E116" s="15" t="s">
        <v>1991</v>
      </c>
      <c r="F116" s="15">
        <v>6</v>
      </c>
      <c r="G116" s="15">
        <v>60</v>
      </c>
    </row>
    <row r="117" spans="1:7" s="17" customFormat="1" x14ac:dyDescent="0.15">
      <c r="A117" s="15">
        <v>34</v>
      </c>
      <c r="B117" s="17" t="s">
        <v>83</v>
      </c>
      <c r="C117" s="18" t="s">
        <v>84</v>
      </c>
      <c r="D117" s="15" t="s">
        <v>1858</v>
      </c>
      <c r="E117" s="15" t="s">
        <v>1859</v>
      </c>
      <c r="F117" s="15">
        <v>57</v>
      </c>
      <c r="G117" s="15">
        <v>167</v>
      </c>
    </row>
    <row r="118" spans="1:7" s="17" customFormat="1" x14ac:dyDescent="0.15">
      <c r="A118" s="15">
        <v>34</v>
      </c>
      <c r="B118" s="17" t="s">
        <v>83</v>
      </c>
      <c r="C118" s="18" t="s">
        <v>84</v>
      </c>
      <c r="D118" s="15" t="s">
        <v>1860</v>
      </c>
      <c r="E118" s="15" t="s">
        <v>1861</v>
      </c>
      <c r="F118" s="15">
        <v>185</v>
      </c>
      <c r="G118" s="15">
        <v>338</v>
      </c>
    </row>
    <row r="119" spans="1:7" s="17" customFormat="1" x14ac:dyDescent="0.15">
      <c r="A119" s="15">
        <v>34</v>
      </c>
      <c r="B119" s="17" t="s">
        <v>83</v>
      </c>
      <c r="C119" s="18" t="s">
        <v>84</v>
      </c>
      <c r="D119" s="15" t="s">
        <v>1858</v>
      </c>
      <c r="E119" s="15" t="s">
        <v>1859</v>
      </c>
      <c r="F119" s="15">
        <v>361</v>
      </c>
      <c r="G119" s="15">
        <v>480</v>
      </c>
    </row>
    <row r="120" spans="1:7" s="17" customFormat="1" x14ac:dyDescent="0.15">
      <c r="A120" s="15">
        <v>34</v>
      </c>
      <c r="B120" s="17" t="s">
        <v>83</v>
      </c>
      <c r="C120" s="18" t="s">
        <v>84</v>
      </c>
      <c r="D120" s="15" t="s">
        <v>1862</v>
      </c>
      <c r="E120" s="15" t="s">
        <v>1863</v>
      </c>
      <c r="F120" s="15">
        <v>505</v>
      </c>
      <c r="G120" s="15">
        <v>636</v>
      </c>
    </row>
    <row r="121" spans="1:7" s="17" customFormat="1" x14ac:dyDescent="0.15">
      <c r="A121" s="15">
        <v>34</v>
      </c>
      <c r="B121" s="17" t="s">
        <v>83</v>
      </c>
      <c r="C121" s="18" t="s">
        <v>84</v>
      </c>
      <c r="D121" s="15" t="s">
        <v>1770</v>
      </c>
      <c r="E121" s="15" t="s">
        <v>1771</v>
      </c>
      <c r="F121" s="15">
        <v>713</v>
      </c>
      <c r="G121" s="15">
        <v>965</v>
      </c>
    </row>
    <row r="122" spans="1:7" s="17" customFormat="1" x14ac:dyDescent="0.15">
      <c r="A122" s="15">
        <v>35</v>
      </c>
      <c r="B122" s="17" t="s">
        <v>85</v>
      </c>
      <c r="C122" s="18" t="s">
        <v>86</v>
      </c>
      <c r="D122" s="15" t="s">
        <v>1902</v>
      </c>
      <c r="E122" s="15" t="s">
        <v>1903</v>
      </c>
      <c r="F122" s="15">
        <v>337</v>
      </c>
      <c r="G122" s="15">
        <v>416</v>
      </c>
    </row>
    <row r="123" spans="1:7" s="17" customFormat="1" x14ac:dyDescent="0.15">
      <c r="A123" s="15">
        <v>35</v>
      </c>
      <c r="B123" s="17" t="s">
        <v>85</v>
      </c>
      <c r="C123" s="18" t="s">
        <v>86</v>
      </c>
      <c r="D123" s="15" t="s">
        <v>1904</v>
      </c>
      <c r="E123" s="15" t="s">
        <v>1905</v>
      </c>
      <c r="F123" s="15">
        <v>567</v>
      </c>
      <c r="G123" s="15">
        <v>646</v>
      </c>
    </row>
    <row r="124" spans="1:7" s="17" customFormat="1" x14ac:dyDescent="0.15">
      <c r="A124" s="15">
        <v>35</v>
      </c>
      <c r="B124" s="17" t="s">
        <v>85</v>
      </c>
      <c r="C124" s="18" t="s">
        <v>86</v>
      </c>
      <c r="D124" s="15" t="s">
        <v>1906</v>
      </c>
      <c r="E124" s="15" t="s">
        <v>1906</v>
      </c>
      <c r="F124" s="15">
        <v>1068</v>
      </c>
      <c r="G124" s="15">
        <v>1143</v>
      </c>
    </row>
    <row r="125" spans="1:7" x14ac:dyDescent="0.15">
      <c r="A125" s="15">
        <v>35</v>
      </c>
      <c r="B125" s="17" t="s">
        <v>85</v>
      </c>
      <c r="C125" s="18" t="s">
        <v>86</v>
      </c>
      <c r="D125" s="15" t="s">
        <v>1907</v>
      </c>
      <c r="E125" s="15" t="s">
        <v>1908</v>
      </c>
      <c r="F125" s="15">
        <v>1155</v>
      </c>
      <c r="G125" s="15">
        <v>1196</v>
      </c>
    </row>
    <row r="126" spans="1:7" x14ac:dyDescent="0.15">
      <c r="A126" s="15">
        <v>35</v>
      </c>
      <c r="B126" s="17" t="s">
        <v>85</v>
      </c>
      <c r="C126" s="18" t="s">
        <v>86</v>
      </c>
      <c r="D126" s="15" t="s">
        <v>1909</v>
      </c>
      <c r="E126" s="15" t="s">
        <v>1910</v>
      </c>
      <c r="F126" s="15">
        <v>1307</v>
      </c>
      <c r="G126" s="15">
        <v>1604</v>
      </c>
    </row>
    <row r="127" spans="1:7" x14ac:dyDescent="0.15">
      <c r="A127" s="15">
        <v>35</v>
      </c>
      <c r="B127" s="17" t="s">
        <v>85</v>
      </c>
      <c r="C127" s="18" t="s">
        <v>86</v>
      </c>
      <c r="D127" s="15" t="s">
        <v>1911</v>
      </c>
      <c r="E127" s="15" t="s">
        <v>1912</v>
      </c>
      <c r="F127" s="15">
        <v>1665</v>
      </c>
      <c r="G127" s="15">
        <v>1705</v>
      </c>
    </row>
    <row r="128" spans="1:7" x14ac:dyDescent="0.15">
      <c r="A128" s="15">
        <v>35</v>
      </c>
      <c r="B128" s="17" t="s">
        <v>85</v>
      </c>
      <c r="C128" s="18" t="s">
        <v>86</v>
      </c>
      <c r="D128" s="15" t="s">
        <v>1902</v>
      </c>
      <c r="E128" s="15" t="s">
        <v>1903</v>
      </c>
      <c r="F128" s="15">
        <v>1734</v>
      </c>
      <c r="G128" s="15">
        <v>1806</v>
      </c>
    </row>
    <row r="129" spans="1:7" x14ac:dyDescent="0.15">
      <c r="A129" s="15">
        <v>35</v>
      </c>
      <c r="B129" s="17" t="s">
        <v>85</v>
      </c>
      <c r="C129" s="18" t="s">
        <v>86</v>
      </c>
      <c r="D129" s="15" t="s">
        <v>1913</v>
      </c>
      <c r="E129" s="15" t="s">
        <v>1914</v>
      </c>
      <c r="F129" s="15">
        <v>1990</v>
      </c>
      <c r="G129" s="15">
        <v>2099</v>
      </c>
    </row>
    <row r="130" spans="1:7" x14ac:dyDescent="0.15">
      <c r="A130" s="15">
        <v>36</v>
      </c>
      <c r="B130" s="21" t="s">
        <v>87</v>
      </c>
      <c r="C130" s="18" t="s">
        <v>88</v>
      </c>
      <c r="D130" s="15" t="s">
        <v>1845</v>
      </c>
      <c r="E130" s="15" t="s">
        <v>1846</v>
      </c>
      <c r="F130" s="15">
        <v>29</v>
      </c>
      <c r="G130" s="15">
        <v>101</v>
      </c>
    </row>
    <row r="131" spans="1:7" x14ac:dyDescent="0.15">
      <c r="A131" s="15">
        <v>36</v>
      </c>
      <c r="B131" s="21" t="s">
        <v>87</v>
      </c>
      <c r="C131" s="18" t="s">
        <v>88</v>
      </c>
      <c r="D131" s="15" t="s">
        <v>1774</v>
      </c>
      <c r="E131" s="15" t="s">
        <v>1775</v>
      </c>
      <c r="F131" s="15">
        <v>330</v>
      </c>
      <c r="G131" s="15">
        <v>424</v>
      </c>
    </row>
    <row r="132" spans="1:7" x14ac:dyDescent="0.15">
      <c r="A132" s="15">
        <v>36</v>
      </c>
      <c r="B132" s="21" t="s">
        <v>87</v>
      </c>
      <c r="C132" s="18" t="s">
        <v>88</v>
      </c>
      <c r="D132" s="15" t="s">
        <v>1774</v>
      </c>
      <c r="E132" s="15" t="s">
        <v>1775</v>
      </c>
      <c r="F132" s="15">
        <v>437</v>
      </c>
      <c r="G132" s="15">
        <v>519</v>
      </c>
    </row>
    <row r="133" spans="1:7" x14ac:dyDescent="0.15">
      <c r="A133" s="15">
        <v>36</v>
      </c>
      <c r="B133" s="21" t="s">
        <v>87</v>
      </c>
      <c r="C133" s="18" t="s">
        <v>88</v>
      </c>
      <c r="D133" s="15" t="s">
        <v>1849</v>
      </c>
      <c r="E133" s="15" t="s">
        <v>1850</v>
      </c>
      <c r="F133" s="15">
        <v>537</v>
      </c>
      <c r="G133" s="15">
        <v>610</v>
      </c>
    </row>
    <row r="134" spans="1:7" x14ac:dyDescent="0.15">
      <c r="A134" s="15">
        <v>36</v>
      </c>
      <c r="B134" s="21" t="s">
        <v>87</v>
      </c>
      <c r="C134" s="18" t="s">
        <v>88</v>
      </c>
      <c r="D134" s="15" t="s">
        <v>1770</v>
      </c>
      <c r="E134" s="15" t="s">
        <v>1771</v>
      </c>
      <c r="F134" s="15">
        <v>613</v>
      </c>
      <c r="G134" s="15">
        <v>871</v>
      </c>
    </row>
    <row r="135" spans="1:7" x14ac:dyDescent="0.15">
      <c r="A135" s="15">
        <v>36</v>
      </c>
      <c r="B135" s="21" t="s">
        <v>87</v>
      </c>
      <c r="C135" s="18" t="s">
        <v>88</v>
      </c>
      <c r="D135" s="15" t="s">
        <v>1969</v>
      </c>
      <c r="E135" s="15" t="s">
        <v>1852</v>
      </c>
      <c r="F135" s="15">
        <v>902</v>
      </c>
      <c r="G135" s="15">
        <v>966</v>
      </c>
    </row>
    <row r="136" spans="1:7" x14ac:dyDescent="0.15">
      <c r="A136" s="15">
        <v>37</v>
      </c>
      <c r="B136" s="21" t="s">
        <v>89</v>
      </c>
      <c r="C136" s="18" t="s">
        <v>90</v>
      </c>
      <c r="D136" s="15" t="s">
        <v>1845</v>
      </c>
      <c r="E136" s="15" t="s">
        <v>1846</v>
      </c>
      <c r="F136" s="15">
        <v>29</v>
      </c>
      <c r="G136" s="15">
        <v>202</v>
      </c>
    </row>
    <row r="137" spans="1:7" x14ac:dyDescent="0.15">
      <c r="A137" s="15">
        <v>37</v>
      </c>
      <c r="B137" s="21" t="s">
        <v>89</v>
      </c>
      <c r="C137" s="18" t="s">
        <v>90</v>
      </c>
      <c r="D137" s="15" t="s">
        <v>1847</v>
      </c>
      <c r="E137" s="15" t="s">
        <v>1848</v>
      </c>
      <c r="F137" s="15">
        <v>268</v>
      </c>
      <c r="G137" s="15">
        <v>303</v>
      </c>
    </row>
    <row r="138" spans="1:7" x14ac:dyDescent="0.15">
      <c r="A138" s="15">
        <v>37</v>
      </c>
      <c r="B138" s="21" t="s">
        <v>89</v>
      </c>
      <c r="C138" s="18" t="s">
        <v>90</v>
      </c>
      <c r="D138" s="15" t="s">
        <v>1774</v>
      </c>
      <c r="E138" s="15" t="s">
        <v>1775</v>
      </c>
      <c r="F138" s="15">
        <v>327</v>
      </c>
      <c r="G138" s="15">
        <v>416</v>
      </c>
    </row>
    <row r="139" spans="1:7" x14ac:dyDescent="0.15">
      <c r="A139" s="15">
        <v>37</v>
      </c>
      <c r="B139" s="21" t="s">
        <v>89</v>
      </c>
      <c r="C139" s="18" t="s">
        <v>90</v>
      </c>
      <c r="D139" s="15" t="s">
        <v>1774</v>
      </c>
      <c r="E139" s="15" t="s">
        <v>1775</v>
      </c>
      <c r="F139" s="15">
        <v>444</v>
      </c>
      <c r="G139" s="15">
        <v>521</v>
      </c>
    </row>
    <row r="140" spans="1:7" x14ac:dyDescent="0.15">
      <c r="A140" s="15">
        <v>37</v>
      </c>
      <c r="B140" s="21" t="s">
        <v>89</v>
      </c>
      <c r="C140" s="18" t="s">
        <v>90</v>
      </c>
      <c r="D140" s="15" t="s">
        <v>1849</v>
      </c>
      <c r="E140" s="15" t="s">
        <v>1850</v>
      </c>
      <c r="F140" s="15">
        <v>544</v>
      </c>
      <c r="G140" s="15">
        <v>618</v>
      </c>
    </row>
    <row r="141" spans="1:7" x14ac:dyDescent="0.15">
      <c r="A141" s="15">
        <v>37</v>
      </c>
      <c r="B141" s="21" t="s">
        <v>89</v>
      </c>
      <c r="C141" s="18" t="s">
        <v>90</v>
      </c>
      <c r="D141" s="15" t="s">
        <v>1770</v>
      </c>
      <c r="E141" s="15" t="s">
        <v>1771</v>
      </c>
      <c r="F141" s="15">
        <v>622</v>
      </c>
      <c r="G141" s="15">
        <v>878</v>
      </c>
    </row>
    <row r="142" spans="1:7" x14ac:dyDescent="0.15">
      <c r="A142" s="15">
        <v>37</v>
      </c>
      <c r="B142" s="21" t="s">
        <v>89</v>
      </c>
      <c r="C142" s="18" t="s">
        <v>90</v>
      </c>
      <c r="D142" s="15" t="s">
        <v>1851</v>
      </c>
      <c r="E142" s="15" t="s">
        <v>1852</v>
      </c>
      <c r="F142" s="15">
        <v>908</v>
      </c>
      <c r="G142" s="15">
        <v>973</v>
      </c>
    </row>
    <row r="143" spans="1:7" x14ac:dyDescent="0.15">
      <c r="A143" s="15">
        <v>38</v>
      </c>
      <c r="B143" s="17" t="s">
        <v>91</v>
      </c>
      <c r="C143" s="18" t="s">
        <v>92</v>
      </c>
      <c r="D143" s="15" t="s">
        <v>1858</v>
      </c>
      <c r="E143" s="15" t="s">
        <v>1859</v>
      </c>
      <c r="F143" s="15">
        <v>52</v>
      </c>
      <c r="G143" s="15">
        <v>172</v>
      </c>
    </row>
    <row r="144" spans="1:7" x14ac:dyDescent="0.15">
      <c r="A144" s="15">
        <v>38</v>
      </c>
      <c r="B144" s="17" t="s">
        <v>91</v>
      </c>
      <c r="C144" s="18" t="s">
        <v>92</v>
      </c>
      <c r="D144" s="15" t="s">
        <v>1860</v>
      </c>
      <c r="E144" s="15" t="s">
        <v>1861</v>
      </c>
      <c r="F144" s="15">
        <v>190</v>
      </c>
      <c r="G144" s="15">
        <v>343</v>
      </c>
    </row>
    <row r="145" spans="1:7" x14ac:dyDescent="0.15">
      <c r="A145" s="15">
        <v>38</v>
      </c>
      <c r="B145" s="17" t="s">
        <v>91</v>
      </c>
      <c r="C145" s="18" t="s">
        <v>92</v>
      </c>
      <c r="D145" s="15" t="s">
        <v>1858</v>
      </c>
      <c r="E145" s="15" t="s">
        <v>1859</v>
      </c>
      <c r="F145" s="15">
        <v>366</v>
      </c>
      <c r="G145" s="15">
        <v>485</v>
      </c>
    </row>
    <row r="146" spans="1:7" x14ac:dyDescent="0.15">
      <c r="A146" s="15">
        <v>38</v>
      </c>
      <c r="B146" s="17" t="s">
        <v>91</v>
      </c>
      <c r="C146" s="18" t="s">
        <v>92</v>
      </c>
      <c r="D146" s="15" t="s">
        <v>1862</v>
      </c>
      <c r="E146" s="15" t="s">
        <v>1863</v>
      </c>
      <c r="F146" s="15">
        <v>511</v>
      </c>
      <c r="G146" s="15">
        <v>642</v>
      </c>
    </row>
    <row r="147" spans="1:7" x14ac:dyDescent="0.15">
      <c r="A147" s="15">
        <v>38</v>
      </c>
      <c r="B147" s="17" t="s">
        <v>91</v>
      </c>
      <c r="C147" s="18" t="s">
        <v>92</v>
      </c>
      <c r="D147" s="15" t="s">
        <v>1770</v>
      </c>
      <c r="E147" s="15" t="s">
        <v>1771</v>
      </c>
      <c r="F147" s="15">
        <v>721</v>
      </c>
      <c r="G147" s="15">
        <v>975</v>
      </c>
    </row>
    <row r="148" spans="1:7" x14ac:dyDescent="0.15">
      <c r="A148" s="15">
        <v>39</v>
      </c>
      <c r="B148" s="21" t="s">
        <v>93</v>
      </c>
      <c r="C148" s="18" t="s">
        <v>94</v>
      </c>
      <c r="D148" s="15" t="s">
        <v>1858</v>
      </c>
      <c r="E148" s="15" t="s">
        <v>1859</v>
      </c>
      <c r="F148" s="15">
        <v>56</v>
      </c>
      <c r="G148" s="15">
        <v>166</v>
      </c>
    </row>
    <row r="149" spans="1:7" x14ac:dyDescent="0.15">
      <c r="A149" s="15">
        <v>39</v>
      </c>
      <c r="B149" s="21" t="s">
        <v>93</v>
      </c>
      <c r="C149" s="18" t="s">
        <v>94</v>
      </c>
      <c r="D149" s="15" t="s">
        <v>1860</v>
      </c>
      <c r="E149" s="15" t="s">
        <v>1861</v>
      </c>
      <c r="F149" s="15">
        <v>182</v>
      </c>
      <c r="G149" s="15">
        <v>332</v>
      </c>
    </row>
    <row r="150" spans="1:7" x14ac:dyDescent="0.15">
      <c r="A150" s="15">
        <v>39</v>
      </c>
      <c r="B150" s="21" t="s">
        <v>93</v>
      </c>
      <c r="C150" s="18" t="s">
        <v>94</v>
      </c>
      <c r="D150" s="15" t="s">
        <v>1858</v>
      </c>
      <c r="E150" s="15" t="s">
        <v>1859</v>
      </c>
      <c r="F150" s="15">
        <v>353</v>
      </c>
      <c r="G150" s="15">
        <v>472</v>
      </c>
    </row>
    <row r="151" spans="1:7" x14ac:dyDescent="0.15">
      <c r="A151" s="15">
        <v>39</v>
      </c>
      <c r="B151" s="21" t="s">
        <v>93</v>
      </c>
      <c r="C151" s="18" t="s">
        <v>94</v>
      </c>
      <c r="D151" s="15" t="s">
        <v>1862</v>
      </c>
      <c r="E151" s="15" t="s">
        <v>1863</v>
      </c>
      <c r="F151" s="15">
        <v>499</v>
      </c>
      <c r="G151" s="15">
        <v>629</v>
      </c>
    </row>
    <row r="152" spans="1:7" x14ac:dyDescent="0.15">
      <c r="A152" s="15">
        <v>39</v>
      </c>
      <c r="B152" s="21" t="s">
        <v>93</v>
      </c>
      <c r="C152" s="18" t="s">
        <v>94</v>
      </c>
      <c r="D152" s="15" t="s">
        <v>1770</v>
      </c>
      <c r="E152" s="15" t="s">
        <v>1771</v>
      </c>
      <c r="F152" s="15">
        <v>710</v>
      </c>
      <c r="G152" s="15">
        <v>964</v>
      </c>
    </row>
    <row r="153" spans="1:7" x14ac:dyDescent="0.15">
      <c r="A153" s="15">
        <v>40</v>
      </c>
      <c r="B153" s="17" t="s">
        <v>95</v>
      </c>
      <c r="C153" s="18" t="s">
        <v>96</v>
      </c>
      <c r="D153" s="15" t="s">
        <v>1858</v>
      </c>
      <c r="E153" s="15" t="s">
        <v>1859</v>
      </c>
      <c r="F153" s="15">
        <v>55</v>
      </c>
      <c r="G153" s="15">
        <v>166</v>
      </c>
    </row>
    <row r="154" spans="1:7" x14ac:dyDescent="0.15">
      <c r="A154" s="15">
        <v>40</v>
      </c>
      <c r="B154" s="17" t="s">
        <v>95</v>
      </c>
      <c r="C154" s="18" t="s">
        <v>96</v>
      </c>
      <c r="D154" s="15" t="s">
        <v>1860</v>
      </c>
      <c r="E154" s="15" t="s">
        <v>1861</v>
      </c>
      <c r="F154" s="15">
        <v>186</v>
      </c>
      <c r="G154" s="15">
        <v>334</v>
      </c>
    </row>
    <row r="155" spans="1:7" x14ac:dyDescent="0.15">
      <c r="A155" s="15">
        <v>40</v>
      </c>
      <c r="B155" s="17" t="s">
        <v>95</v>
      </c>
      <c r="C155" s="18" t="s">
        <v>96</v>
      </c>
      <c r="D155" s="15" t="s">
        <v>1858</v>
      </c>
      <c r="E155" s="15" t="s">
        <v>1859</v>
      </c>
      <c r="F155" s="15">
        <v>358</v>
      </c>
      <c r="G155" s="15">
        <v>477</v>
      </c>
    </row>
    <row r="156" spans="1:7" x14ac:dyDescent="0.15">
      <c r="A156" s="15">
        <v>40</v>
      </c>
      <c r="B156" s="17" t="s">
        <v>95</v>
      </c>
      <c r="C156" s="18" t="s">
        <v>96</v>
      </c>
      <c r="D156" s="15" t="s">
        <v>1862</v>
      </c>
      <c r="E156" s="15" t="s">
        <v>1863</v>
      </c>
      <c r="F156" s="15">
        <v>502</v>
      </c>
      <c r="G156" s="15">
        <v>633</v>
      </c>
    </row>
    <row r="157" spans="1:7" x14ac:dyDescent="0.15">
      <c r="A157" s="15">
        <v>40</v>
      </c>
      <c r="B157" s="17" t="s">
        <v>95</v>
      </c>
      <c r="C157" s="18" t="s">
        <v>96</v>
      </c>
      <c r="D157" s="15" t="s">
        <v>1770</v>
      </c>
      <c r="E157" s="15" t="s">
        <v>1771</v>
      </c>
      <c r="F157" s="15">
        <v>719</v>
      </c>
      <c r="G157" s="15">
        <v>973</v>
      </c>
    </row>
    <row r="158" spans="1:7" x14ac:dyDescent="0.15">
      <c r="A158" s="15">
        <v>41</v>
      </c>
      <c r="B158" s="17" t="s">
        <v>97</v>
      </c>
      <c r="C158" s="18" t="s">
        <v>98</v>
      </c>
      <c r="D158" s="15" t="s">
        <v>1756</v>
      </c>
      <c r="E158" s="15" t="s">
        <v>1757</v>
      </c>
      <c r="F158" s="15">
        <v>42</v>
      </c>
      <c r="G158" s="15">
        <v>181</v>
      </c>
    </row>
    <row r="159" spans="1:7" x14ac:dyDescent="0.15">
      <c r="A159" s="15">
        <v>41</v>
      </c>
      <c r="B159" s="17" t="s">
        <v>97</v>
      </c>
      <c r="C159" s="18" t="s">
        <v>98</v>
      </c>
      <c r="D159" s="15" t="s">
        <v>1752</v>
      </c>
      <c r="E159" s="15" t="s">
        <v>1753</v>
      </c>
      <c r="F159" s="15">
        <v>184</v>
      </c>
      <c r="G159" s="15">
        <v>252</v>
      </c>
    </row>
    <row r="160" spans="1:7" x14ac:dyDescent="0.15">
      <c r="A160" s="15">
        <v>41</v>
      </c>
      <c r="B160" s="17" t="s">
        <v>97</v>
      </c>
      <c r="C160" s="18" t="s">
        <v>98</v>
      </c>
      <c r="D160" s="15" t="s">
        <v>1754</v>
      </c>
      <c r="E160" s="15" t="s">
        <v>1755</v>
      </c>
      <c r="F160" s="15">
        <v>327</v>
      </c>
      <c r="G160" s="15">
        <v>524</v>
      </c>
    </row>
    <row r="161" spans="1:7" x14ac:dyDescent="0.15">
      <c r="A161" s="15">
        <v>41</v>
      </c>
      <c r="B161" s="17" t="s">
        <v>97</v>
      </c>
      <c r="C161" s="18" t="s">
        <v>98</v>
      </c>
      <c r="D161" s="15" t="s">
        <v>1758</v>
      </c>
      <c r="E161" s="15" t="s">
        <v>1759</v>
      </c>
      <c r="F161" s="15">
        <v>552</v>
      </c>
      <c r="G161" s="15">
        <v>595</v>
      </c>
    </row>
    <row r="162" spans="1:7" x14ac:dyDescent="0.15">
      <c r="A162" s="15">
        <v>42</v>
      </c>
      <c r="B162" s="21" t="s">
        <v>99</v>
      </c>
      <c r="C162" s="18" t="s">
        <v>100</v>
      </c>
      <c r="D162" s="15" t="s">
        <v>1679</v>
      </c>
      <c r="E162" s="15" t="s">
        <v>1680</v>
      </c>
      <c r="F162" s="15">
        <v>39</v>
      </c>
      <c r="G162" s="15">
        <v>68</v>
      </c>
    </row>
    <row r="163" spans="1:7" x14ac:dyDescent="0.15">
      <c r="A163" s="15">
        <v>42</v>
      </c>
      <c r="B163" s="21" t="s">
        <v>99</v>
      </c>
      <c r="C163" s="18" t="s">
        <v>100</v>
      </c>
      <c r="D163" s="15" t="s">
        <v>1681</v>
      </c>
      <c r="E163" s="15" t="s">
        <v>1682</v>
      </c>
      <c r="F163" s="15">
        <v>628</v>
      </c>
      <c r="G163" s="15">
        <v>731</v>
      </c>
    </row>
    <row r="164" spans="1:7" x14ac:dyDescent="0.15">
      <c r="A164" s="15">
        <v>43</v>
      </c>
      <c r="B164" s="17" t="s">
        <v>101</v>
      </c>
      <c r="C164" s="18" t="s">
        <v>102</v>
      </c>
      <c r="D164" s="15" t="s">
        <v>1921</v>
      </c>
      <c r="E164" s="15" t="s">
        <v>1921</v>
      </c>
      <c r="F164" s="15">
        <v>281</v>
      </c>
      <c r="G164" s="15">
        <v>325</v>
      </c>
    </row>
    <row r="165" spans="1:7" x14ac:dyDescent="0.15">
      <c r="A165" s="15">
        <v>43</v>
      </c>
      <c r="B165" s="17" t="s">
        <v>101</v>
      </c>
      <c r="C165" s="18" t="s">
        <v>102</v>
      </c>
      <c r="D165" s="15" t="s">
        <v>1922</v>
      </c>
      <c r="E165" s="15" t="s">
        <v>1923</v>
      </c>
      <c r="F165" s="15">
        <v>381</v>
      </c>
      <c r="G165" s="15">
        <v>407</v>
      </c>
    </row>
    <row r="166" spans="1:7" x14ac:dyDescent="0.15">
      <c r="A166" s="15">
        <v>43</v>
      </c>
      <c r="B166" s="17" t="s">
        <v>101</v>
      </c>
      <c r="C166" s="18" t="s">
        <v>102</v>
      </c>
      <c r="D166" s="15" t="s">
        <v>1922</v>
      </c>
      <c r="E166" s="15" t="s">
        <v>1923</v>
      </c>
      <c r="F166" s="15">
        <v>411</v>
      </c>
      <c r="G166" s="15">
        <v>447</v>
      </c>
    </row>
    <row r="167" spans="1:7" x14ac:dyDescent="0.15">
      <c r="A167" s="15">
        <v>43</v>
      </c>
      <c r="B167" s="17" t="s">
        <v>101</v>
      </c>
      <c r="C167" s="18" t="s">
        <v>102</v>
      </c>
      <c r="D167" s="15" t="s">
        <v>1922</v>
      </c>
      <c r="E167" s="15" t="s">
        <v>1923</v>
      </c>
      <c r="F167" s="15">
        <v>451</v>
      </c>
      <c r="G167" s="15">
        <v>487</v>
      </c>
    </row>
    <row r="168" spans="1:7" x14ac:dyDescent="0.15">
      <c r="A168" s="15">
        <v>43</v>
      </c>
      <c r="B168" s="17" t="s">
        <v>101</v>
      </c>
      <c r="C168" s="18" t="s">
        <v>102</v>
      </c>
      <c r="D168" s="15" t="s">
        <v>1922</v>
      </c>
      <c r="E168" s="15" t="s">
        <v>1923</v>
      </c>
      <c r="F168" s="15">
        <v>491</v>
      </c>
      <c r="G168" s="15">
        <v>527</v>
      </c>
    </row>
    <row r="169" spans="1:7" x14ac:dyDescent="0.15">
      <c r="A169" s="15">
        <v>43</v>
      </c>
      <c r="B169" s="17" t="s">
        <v>101</v>
      </c>
      <c r="C169" s="18" t="s">
        <v>102</v>
      </c>
      <c r="D169" s="15" t="s">
        <v>1922</v>
      </c>
      <c r="E169" s="15" t="s">
        <v>1923</v>
      </c>
      <c r="F169" s="15">
        <v>532</v>
      </c>
      <c r="G169" s="15">
        <v>567</v>
      </c>
    </row>
    <row r="170" spans="1:7" x14ac:dyDescent="0.15">
      <c r="A170" s="15">
        <v>43</v>
      </c>
      <c r="B170" s="17" t="s">
        <v>101</v>
      </c>
      <c r="C170" s="18" t="s">
        <v>102</v>
      </c>
      <c r="D170" s="15" t="s">
        <v>1922</v>
      </c>
      <c r="E170" s="15" t="s">
        <v>1923</v>
      </c>
      <c r="F170" s="15">
        <v>571</v>
      </c>
      <c r="G170" s="15">
        <v>607</v>
      </c>
    </row>
    <row r="171" spans="1:7" x14ac:dyDescent="0.15">
      <c r="A171" s="15">
        <v>43</v>
      </c>
      <c r="B171" s="17" t="s">
        <v>101</v>
      </c>
      <c r="C171" s="18" t="s">
        <v>102</v>
      </c>
      <c r="D171" s="15" t="s">
        <v>1922</v>
      </c>
      <c r="E171" s="15" t="s">
        <v>1923</v>
      </c>
      <c r="F171" s="15">
        <v>623</v>
      </c>
      <c r="G171" s="15">
        <v>650</v>
      </c>
    </row>
    <row r="172" spans="1:7" x14ac:dyDescent="0.15">
      <c r="A172" s="15">
        <v>44</v>
      </c>
      <c r="B172" s="21" t="s">
        <v>103</v>
      </c>
      <c r="C172" s="18" t="s">
        <v>104</v>
      </c>
      <c r="D172" s="15" t="s">
        <v>1600</v>
      </c>
      <c r="E172" s="15" t="s">
        <v>1970</v>
      </c>
      <c r="F172" s="15">
        <v>44</v>
      </c>
      <c r="G172" s="15">
        <v>179</v>
      </c>
    </row>
    <row r="173" spans="1:7" x14ac:dyDescent="0.15">
      <c r="A173" s="15">
        <v>45</v>
      </c>
      <c r="B173" s="21" t="s">
        <v>105</v>
      </c>
      <c r="C173" s="18" t="s">
        <v>106</v>
      </c>
      <c r="D173" s="15" t="s">
        <v>1600</v>
      </c>
      <c r="E173" s="15" t="s">
        <v>1970</v>
      </c>
      <c r="F173" s="15">
        <v>82</v>
      </c>
      <c r="G173" s="15">
        <v>203</v>
      </c>
    </row>
    <row r="174" spans="1:7" x14ac:dyDescent="0.15">
      <c r="A174" s="15">
        <v>46</v>
      </c>
      <c r="B174" s="17" t="s">
        <v>107</v>
      </c>
      <c r="C174" s="18" t="s">
        <v>108</v>
      </c>
      <c r="D174" s="15" t="s">
        <v>1853</v>
      </c>
      <c r="E174" s="15" t="s">
        <v>1854</v>
      </c>
      <c r="F174" s="15">
        <v>76</v>
      </c>
      <c r="G174" s="15">
        <v>151</v>
      </c>
    </row>
    <row r="175" spans="1:7" x14ac:dyDescent="0.15">
      <c r="A175" s="15">
        <v>46</v>
      </c>
      <c r="B175" s="17" t="s">
        <v>107</v>
      </c>
      <c r="C175" s="18" t="s">
        <v>108</v>
      </c>
      <c r="D175" s="15" t="s">
        <v>1853</v>
      </c>
      <c r="E175" s="15" t="s">
        <v>1854</v>
      </c>
      <c r="F175" s="15">
        <v>200</v>
      </c>
      <c r="G175" s="15">
        <v>278</v>
      </c>
    </row>
    <row r="176" spans="1:7" x14ac:dyDescent="0.15">
      <c r="A176" s="15">
        <v>46</v>
      </c>
      <c r="B176" s="17" t="s">
        <v>107</v>
      </c>
      <c r="C176" s="18" t="s">
        <v>108</v>
      </c>
      <c r="D176" s="15" t="s">
        <v>1853</v>
      </c>
      <c r="E176" s="15" t="s">
        <v>1854</v>
      </c>
      <c r="F176" s="15">
        <v>293</v>
      </c>
      <c r="G176" s="15">
        <v>389</v>
      </c>
    </row>
    <row r="177" spans="1:7" x14ac:dyDescent="0.15">
      <c r="A177" s="15">
        <v>46</v>
      </c>
      <c r="B177" s="17" t="s">
        <v>107</v>
      </c>
      <c r="C177" s="18" t="s">
        <v>108</v>
      </c>
      <c r="D177" s="15" t="s">
        <v>1770</v>
      </c>
      <c r="E177" s="15" t="s">
        <v>1771</v>
      </c>
      <c r="F177" s="15">
        <v>509</v>
      </c>
      <c r="G177" s="15">
        <v>785</v>
      </c>
    </row>
    <row r="178" spans="1:7" x14ac:dyDescent="0.15">
      <c r="A178" s="15">
        <v>47</v>
      </c>
      <c r="B178" s="17" t="s">
        <v>109</v>
      </c>
      <c r="C178" s="18" t="s">
        <v>110</v>
      </c>
      <c r="D178" s="15" t="s">
        <v>1855</v>
      </c>
      <c r="E178" s="15" t="s">
        <v>1856</v>
      </c>
      <c r="F178" s="15">
        <v>43</v>
      </c>
      <c r="G178" s="15">
        <v>115</v>
      </c>
    </row>
    <row r="179" spans="1:7" x14ac:dyDescent="0.15">
      <c r="A179" s="15">
        <v>47</v>
      </c>
      <c r="B179" s="17" t="s">
        <v>109</v>
      </c>
      <c r="C179" s="18" t="s">
        <v>110</v>
      </c>
      <c r="D179" s="15" t="s">
        <v>1853</v>
      </c>
      <c r="E179" s="15" t="s">
        <v>1854</v>
      </c>
      <c r="F179" s="15">
        <v>172</v>
      </c>
      <c r="G179" s="15">
        <v>248</v>
      </c>
    </row>
    <row r="180" spans="1:7" x14ac:dyDescent="0.15">
      <c r="A180" s="15">
        <v>47</v>
      </c>
      <c r="B180" s="17" t="s">
        <v>109</v>
      </c>
      <c r="C180" s="18" t="s">
        <v>110</v>
      </c>
      <c r="D180" s="15" t="s">
        <v>1853</v>
      </c>
      <c r="E180" s="15" t="s">
        <v>1854</v>
      </c>
      <c r="F180" s="15">
        <v>264</v>
      </c>
      <c r="G180" s="15">
        <v>359</v>
      </c>
    </row>
    <row r="181" spans="1:7" x14ac:dyDescent="0.15">
      <c r="A181" s="15">
        <v>47</v>
      </c>
      <c r="B181" s="17" t="s">
        <v>109</v>
      </c>
      <c r="C181" s="18" t="s">
        <v>110</v>
      </c>
      <c r="D181" s="15" t="s">
        <v>1770</v>
      </c>
      <c r="E181" s="15" t="s">
        <v>1771</v>
      </c>
      <c r="F181" s="15">
        <v>481</v>
      </c>
      <c r="G181" s="15">
        <v>757</v>
      </c>
    </row>
    <row r="182" spans="1:7" x14ac:dyDescent="0.15">
      <c r="A182" s="15">
        <v>48</v>
      </c>
      <c r="B182" s="17" t="s">
        <v>111</v>
      </c>
      <c r="C182" s="18" t="s">
        <v>112</v>
      </c>
      <c r="D182" s="15" t="s">
        <v>1857</v>
      </c>
      <c r="E182" s="15" t="s">
        <v>1856</v>
      </c>
      <c r="F182" s="15">
        <v>54</v>
      </c>
      <c r="G182" s="15">
        <v>110</v>
      </c>
    </row>
    <row r="183" spans="1:7" x14ac:dyDescent="0.15">
      <c r="A183" s="15">
        <v>48</v>
      </c>
      <c r="B183" s="17" t="s">
        <v>111</v>
      </c>
      <c r="C183" s="18" t="s">
        <v>112</v>
      </c>
      <c r="D183" s="15" t="s">
        <v>1853</v>
      </c>
      <c r="E183" s="15" t="s">
        <v>1854</v>
      </c>
      <c r="F183" s="15">
        <v>166</v>
      </c>
      <c r="G183" s="15">
        <v>245</v>
      </c>
    </row>
    <row r="184" spans="1:7" x14ac:dyDescent="0.15">
      <c r="A184" s="15">
        <v>48</v>
      </c>
      <c r="B184" s="17" t="s">
        <v>111</v>
      </c>
      <c r="C184" s="18" t="s">
        <v>112</v>
      </c>
      <c r="D184" s="15" t="s">
        <v>1853</v>
      </c>
      <c r="E184" s="15" t="s">
        <v>1854</v>
      </c>
      <c r="F184" s="15">
        <v>260</v>
      </c>
      <c r="G184" s="15">
        <v>356</v>
      </c>
    </row>
    <row r="185" spans="1:7" x14ac:dyDescent="0.15">
      <c r="A185" s="15">
        <v>48</v>
      </c>
      <c r="B185" s="17" t="s">
        <v>111</v>
      </c>
      <c r="C185" s="18" t="s">
        <v>112</v>
      </c>
      <c r="D185" s="15" t="s">
        <v>1770</v>
      </c>
      <c r="E185" s="15" t="s">
        <v>1771</v>
      </c>
      <c r="F185" s="15">
        <v>472</v>
      </c>
      <c r="G185" s="15">
        <v>748</v>
      </c>
    </row>
    <row r="186" spans="1:7" x14ac:dyDescent="0.15">
      <c r="A186" s="15">
        <v>49</v>
      </c>
      <c r="B186" s="17" t="s">
        <v>113</v>
      </c>
      <c r="C186" s="18" t="s">
        <v>114</v>
      </c>
      <c r="D186" s="15" t="s">
        <v>1857</v>
      </c>
      <c r="E186" s="15" t="s">
        <v>1856</v>
      </c>
      <c r="F186" s="15">
        <v>265</v>
      </c>
      <c r="G186" s="15">
        <v>331</v>
      </c>
    </row>
    <row r="187" spans="1:7" x14ac:dyDescent="0.15">
      <c r="A187" s="15">
        <v>49</v>
      </c>
      <c r="B187" s="17" t="s">
        <v>113</v>
      </c>
      <c r="C187" s="18" t="s">
        <v>114</v>
      </c>
      <c r="D187" s="15" t="s">
        <v>1770</v>
      </c>
      <c r="E187" s="15" t="s">
        <v>1771</v>
      </c>
      <c r="F187" s="15">
        <v>610</v>
      </c>
      <c r="G187" s="15">
        <v>943</v>
      </c>
    </row>
    <row r="188" spans="1:7" x14ac:dyDescent="0.15">
      <c r="A188" s="15">
        <v>50</v>
      </c>
      <c r="B188" s="17" t="s">
        <v>115</v>
      </c>
      <c r="C188" s="18" t="s">
        <v>116</v>
      </c>
      <c r="D188" s="15" t="s">
        <v>1760</v>
      </c>
      <c r="E188" s="15" t="s">
        <v>1761</v>
      </c>
      <c r="F188" s="15">
        <v>163</v>
      </c>
      <c r="G188" s="15">
        <v>245</v>
      </c>
    </row>
    <row r="189" spans="1:7" x14ac:dyDescent="0.15">
      <c r="A189" s="15">
        <v>51</v>
      </c>
      <c r="B189" s="17" t="s">
        <v>117</v>
      </c>
      <c r="C189" s="18" t="s">
        <v>118</v>
      </c>
      <c r="D189" s="15" t="s">
        <v>1762</v>
      </c>
      <c r="E189" s="15" t="s">
        <v>1763</v>
      </c>
      <c r="F189" s="15">
        <v>263</v>
      </c>
      <c r="G189" s="15">
        <v>296</v>
      </c>
    </row>
    <row r="190" spans="1:7" x14ac:dyDescent="0.15">
      <c r="A190" s="15">
        <v>51</v>
      </c>
      <c r="B190" s="17" t="s">
        <v>117</v>
      </c>
      <c r="C190" s="18" t="s">
        <v>118</v>
      </c>
      <c r="D190" s="15" t="s">
        <v>1762</v>
      </c>
      <c r="E190" s="15" t="s">
        <v>1763</v>
      </c>
      <c r="F190" s="15">
        <v>317</v>
      </c>
      <c r="G190" s="15">
        <v>349</v>
      </c>
    </row>
    <row r="191" spans="1:7" x14ac:dyDescent="0.15">
      <c r="A191" s="15">
        <v>52</v>
      </c>
      <c r="B191" s="17" t="s">
        <v>119</v>
      </c>
      <c r="C191" s="18" t="s">
        <v>120</v>
      </c>
      <c r="D191" s="15" t="s">
        <v>1732</v>
      </c>
      <c r="E191" s="15" t="s">
        <v>1733</v>
      </c>
      <c r="F191" s="15">
        <v>13</v>
      </c>
      <c r="G191" s="15">
        <v>348</v>
      </c>
    </row>
    <row r="192" spans="1:7" x14ac:dyDescent="0.15">
      <c r="A192" s="15">
        <v>53</v>
      </c>
      <c r="B192" s="17" t="s">
        <v>121</v>
      </c>
      <c r="C192" s="18" t="s">
        <v>122</v>
      </c>
      <c r="D192" s="15" t="s">
        <v>1732</v>
      </c>
      <c r="E192" s="15" t="s">
        <v>1733</v>
      </c>
      <c r="F192" s="15">
        <v>12</v>
      </c>
      <c r="G192" s="15">
        <v>348</v>
      </c>
    </row>
    <row r="193" spans="1:7" x14ac:dyDescent="0.15">
      <c r="A193" s="15">
        <v>54</v>
      </c>
      <c r="B193" s="17" t="s">
        <v>123</v>
      </c>
      <c r="C193" s="18" t="s">
        <v>124</v>
      </c>
      <c r="D193" s="15" t="s">
        <v>1732</v>
      </c>
      <c r="E193" s="15" t="s">
        <v>1733</v>
      </c>
      <c r="F193" s="15">
        <v>8</v>
      </c>
      <c r="G193" s="15">
        <v>383</v>
      </c>
    </row>
    <row r="194" spans="1:7" x14ac:dyDescent="0.15">
      <c r="A194" s="15">
        <v>55</v>
      </c>
      <c r="B194" s="21" t="s">
        <v>125</v>
      </c>
      <c r="C194" s="18" t="s">
        <v>126</v>
      </c>
      <c r="D194" s="15" t="s">
        <v>1974</v>
      </c>
      <c r="E194" s="15" t="s">
        <v>1977</v>
      </c>
      <c r="F194" s="15">
        <v>40</v>
      </c>
      <c r="G194" s="15">
        <v>124</v>
      </c>
    </row>
    <row r="195" spans="1:7" x14ac:dyDescent="0.15">
      <c r="A195" s="15">
        <v>55</v>
      </c>
      <c r="B195" s="21" t="s">
        <v>125</v>
      </c>
      <c r="C195" s="18" t="s">
        <v>126</v>
      </c>
      <c r="D195" s="15" t="s">
        <v>1975</v>
      </c>
      <c r="E195" s="15" t="s">
        <v>1978</v>
      </c>
      <c r="F195" s="15">
        <v>128</v>
      </c>
      <c r="G195" s="15">
        <v>203</v>
      </c>
    </row>
    <row r="196" spans="1:7" x14ac:dyDescent="0.15">
      <c r="A196" s="15">
        <v>55</v>
      </c>
      <c r="B196" s="21" t="s">
        <v>125</v>
      </c>
      <c r="C196" s="18" t="s">
        <v>126</v>
      </c>
      <c r="D196" s="15" t="s">
        <v>1975</v>
      </c>
      <c r="E196" s="15" t="s">
        <v>1978</v>
      </c>
      <c r="F196" s="15">
        <v>211</v>
      </c>
      <c r="G196" s="15">
        <v>288</v>
      </c>
    </row>
    <row r="197" spans="1:7" x14ac:dyDescent="0.15">
      <c r="A197" s="15">
        <v>55</v>
      </c>
      <c r="B197" s="21" t="s">
        <v>125</v>
      </c>
      <c r="C197" s="18" t="s">
        <v>126</v>
      </c>
      <c r="D197" s="15" t="s">
        <v>1975</v>
      </c>
      <c r="E197" s="15" t="s">
        <v>1978</v>
      </c>
      <c r="F197" s="15">
        <v>305</v>
      </c>
      <c r="G197" s="15">
        <v>383</v>
      </c>
    </row>
    <row r="198" spans="1:7" x14ac:dyDescent="0.15">
      <c r="A198" s="15">
        <v>55</v>
      </c>
      <c r="B198" s="21" t="s">
        <v>125</v>
      </c>
      <c r="C198" s="18" t="s">
        <v>126</v>
      </c>
      <c r="D198" s="15" t="s">
        <v>1975</v>
      </c>
      <c r="E198" s="15" t="s">
        <v>1978</v>
      </c>
      <c r="F198" s="15">
        <v>391</v>
      </c>
      <c r="G198" s="15">
        <v>469</v>
      </c>
    </row>
    <row r="199" spans="1:7" x14ac:dyDescent="0.15">
      <c r="A199" s="15">
        <v>55</v>
      </c>
      <c r="B199" s="21" t="s">
        <v>125</v>
      </c>
      <c r="C199" s="18" t="s">
        <v>126</v>
      </c>
      <c r="D199" s="15" t="s">
        <v>1976</v>
      </c>
      <c r="E199" s="15" t="s">
        <v>1976</v>
      </c>
      <c r="F199" s="15">
        <v>495</v>
      </c>
      <c r="G199" s="15">
        <v>716</v>
      </c>
    </row>
    <row r="200" spans="1:7" x14ac:dyDescent="0.15">
      <c r="A200" s="15">
        <v>56</v>
      </c>
      <c r="B200" s="21" t="s">
        <v>127</v>
      </c>
      <c r="C200" s="18" t="s">
        <v>128</v>
      </c>
      <c r="D200" s="15" t="s">
        <v>1792</v>
      </c>
      <c r="E200" s="15" t="s">
        <v>1793</v>
      </c>
      <c r="F200" s="15">
        <v>1</v>
      </c>
      <c r="G200" s="15">
        <v>176</v>
      </c>
    </row>
    <row r="201" spans="1:7" x14ac:dyDescent="0.15">
      <c r="A201" s="15">
        <v>56</v>
      </c>
      <c r="B201" s="21" t="s">
        <v>127</v>
      </c>
      <c r="C201" s="18" t="s">
        <v>128</v>
      </c>
      <c r="D201" s="15" t="s">
        <v>1794</v>
      </c>
      <c r="E201" s="15" t="s">
        <v>1795</v>
      </c>
      <c r="F201" s="15">
        <v>200</v>
      </c>
      <c r="G201" s="15">
        <v>273</v>
      </c>
    </row>
    <row r="202" spans="1:7" x14ac:dyDescent="0.15">
      <c r="A202" s="15">
        <v>56</v>
      </c>
      <c r="B202" s="21" t="s">
        <v>127</v>
      </c>
      <c r="C202" s="18" t="s">
        <v>128</v>
      </c>
      <c r="D202" s="15" t="s">
        <v>1796</v>
      </c>
      <c r="E202" s="15" t="s">
        <v>1797</v>
      </c>
      <c r="F202" s="15">
        <v>282</v>
      </c>
      <c r="G202" s="15">
        <v>541</v>
      </c>
    </row>
    <row r="203" spans="1:7" x14ac:dyDescent="0.15">
      <c r="A203" s="15">
        <v>56</v>
      </c>
      <c r="B203" s="21" t="s">
        <v>127</v>
      </c>
      <c r="C203" s="18" t="s">
        <v>128</v>
      </c>
      <c r="D203" s="15" t="s">
        <v>1798</v>
      </c>
      <c r="E203" s="15" t="s">
        <v>1799</v>
      </c>
      <c r="F203" s="15">
        <v>542</v>
      </c>
      <c r="G203" s="15">
        <v>630</v>
      </c>
    </row>
    <row r="204" spans="1:7" x14ac:dyDescent="0.15">
      <c r="A204" s="15">
        <v>57</v>
      </c>
      <c r="B204" s="21" t="s">
        <v>129</v>
      </c>
      <c r="C204" s="18" t="s">
        <v>130</v>
      </c>
      <c r="D204" s="15" t="s">
        <v>1693</v>
      </c>
      <c r="E204" s="15" t="s">
        <v>1694</v>
      </c>
      <c r="F204" s="15">
        <v>5</v>
      </c>
      <c r="G204" s="15">
        <v>164</v>
      </c>
    </row>
    <row r="205" spans="1:7" x14ac:dyDescent="0.15">
      <c r="A205" s="15">
        <v>58</v>
      </c>
      <c r="B205" s="17" t="s">
        <v>131</v>
      </c>
      <c r="C205" s="18" t="s">
        <v>132</v>
      </c>
      <c r="D205" s="15" t="s">
        <v>1800</v>
      </c>
      <c r="E205" s="15" t="s">
        <v>1801</v>
      </c>
      <c r="F205" s="15">
        <v>11</v>
      </c>
      <c r="G205" s="15">
        <v>399</v>
      </c>
    </row>
    <row r="206" spans="1:7" x14ac:dyDescent="0.15">
      <c r="A206" s="15">
        <v>59</v>
      </c>
      <c r="B206" s="17" t="s">
        <v>133</v>
      </c>
      <c r="C206" s="18" t="s">
        <v>134</v>
      </c>
      <c r="D206" s="15" t="s">
        <v>1800</v>
      </c>
      <c r="E206" s="15" t="s">
        <v>1801</v>
      </c>
      <c r="F206" s="15">
        <v>45</v>
      </c>
      <c r="G206" s="15">
        <v>440</v>
      </c>
    </row>
    <row r="207" spans="1:7" x14ac:dyDescent="0.15">
      <c r="A207" s="15">
        <v>60</v>
      </c>
      <c r="B207" s="17" t="s">
        <v>135</v>
      </c>
      <c r="C207" s="18" t="s">
        <v>136</v>
      </c>
      <c r="D207" s="15" t="s">
        <v>1858</v>
      </c>
      <c r="E207" s="15" t="s">
        <v>1859</v>
      </c>
      <c r="F207" s="15">
        <v>51</v>
      </c>
      <c r="G207" s="15">
        <v>160</v>
      </c>
    </row>
    <row r="208" spans="1:7" x14ac:dyDescent="0.15">
      <c r="A208" s="15">
        <v>60</v>
      </c>
      <c r="B208" s="17" t="s">
        <v>135</v>
      </c>
      <c r="C208" s="18" t="s">
        <v>136</v>
      </c>
      <c r="D208" s="15" t="s">
        <v>1860</v>
      </c>
      <c r="E208" s="15" t="s">
        <v>1861</v>
      </c>
      <c r="F208" s="15">
        <v>176</v>
      </c>
      <c r="G208" s="15">
        <v>333</v>
      </c>
    </row>
    <row r="209" spans="1:7" x14ac:dyDescent="0.15">
      <c r="A209" s="15">
        <v>60</v>
      </c>
      <c r="B209" s="17" t="s">
        <v>135</v>
      </c>
      <c r="C209" s="18" t="s">
        <v>136</v>
      </c>
      <c r="D209" s="15" t="s">
        <v>1858</v>
      </c>
      <c r="E209" s="15" t="s">
        <v>1859</v>
      </c>
      <c r="F209" s="15">
        <v>352</v>
      </c>
      <c r="G209" s="15">
        <v>462</v>
      </c>
    </row>
    <row r="210" spans="1:7" x14ac:dyDescent="0.15">
      <c r="A210" s="15">
        <v>60</v>
      </c>
      <c r="B210" s="17" t="s">
        <v>135</v>
      </c>
      <c r="C210" s="18" t="s">
        <v>136</v>
      </c>
      <c r="D210" s="15" t="s">
        <v>1774</v>
      </c>
      <c r="E210" s="15" t="s">
        <v>1775</v>
      </c>
      <c r="F210" s="15">
        <v>835</v>
      </c>
      <c r="G210" s="15">
        <v>916</v>
      </c>
    </row>
    <row r="211" spans="1:7" x14ac:dyDescent="0.15">
      <c r="A211" s="15">
        <v>60</v>
      </c>
      <c r="B211" s="17" t="s">
        <v>135</v>
      </c>
      <c r="C211" s="18" t="s">
        <v>136</v>
      </c>
      <c r="D211" s="15" t="s">
        <v>1770</v>
      </c>
      <c r="E211" s="15" t="s">
        <v>1771</v>
      </c>
      <c r="F211" s="15">
        <v>999</v>
      </c>
      <c r="G211" s="15">
        <v>1265</v>
      </c>
    </row>
    <row r="212" spans="1:7" x14ac:dyDescent="0.15">
      <c r="A212" s="15">
        <v>61</v>
      </c>
      <c r="B212" s="17" t="s">
        <v>137</v>
      </c>
      <c r="C212" s="18" t="s">
        <v>138</v>
      </c>
      <c r="D212" s="15" t="s">
        <v>1768</v>
      </c>
      <c r="E212" s="15" t="s">
        <v>1769</v>
      </c>
      <c r="F212" s="15">
        <v>401</v>
      </c>
      <c r="G212" s="15">
        <v>481</v>
      </c>
    </row>
    <row r="213" spans="1:7" x14ac:dyDescent="0.15">
      <c r="A213" s="15">
        <v>61</v>
      </c>
      <c r="B213" s="17" t="s">
        <v>137</v>
      </c>
      <c r="C213" s="18" t="s">
        <v>138</v>
      </c>
      <c r="D213" s="15" t="s">
        <v>1770</v>
      </c>
      <c r="E213" s="15" t="s">
        <v>1771</v>
      </c>
      <c r="F213" s="15">
        <v>546</v>
      </c>
      <c r="G213" s="15">
        <v>805</v>
      </c>
    </row>
    <row r="214" spans="1:7" x14ac:dyDescent="0.15">
      <c r="A214" s="15">
        <v>61</v>
      </c>
      <c r="B214" s="17" t="s">
        <v>137</v>
      </c>
      <c r="C214" s="18" t="s">
        <v>138</v>
      </c>
      <c r="D214" s="15" t="s">
        <v>1770</v>
      </c>
      <c r="E214" s="15" t="s">
        <v>1771</v>
      </c>
      <c r="F214" s="15">
        <v>849</v>
      </c>
      <c r="G214" s="15">
        <v>1120</v>
      </c>
    </row>
    <row r="215" spans="1:7" x14ac:dyDescent="0.15">
      <c r="A215" s="15">
        <v>62</v>
      </c>
      <c r="B215" s="17" t="s">
        <v>139</v>
      </c>
      <c r="C215" s="18" t="s">
        <v>140</v>
      </c>
      <c r="D215" s="15" t="s">
        <v>1770</v>
      </c>
      <c r="E215" s="15" t="s">
        <v>1771</v>
      </c>
      <c r="F215" s="15">
        <v>521</v>
      </c>
      <c r="G215" s="15">
        <v>777</v>
      </c>
    </row>
    <row r="216" spans="1:7" x14ac:dyDescent="0.15">
      <c r="A216" s="15">
        <v>62</v>
      </c>
      <c r="B216" s="17" t="s">
        <v>139</v>
      </c>
      <c r="C216" s="18" t="s">
        <v>140</v>
      </c>
      <c r="D216" s="15" t="s">
        <v>1770</v>
      </c>
      <c r="E216" s="15" t="s">
        <v>1771</v>
      </c>
      <c r="F216" s="15">
        <v>823</v>
      </c>
      <c r="G216" s="15">
        <v>1093</v>
      </c>
    </row>
    <row r="217" spans="1:7" x14ac:dyDescent="0.15">
      <c r="A217" s="15">
        <v>63</v>
      </c>
      <c r="B217" s="17" t="s">
        <v>141</v>
      </c>
      <c r="C217" s="18" t="s">
        <v>142</v>
      </c>
      <c r="D217" s="15" t="s">
        <v>1870</v>
      </c>
      <c r="E217" s="15" t="s">
        <v>1871</v>
      </c>
      <c r="F217" s="15">
        <v>230</v>
      </c>
      <c r="G217" s="15">
        <v>324</v>
      </c>
    </row>
    <row r="218" spans="1:7" x14ac:dyDescent="0.15">
      <c r="A218" s="15">
        <v>63</v>
      </c>
      <c r="B218" s="17" t="s">
        <v>141</v>
      </c>
      <c r="C218" s="18" t="s">
        <v>142</v>
      </c>
      <c r="D218" s="15" t="s">
        <v>1853</v>
      </c>
      <c r="E218" s="15" t="s">
        <v>1854</v>
      </c>
      <c r="F218" s="15">
        <v>340</v>
      </c>
      <c r="G218" s="15">
        <v>410</v>
      </c>
    </row>
    <row r="219" spans="1:7" x14ac:dyDescent="0.15">
      <c r="A219" s="15">
        <v>63</v>
      </c>
      <c r="B219" s="17" t="s">
        <v>141</v>
      </c>
      <c r="C219" s="18" t="s">
        <v>142</v>
      </c>
      <c r="D219" s="15" t="s">
        <v>1855</v>
      </c>
      <c r="E219" s="15" t="s">
        <v>1856</v>
      </c>
      <c r="F219" s="15">
        <v>431</v>
      </c>
      <c r="G219" s="15">
        <v>537</v>
      </c>
    </row>
    <row r="220" spans="1:7" x14ac:dyDescent="0.15">
      <c r="A220" s="15">
        <v>63</v>
      </c>
      <c r="B220" s="17" t="s">
        <v>141</v>
      </c>
      <c r="C220" s="18" t="s">
        <v>142</v>
      </c>
      <c r="D220" s="15" t="s">
        <v>1855</v>
      </c>
      <c r="E220" s="15" t="s">
        <v>1856</v>
      </c>
      <c r="F220" s="15">
        <v>551</v>
      </c>
      <c r="G220" s="15">
        <v>652</v>
      </c>
    </row>
    <row r="221" spans="1:7" x14ac:dyDescent="0.15">
      <c r="A221" s="15">
        <v>63</v>
      </c>
      <c r="B221" s="17" t="s">
        <v>141</v>
      </c>
      <c r="C221" s="18" t="s">
        <v>142</v>
      </c>
      <c r="D221" s="15" t="s">
        <v>1853</v>
      </c>
      <c r="E221" s="15" t="s">
        <v>1854</v>
      </c>
      <c r="F221" s="15">
        <v>667</v>
      </c>
      <c r="G221" s="15">
        <v>750</v>
      </c>
    </row>
    <row r="222" spans="1:7" x14ac:dyDescent="0.15">
      <c r="A222" s="15">
        <v>63</v>
      </c>
      <c r="B222" s="17" t="s">
        <v>141</v>
      </c>
      <c r="C222" s="18" t="s">
        <v>142</v>
      </c>
      <c r="D222" s="15" t="s">
        <v>1770</v>
      </c>
      <c r="E222" s="15" t="s">
        <v>1771</v>
      </c>
      <c r="F222" s="15">
        <v>834</v>
      </c>
      <c r="G222" s="15">
        <v>1160</v>
      </c>
    </row>
    <row r="223" spans="1:7" x14ac:dyDescent="0.15">
      <c r="A223" s="15">
        <v>64</v>
      </c>
      <c r="B223" s="17" t="s">
        <v>143</v>
      </c>
      <c r="C223" s="18" t="s">
        <v>144</v>
      </c>
      <c r="D223" s="15" t="s">
        <v>1924</v>
      </c>
      <c r="E223" s="15" t="s">
        <v>1925</v>
      </c>
      <c r="F223" s="15">
        <v>67</v>
      </c>
      <c r="G223" s="15">
        <v>178</v>
      </c>
    </row>
    <row r="224" spans="1:7" x14ac:dyDescent="0.15">
      <c r="A224" s="15">
        <v>64</v>
      </c>
      <c r="B224" s="17" t="s">
        <v>143</v>
      </c>
      <c r="C224" s="18" t="s">
        <v>144</v>
      </c>
      <c r="D224" s="15" t="s">
        <v>1926</v>
      </c>
      <c r="E224" s="15" t="s">
        <v>1927</v>
      </c>
      <c r="F224" s="15">
        <v>185</v>
      </c>
      <c r="G224" s="15">
        <v>285</v>
      </c>
    </row>
    <row r="225" spans="1:7" x14ac:dyDescent="0.15">
      <c r="A225" s="15">
        <v>64</v>
      </c>
      <c r="B225" s="17" t="s">
        <v>143</v>
      </c>
      <c r="C225" s="18" t="s">
        <v>144</v>
      </c>
      <c r="D225" s="15" t="s">
        <v>1928</v>
      </c>
      <c r="E225" s="15" t="s">
        <v>1929</v>
      </c>
      <c r="F225" s="15">
        <v>324</v>
      </c>
      <c r="G225" s="15">
        <v>358</v>
      </c>
    </row>
    <row r="226" spans="1:7" x14ac:dyDescent="0.15">
      <c r="A226" s="15">
        <v>64</v>
      </c>
      <c r="B226" s="17" t="s">
        <v>143</v>
      </c>
      <c r="C226" s="18" t="s">
        <v>144</v>
      </c>
      <c r="D226" s="15" t="s">
        <v>1928</v>
      </c>
      <c r="E226" s="15" t="s">
        <v>1929</v>
      </c>
      <c r="F226" s="15">
        <v>361</v>
      </c>
      <c r="G226" s="15">
        <v>410</v>
      </c>
    </row>
    <row r="227" spans="1:7" x14ac:dyDescent="0.15">
      <c r="A227" s="15">
        <v>64</v>
      </c>
      <c r="B227" s="17" t="s">
        <v>143</v>
      </c>
      <c r="C227" s="18" t="s">
        <v>144</v>
      </c>
      <c r="D227" s="15" t="s">
        <v>1928</v>
      </c>
      <c r="E227" s="15" t="s">
        <v>1929</v>
      </c>
      <c r="F227" s="15">
        <v>412</v>
      </c>
      <c r="G227" s="15">
        <v>456</v>
      </c>
    </row>
    <row r="228" spans="1:7" x14ac:dyDescent="0.15">
      <c r="A228" s="15">
        <v>64</v>
      </c>
      <c r="B228" s="17" t="s">
        <v>143</v>
      </c>
      <c r="C228" s="18" t="s">
        <v>144</v>
      </c>
      <c r="D228" s="15" t="s">
        <v>1928</v>
      </c>
      <c r="E228" s="15" t="s">
        <v>1929</v>
      </c>
      <c r="F228" s="15">
        <v>459</v>
      </c>
      <c r="G228" s="15">
        <v>503</v>
      </c>
    </row>
    <row r="229" spans="1:7" x14ac:dyDescent="0.15">
      <c r="A229" s="15">
        <v>64</v>
      </c>
      <c r="B229" s="17" t="s">
        <v>143</v>
      </c>
      <c r="C229" s="18" t="s">
        <v>144</v>
      </c>
      <c r="D229" s="15" t="s">
        <v>1928</v>
      </c>
      <c r="E229" s="15" t="s">
        <v>1929</v>
      </c>
      <c r="F229" s="15">
        <v>507</v>
      </c>
      <c r="G229" s="15">
        <v>550</v>
      </c>
    </row>
    <row r="230" spans="1:7" x14ac:dyDescent="0.15">
      <c r="A230" s="15">
        <v>64</v>
      </c>
      <c r="B230" s="17" t="s">
        <v>143</v>
      </c>
      <c r="C230" s="18" t="s">
        <v>144</v>
      </c>
      <c r="D230" s="15" t="s">
        <v>1928</v>
      </c>
      <c r="E230" s="15" t="s">
        <v>1929</v>
      </c>
      <c r="F230" s="15">
        <v>553</v>
      </c>
      <c r="G230" s="15">
        <v>597</v>
      </c>
    </row>
    <row r="231" spans="1:7" x14ac:dyDescent="0.15">
      <c r="A231" s="15">
        <v>65</v>
      </c>
      <c r="B231" s="17" t="s">
        <v>145</v>
      </c>
      <c r="C231" s="18" t="s">
        <v>146</v>
      </c>
      <c r="D231" s="15" t="s">
        <v>1855</v>
      </c>
      <c r="E231" s="15" t="s">
        <v>1856</v>
      </c>
      <c r="F231" s="15">
        <v>47</v>
      </c>
      <c r="G231" s="15">
        <v>109</v>
      </c>
    </row>
    <row r="232" spans="1:7" x14ac:dyDescent="0.15">
      <c r="A232" s="15">
        <v>65</v>
      </c>
      <c r="B232" s="17" t="s">
        <v>145</v>
      </c>
      <c r="C232" s="18" t="s">
        <v>146</v>
      </c>
      <c r="D232" s="15" t="s">
        <v>1857</v>
      </c>
      <c r="E232" s="15" t="s">
        <v>1856</v>
      </c>
      <c r="F232" s="15">
        <v>226</v>
      </c>
      <c r="G232" s="15">
        <v>292</v>
      </c>
    </row>
    <row r="233" spans="1:7" x14ac:dyDescent="0.15">
      <c r="A233" s="15">
        <v>65</v>
      </c>
      <c r="B233" s="17" t="s">
        <v>145</v>
      </c>
      <c r="C233" s="18" t="s">
        <v>146</v>
      </c>
      <c r="D233" s="15" t="s">
        <v>1878</v>
      </c>
      <c r="E233" s="15" t="s">
        <v>1856</v>
      </c>
      <c r="F233" s="15">
        <v>412</v>
      </c>
      <c r="G233" s="15">
        <v>495</v>
      </c>
    </row>
    <row r="234" spans="1:7" x14ac:dyDescent="0.15">
      <c r="A234" s="15">
        <v>65</v>
      </c>
      <c r="B234" s="17" t="s">
        <v>145</v>
      </c>
      <c r="C234" s="18" t="s">
        <v>146</v>
      </c>
      <c r="D234" s="15" t="s">
        <v>1770</v>
      </c>
      <c r="E234" s="15" t="s">
        <v>1771</v>
      </c>
      <c r="F234" s="15">
        <v>589</v>
      </c>
      <c r="G234" s="15">
        <v>923</v>
      </c>
    </row>
    <row r="235" spans="1:7" x14ac:dyDescent="0.15">
      <c r="A235" s="15">
        <v>66</v>
      </c>
      <c r="B235" s="21" t="s">
        <v>147</v>
      </c>
      <c r="C235" s="18" t="s">
        <v>148</v>
      </c>
      <c r="D235" s="15" t="s">
        <v>1693</v>
      </c>
      <c r="E235" s="15" t="s">
        <v>1694</v>
      </c>
      <c r="F235" s="15">
        <v>5</v>
      </c>
      <c r="G235" s="15">
        <v>164</v>
      </c>
    </row>
    <row r="236" spans="1:7" x14ac:dyDescent="0.15">
      <c r="A236" s="15">
        <v>67</v>
      </c>
      <c r="B236" s="21" t="s">
        <v>149</v>
      </c>
      <c r="C236" s="18" t="s">
        <v>150</v>
      </c>
      <c r="D236" s="15" t="s">
        <v>1653</v>
      </c>
      <c r="E236" s="15" t="s">
        <v>1654</v>
      </c>
      <c r="F236" s="15">
        <v>68</v>
      </c>
      <c r="G236" s="15">
        <v>361</v>
      </c>
    </row>
    <row r="237" spans="1:7" x14ac:dyDescent="0.15">
      <c r="A237" s="15">
        <v>68</v>
      </c>
      <c r="B237" s="21" t="s">
        <v>151</v>
      </c>
      <c r="C237" s="18" t="s">
        <v>152</v>
      </c>
      <c r="D237" s="15" t="s">
        <v>1653</v>
      </c>
      <c r="E237" s="15" t="s">
        <v>1654</v>
      </c>
      <c r="F237" s="15">
        <v>73</v>
      </c>
      <c r="G237" s="15">
        <v>369</v>
      </c>
    </row>
    <row r="238" spans="1:7" x14ac:dyDescent="0.15">
      <c r="A238" s="15">
        <v>69</v>
      </c>
      <c r="B238" s="21" t="s">
        <v>153</v>
      </c>
      <c r="C238" s="18" t="s">
        <v>154</v>
      </c>
      <c r="D238" s="15" t="s">
        <v>1697</v>
      </c>
      <c r="E238" s="15" t="s">
        <v>1698</v>
      </c>
      <c r="F238" s="15">
        <v>26</v>
      </c>
      <c r="G238" s="15">
        <v>101</v>
      </c>
    </row>
    <row r="239" spans="1:7" x14ac:dyDescent="0.15">
      <c r="A239" s="15">
        <v>69</v>
      </c>
      <c r="B239" s="21" t="s">
        <v>153</v>
      </c>
      <c r="C239" s="18" t="s">
        <v>154</v>
      </c>
      <c r="D239" s="15" t="s">
        <v>1699</v>
      </c>
      <c r="E239" s="15" t="s">
        <v>1700</v>
      </c>
      <c r="F239" s="15">
        <v>299</v>
      </c>
      <c r="G239" s="15">
        <v>328</v>
      </c>
    </row>
    <row r="240" spans="1:7" x14ac:dyDescent="0.15">
      <c r="A240" s="15">
        <v>69</v>
      </c>
      <c r="B240" s="21" t="s">
        <v>153</v>
      </c>
      <c r="C240" s="18" t="s">
        <v>154</v>
      </c>
      <c r="D240" s="15" t="s">
        <v>1701</v>
      </c>
      <c r="E240" s="15" t="s">
        <v>1634</v>
      </c>
      <c r="F240" s="15">
        <v>434</v>
      </c>
      <c r="G240" s="15">
        <v>485</v>
      </c>
    </row>
    <row r="241" spans="1:7" x14ac:dyDescent="0.15">
      <c r="A241" s="15">
        <v>70</v>
      </c>
      <c r="B241" s="21" t="s">
        <v>155</v>
      </c>
      <c r="C241" s="18" t="s">
        <v>156</v>
      </c>
      <c r="D241" s="15" t="s">
        <v>1697</v>
      </c>
      <c r="E241" s="15" t="s">
        <v>1698</v>
      </c>
      <c r="F241" s="15">
        <v>27</v>
      </c>
      <c r="G241" s="15">
        <v>95</v>
      </c>
    </row>
    <row r="242" spans="1:7" x14ac:dyDescent="0.15">
      <c r="A242" s="15">
        <v>70</v>
      </c>
      <c r="B242" s="21" t="s">
        <v>155</v>
      </c>
      <c r="C242" s="18" t="s">
        <v>156</v>
      </c>
      <c r="D242" s="15" t="s">
        <v>1699</v>
      </c>
      <c r="E242" s="15" t="s">
        <v>1700</v>
      </c>
      <c r="F242" s="15">
        <v>300</v>
      </c>
      <c r="G242" s="15">
        <v>329</v>
      </c>
    </row>
    <row r="243" spans="1:7" x14ac:dyDescent="0.15">
      <c r="A243" s="15">
        <v>70</v>
      </c>
      <c r="B243" s="21" t="s">
        <v>155</v>
      </c>
      <c r="C243" s="18" t="s">
        <v>156</v>
      </c>
      <c r="D243" s="15" t="s">
        <v>1701</v>
      </c>
      <c r="E243" s="15" t="s">
        <v>1634</v>
      </c>
      <c r="F243" s="15">
        <v>435</v>
      </c>
      <c r="G243" s="15">
        <v>482</v>
      </c>
    </row>
    <row r="244" spans="1:7" x14ac:dyDescent="0.15">
      <c r="A244" s="15">
        <v>71</v>
      </c>
      <c r="B244" s="17" t="s">
        <v>157</v>
      </c>
      <c r="C244" s="18" t="s">
        <v>158</v>
      </c>
      <c r="D244" s="15" t="s">
        <v>1915</v>
      </c>
      <c r="E244" s="15" t="s">
        <v>1916</v>
      </c>
      <c r="F244" s="15">
        <v>102</v>
      </c>
      <c r="G244" s="15">
        <v>161</v>
      </c>
    </row>
    <row r="245" spans="1:7" x14ac:dyDescent="0.15">
      <c r="A245" s="15">
        <v>71</v>
      </c>
      <c r="B245" s="17" t="s">
        <v>157</v>
      </c>
      <c r="C245" s="18" t="s">
        <v>158</v>
      </c>
      <c r="D245" s="15" t="s">
        <v>1917</v>
      </c>
      <c r="E245" s="15" t="s">
        <v>1918</v>
      </c>
      <c r="F245" s="15">
        <v>286</v>
      </c>
      <c r="G245" s="15">
        <v>757</v>
      </c>
    </row>
    <row r="246" spans="1:7" x14ac:dyDescent="0.15">
      <c r="A246" s="15">
        <v>71</v>
      </c>
      <c r="B246" s="17" t="s">
        <v>157</v>
      </c>
      <c r="C246" s="18" t="s">
        <v>158</v>
      </c>
      <c r="D246" s="15" t="s">
        <v>1919</v>
      </c>
      <c r="E246" s="15" t="s">
        <v>1920</v>
      </c>
      <c r="F246" s="15">
        <v>1817</v>
      </c>
      <c r="G246" s="15">
        <v>2020</v>
      </c>
    </row>
    <row r="247" spans="1:7" x14ac:dyDescent="0.15">
      <c r="A247" s="15">
        <v>72</v>
      </c>
      <c r="B247" s="17" t="s">
        <v>159</v>
      </c>
      <c r="C247" s="18" t="s">
        <v>160</v>
      </c>
      <c r="D247" s="15" t="s">
        <v>1879</v>
      </c>
      <c r="E247" s="15" t="s">
        <v>1880</v>
      </c>
      <c r="F247" s="15">
        <v>59</v>
      </c>
      <c r="G247" s="15">
        <v>498</v>
      </c>
    </row>
    <row r="248" spans="1:7" x14ac:dyDescent="0.15">
      <c r="A248" s="15">
        <v>72</v>
      </c>
      <c r="B248" s="17" t="s">
        <v>159</v>
      </c>
      <c r="C248" s="18" t="s">
        <v>160</v>
      </c>
      <c r="D248" s="15" t="s">
        <v>1881</v>
      </c>
      <c r="E248" s="15" t="s">
        <v>1882</v>
      </c>
      <c r="F248" s="15">
        <v>520</v>
      </c>
      <c r="G248" s="15">
        <v>561</v>
      </c>
    </row>
    <row r="249" spans="1:7" x14ac:dyDescent="0.15">
      <c r="A249" s="15">
        <v>72</v>
      </c>
      <c r="B249" s="17" t="s">
        <v>159</v>
      </c>
      <c r="C249" s="18" t="s">
        <v>160</v>
      </c>
      <c r="D249" s="15" t="s">
        <v>1883</v>
      </c>
      <c r="E249" s="15" t="s">
        <v>1884</v>
      </c>
      <c r="F249" s="15">
        <v>563</v>
      </c>
      <c r="G249" s="15">
        <v>654</v>
      </c>
    </row>
    <row r="250" spans="1:7" x14ac:dyDescent="0.15">
      <c r="A250" s="15">
        <v>72</v>
      </c>
      <c r="B250" s="17" t="s">
        <v>159</v>
      </c>
      <c r="C250" s="18" t="s">
        <v>160</v>
      </c>
      <c r="D250" s="15" t="s">
        <v>1883</v>
      </c>
      <c r="E250" s="15" t="s">
        <v>1884</v>
      </c>
      <c r="F250" s="15">
        <v>657</v>
      </c>
      <c r="G250" s="15">
        <v>728</v>
      </c>
    </row>
    <row r="251" spans="1:7" x14ac:dyDescent="0.15">
      <c r="A251" s="15">
        <v>72</v>
      </c>
      <c r="B251" s="17" t="s">
        <v>159</v>
      </c>
      <c r="C251" s="18" t="s">
        <v>160</v>
      </c>
      <c r="D251" s="15" t="s">
        <v>1883</v>
      </c>
      <c r="E251" s="15" t="s">
        <v>1884</v>
      </c>
      <c r="F251" s="15">
        <v>742</v>
      </c>
      <c r="G251" s="15">
        <v>815</v>
      </c>
    </row>
    <row r="252" spans="1:7" x14ac:dyDescent="0.15">
      <c r="A252" s="15">
        <v>72</v>
      </c>
      <c r="B252" s="17" t="s">
        <v>159</v>
      </c>
      <c r="C252" s="18" t="s">
        <v>160</v>
      </c>
      <c r="D252" s="15" t="s">
        <v>1770</v>
      </c>
      <c r="E252" s="15" t="s">
        <v>1771</v>
      </c>
      <c r="F252" s="15">
        <v>1078</v>
      </c>
      <c r="G252" s="15">
        <v>1336</v>
      </c>
    </row>
    <row r="253" spans="1:7" x14ac:dyDescent="0.15">
      <c r="A253" s="15">
        <v>73</v>
      </c>
      <c r="B253" s="21" t="s">
        <v>161</v>
      </c>
      <c r="C253" s="18" t="s">
        <v>162</v>
      </c>
      <c r="D253" s="15" t="s">
        <v>1706</v>
      </c>
      <c r="E253" s="15" t="s">
        <v>1707</v>
      </c>
      <c r="F253" s="15">
        <v>28</v>
      </c>
      <c r="G253" s="15">
        <v>130</v>
      </c>
    </row>
    <row r="254" spans="1:7" x14ac:dyDescent="0.15">
      <c r="A254" s="15">
        <v>73</v>
      </c>
      <c r="B254" s="21" t="s">
        <v>161</v>
      </c>
      <c r="C254" s="18" t="s">
        <v>162</v>
      </c>
      <c r="D254" s="15" t="s">
        <v>1708</v>
      </c>
      <c r="E254" s="15" t="s">
        <v>1709</v>
      </c>
      <c r="F254" s="15">
        <v>216</v>
      </c>
      <c r="G254" s="15">
        <v>334</v>
      </c>
    </row>
    <row r="255" spans="1:7" x14ac:dyDescent="0.15">
      <c r="A255" s="15">
        <v>74</v>
      </c>
      <c r="B255" s="17" t="s">
        <v>163</v>
      </c>
      <c r="C255" s="18" t="s">
        <v>164</v>
      </c>
      <c r="D255" s="15" t="s">
        <v>1772</v>
      </c>
      <c r="E255" s="15" t="s">
        <v>1773</v>
      </c>
      <c r="F255" s="15">
        <v>25</v>
      </c>
      <c r="G255" s="15">
        <v>128</v>
      </c>
    </row>
    <row r="256" spans="1:7" x14ac:dyDescent="0.15">
      <c r="A256" s="15">
        <v>74</v>
      </c>
      <c r="B256" s="17" t="s">
        <v>163</v>
      </c>
      <c r="C256" s="18" t="s">
        <v>164</v>
      </c>
      <c r="D256" s="15" t="s">
        <v>1774</v>
      </c>
      <c r="E256" s="15" t="s">
        <v>1775</v>
      </c>
      <c r="F256" s="15">
        <v>394</v>
      </c>
      <c r="G256" s="15">
        <v>475</v>
      </c>
    </row>
    <row r="257" spans="1:7" x14ac:dyDescent="0.15">
      <c r="A257" s="15">
        <v>75</v>
      </c>
      <c r="B257" s="17" t="s">
        <v>165</v>
      </c>
      <c r="C257" s="18" t="s">
        <v>166</v>
      </c>
      <c r="D257" s="15" t="s">
        <v>1710</v>
      </c>
      <c r="E257" s="15" t="s">
        <v>1711</v>
      </c>
      <c r="F257" s="15">
        <v>18</v>
      </c>
      <c r="G257" s="15">
        <v>131</v>
      </c>
    </row>
    <row r="258" spans="1:7" x14ac:dyDescent="0.15">
      <c r="A258" s="15">
        <v>75</v>
      </c>
      <c r="B258" s="17" t="s">
        <v>165</v>
      </c>
      <c r="C258" s="18" t="s">
        <v>166</v>
      </c>
      <c r="D258" s="15" t="s">
        <v>1712</v>
      </c>
      <c r="E258" s="15" t="s">
        <v>1713</v>
      </c>
      <c r="F258" s="15">
        <v>156</v>
      </c>
      <c r="G258" s="15">
        <v>289</v>
      </c>
    </row>
    <row r="259" spans="1:7" x14ac:dyDescent="0.15">
      <c r="A259" s="15">
        <v>75</v>
      </c>
      <c r="B259" s="17" t="s">
        <v>165</v>
      </c>
      <c r="C259" s="18" t="s">
        <v>166</v>
      </c>
      <c r="D259" s="15" t="s">
        <v>1714</v>
      </c>
      <c r="E259" s="15" t="s">
        <v>1715</v>
      </c>
      <c r="F259" s="15">
        <v>306</v>
      </c>
      <c r="G259" s="15">
        <v>610</v>
      </c>
    </row>
    <row r="260" spans="1:7" x14ac:dyDescent="0.15">
      <c r="A260" s="15">
        <v>75</v>
      </c>
      <c r="B260" s="17" t="s">
        <v>165</v>
      </c>
      <c r="C260" s="18" t="s">
        <v>166</v>
      </c>
      <c r="D260" s="15" t="s">
        <v>1716</v>
      </c>
      <c r="E260" s="15" t="s">
        <v>1717</v>
      </c>
      <c r="F260" s="15">
        <v>474</v>
      </c>
      <c r="G260" s="15">
        <v>568</v>
      </c>
    </row>
    <row r="261" spans="1:7" x14ac:dyDescent="0.15">
      <c r="A261" s="15">
        <v>75</v>
      </c>
      <c r="B261" s="17" t="s">
        <v>165</v>
      </c>
      <c r="C261" s="18" t="s">
        <v>166</v>
      </c>
      <c r="D261" s="15" t="s">
        <v>1718</v>
      </c>
      <c r="E261" s="15" t="s">
        <v>1719</v>
      </c>
      <c r="F261" s="15">
        <v>619</v>
      </c>
      <c r="G261" s="15">
        <v>853</v>
      </c>
    </row>
    <row r="262" spans="1:7" x14ac:dyDescent="0.15">
      <c r="A262" s="15">
        <v>76</v>
      </c>
      <c r="B262" s="21" t="s">
        <v>167</v>
      </c>
      <c r="C262" s="18" t="s">
        <v>168</v>
      </c>
      <c r="D262" s="15" t="s">
        <v>1812</v>
      </c>
      <c r="E262" s="15" t="s">
        <v>1813</v>
      </c>
      <c r="F262" s="15">
        <v>854</v>
      </c>
      <c r="G262" s="15">
        <v>1024</v>
      </c>
    </row>
    <row r="263" spans="1:7" x14ac:dyDescent="0.15">
      <c r="A263" s="15">
        <v>76</v>
      </c>
      <c r="B263" s="21" t="s">
        <v>167</v>
      </c>
      <c r="C263" s="18" t="s">
        <v>168</v>
      </c>
      <c r="D263" s="15" t="s">
        <v>1814</v>
      </c>
      <c r="E263" s="15" t="s">
        <v>1815</v>
      </c>
      <c r="F263" s="15">
        <v>1513</v>
      </c>
      <c r="G263" s="15">
        <v>1908</v>
      </c>
    </row>
    <row r="264" spans="1:7" x14ac:dyDescent="0.15">
      <c r="A264" s="15">
        <v>76</v>
      </c>
      <c r="B264" s="21" t="s">
        <v>167</v>
      </c>
      <c r="C264" s="18" t="s">
        <v>168</v>
      </c>
      <c r="D264" s="15" t="s">
        <v>1816</v>
      </c>
      <c r="E264" s="15" t="s">
        <v>1817</v>
      </c>
      <c r="F264" s="15">
        <v>2015</v>
      </c>
      <c r="G264" s="15">
        <v>2114</v>
      </c>
    </row>
    <row r="265" spans="1:7" x14ac:dyDescent="0.15">
      <c r="A265" s="15">
        <v>76</v>
      </c>
      <c r="B265" s="21" t="s">
        <v>167</v>
      </c>
      <c r="C265" s="18" t="s">
        <v>168</v>
      </c>
      <c r="D265" s="15" t="s">
        <v>1818</v>
      </c>
      <c r="E265" s="15" t="s">
        <v>1819</v>
      </c>
      <c r="F265" s="15">
        <v>2184</v>
      </c>
      <c r="G265" s="15">
        <v>2430</v>
      </c>
    </row>
    <row r="266" spans="1:7" x14ac:dyDescent="0.15">
      <c r="A266" s="15">
        <v>76</v>
      </c>
      <c r="B266" s="21" t="s">
        <v>167</v>
      </c>
      <c r="C266" s="18" t="s">
        <v>168</v>
      </c>
      <c r="D266" s="15" t="s">
        <v>1820</v>
      </c>
      <c r="E266" s="15" t="s">
        <v>1821</v>
      </c>
      <c r="F266" s="15">
        <v>2518</v>
      </c>
      <c r="G266" s="15">
        <v>2549</v>
      </c>
    </row>
    <row r="267" spans="1:7" x14ac:dyDescent="0.15">
      <c r="A267" s="15">
        <v>77</v>
      </c>
      <c r="B267" s="17" t="s">
        <v>169</v>
      </c>
      <c r="C267" s="18" t="s">
        <v>170</v>
      </c>
      <c r="D267" s="15" t="s">
        <v>1885</v>
      </c>
      <c r="E267" s="15" t="s">
        <v>1886</v>
      </c>
      <c r="F267" s="15">
        <v>16</v>
      </c>
      <c r="G267" s="15">
        <v>360</v>
      </c>
    </row>
    <row r="268" spans="1:7" x14ac:dyDescent="0.15">
      <c r="A268" s="15">
        <v>77</v>
      </c>
      <c r="B268" s="17" t="s">
        <v>169</v>
      </c>
      <c r="C268" s="18" t="s">
        <v>170</v>
      </c>
      <c r="D268" s="15" t="s">
        <v>1887</v>
      </c>
      <c r="E268" s="15" t="s">
        <v>1888</v>
      </c>
      <c r="F268" s="15">
        <v>370</v>
      </c>
      <c r="G268" s="15">
        <v>422</v>
      </c>
    </row>
    <row r="269" spans="1:7" x14ac:dyDescent="0.15">
      <c r="A269" s="15">
        <v>77</v>
      </c>
      <c r="B269" s="17" t="s">
        <v>169</v>
      </c>
      <c r="C269" s="18" t="s">
        <v>170</v>
      </c>
      <c r="D269" s="15" t="s">
        <v>1889</v>
      </c>
      <c r="E269" s="15" t="s">
        <v>1890</v>
      </c>
      <c r="F269" s="15">
        <v>423</v>
      </c>
      <c r="G269" s="15">
        <v>454</v>
      </c>
    </row>
    <row r="270" spans="1:7" x14ac:dyDescent="0.15">
      <c r="A270" s="15">
        <v>78</v>
      </c>
      <c r="B270" s="21" t="s">
        <v>171</v>
      </c>
      <c r="C270" s="18" t="s">
        <v>172</v>
      </c>
      <c r="D270" s="15" t="s">
        <v>1885</v>
      </c>
      <c r="E270" s="15" t="s">
        <v>1886</v>
      </c>
      <c r="F270" s="15">
        <v>1</v>
      </c>
      <c r="G270" s="15">
        <v>161</v>
      </c>
    </row>
    <row r="271" spans="1:7" x14ac:dyDescent="0.15">
      <c r="A271" s="15">
        <v>78</v>
      </c>
      <c r="B271" s="21" t="s">
        <v>171</v>
      </c>
      <c r="C271" s="18" t="s">
        <v>172</v>
      </c>
      <c r="D271" s="15" t="s">
        <v>1885</v>
      </c>
      <c r="E271" s="15" t="s">
        <v>1886</v>
      </c>
      <c r="F271" s="15">
        <v>143</v>
      </c>
      <c r="G271" s="15">
        <v>237</v>
      </c>
    </row>
    <row r="272" spans="1:7" x14ac:dyDescent="0.15">
      <c r="A272" s="15">
        <v>78</v>
      </c>
      <c r="B272" s="21" t="s">
        <v>171</v>
      </c>
      <c r="C272" s="18" t="s">
        <v>172</v>
      </c>
      <c r="D272" s="15" t="s">
        <v>1887</v>
      </c>
      <c r="E272" s="15" t="s">
        <v>1888</v>
      </c>
      <c r="F272" s="15">
        <v>282</v>
      </c>
      <c r="G272" s="15">
        <v>334</v>
      </c>
    </row>
    <row r="273" spans="1:7" s="17" customFormat="1" x14ac:dyDescent="0.15">
      <c r="A273" s="15">
        <v>79</v>
      </c>
      <c r="B273" s="17" t="s">
        <v>173</v>
      </c>
      <c r="C273" s="18" t="s">
        <v>174</v>
      </c>
      <c r="D273" s="15" t="s">
        <v>1885</v>
      </c>
      <c r="E273" s="15" t="s">
        <v>1886</v>
      </c>
      <c r="F273" s="15">
        <v>9</v>
      </c>
      <c r="G273" s="15">
        <v>372</v>
      </c>
    </row>
    <row r="274" spans="1:7" s="17" customFormat="1" x14ac:dyDescent="0.15">
      <c r="A274" s="15">
        <v>79</v>
      </c>
      <c r="B274" s="17" t="s">
        <v>173</v>
      </c>
      <c r="C274" s="18" t="s">
        <v>174</v>
      </c>
      <c r="D274" s="15" t="s">
        <v>1887</v>
      </c>
      <c r="E274" s="15" t="s">
        <v>1888</v>
      </c>
      <c r="F274" s="15">
        <v>382</v>
      </c>
      <c r="G274" s="15">
        <v>434</v>
      </c>
    </row>
    <row r="275" spans="1:7" s="17" customFormat="1" x14ac:dyDescent="0.15">
      <c r="A275" s="15">
        <v>80</v>
      </c>
      <c r="B275" s="17" t="s">
        <v>175</v>
      </c>
      <c r="C275" s="18" t="s">
        <v>176</v>
      </c>
      <c r="D275" s="15" t="s">
        <v>1764</v>
      </c>
      <c r="E275" s="15" t="s">
        <v>1765</v>
      </c>
      <c r="F275" s="15">
        <v>50</v>
      </c>
      <c r="G275" s="15">
        <v>115</v>
      </c>
    </row>
    <row r="276" spans="1:7" s="17" customFormat="1" x14ac:dyDescent="0.15">
      <c r="A276" s="15">
        <v>80</v>
      </c>
      <c r="B276" s="17" t="s">
        <v>175</v>
      </c>
      <c r="C276" s="18" t="s">
        <v>176</v>
      </c>
      <c r="D276" s="15" t="s">
        <v>1766</v>
      </c>
      <c r="E276" s="15" t="s">
        <v>1767</v>
      </c>
      <c r="F276" s="15">
        <v>176</v>
      </c>
      <c r="G276" s="15">
        <v>304</v>
      </c>
    </row>
    <row r="277" spans="1:7" s="17" customFormat="1" x14ac:dyDescent="0.15">
      <c r="A277" s="15">
        <v>81</v>
      </c>
      <c r="B277" s="17" t="s">
        <v>177</v>
      </c>
      <c r="C277" s="18" t="s">
        <v>178</v>
      </c>
      <c r="D277" s="15" t="s">
        <v>1780</v>
      </c>
      <c r="E277" s="15" t="s">
        <v>1781</v>
      </c>
      <c r="F277" s="15">
        <v>1256</v>
      </c>
      <c r="G277" s="15">
        <v>1451</v>
      </c>
    </row>
    <row r="278" spans="1:7" s="17" customFormat="1" x14ac:dyDescent="0.15">
      <c r="A278" s="15">
        <v>81</v>
      </c>
      <c r="B278" s="17" t="s">
        <v>177</v>
      </c>
      <c r="C278" s="18" t="s">
        <v>178</v>
      </c>
      <c r="D278" s="15" t="s">
        <v>1782</v>
      </c>
      <c r="E278" s="15" t="s">
        <v>1783</v>
      </c>
      <c r="F278" s="15">
        <v>1592</v>
      </c>
      <c r="G278" s="15">
        <v>1730</v>
      </c>
    </row>
    <row r="279" spans="1:7" s="17" customFormat="1" x14ac:dyDescent="0.15">
      <c r="A279" s="15">
        <v>82</v>
      </c>
      <c r="B279" s="17" t="s">
        <v>179</v>
      </c>
      <c r="C279" s="18" t="s">
        <v>180</v>
      </c>
      <c r="D279" s="15" t="s">
        <v>1742</v>
      </c>
      <c r="E279" s="15" t="s">
        <v>1743</v>
      </c>
      <c r="F279" s="15">
        <v>29</v>
      </c>
      <c r="G279" s="15">
        <v>102</v>
      </c>
    </row>
    <row r="280" spans="1:7" s="17" customFormat="1" x14ac:dyDescent="0.15">
      <c r="A280" s="15">
        <v>82</v>
      </c>
      <c r="B280" s="17" t="s">
        <v>179</v>
      </c>
      <c r="C280" s="18" t="s">
        <v>180</v>
      </c>
      <c r="D280" s="15" t="s">
        <v>1744</v>
      </c>
      <c r="E280" s="15" t="s">
        <v>1745</v>
      </c>
      <c r="F280" s="15">
        <v>109</v>
      </c>
      <c r="G280" s="15">
        <v>222</v>
      </c>
    </row>
    <row r="281" spans="1:7" s="17" customFormat="1" x14ac:dyDescent="0.15">
      <c r="A281" s="15">
        <v>82</v>
      </c>
      <c r="B281" s="17" t="s">
        <v>179</v>
      </c>
      <c r="C281" s="18" t="s">
        <v>180</v>
      </c>
      <c r="D281" s="15" t="s">
        <v>1746</v>
      </c>
      <c r="E281" s="15" t="s">
        <v>1747</v>
      </c>
      <c r="F281" s="15">
        <v>226</v>
      </c>
      <c r="G281" s="15">
        <v>315</v>
      </c>
    </row>
    <row r="282" spans="1:7" s="17" customFormat="1" x14ac:dyDescent="0.15">
      <c r="A282" s="15">
        <v>82</v>
      </c>
      <c r="B282" s="17" t="s">
        <v>179</v>
      </c>
      <c r="C282" s="18" t="s">
        <v>180</v>
      </c>
      <c r="D282" s="15" t="s">
        <v>1748</v>
      </c>
      <c r="E282" s="15" t="s">
        <v>1749</v>
      </c>
      <c r="F282" s="15">
        <v>347</v>
      </c>
      <c r="G282" s="15">
        <v>595</v>
      </c>
    </row>
    <row r="283" spans="1:7" s="17" customFormat="1" x14ac:dyDescent="0.15">
      <c r="A283" s="15">
        <v>83</v>
      </c>
      <c r="B283" s="17" t="s">
        <v>181</v>
      </c>
      <c r="C283" s="18" t="s">
        <v>182</v>
      </c>
      <c r="D283" s="15" t="s">
        <v>1930</v>
      </c>
      <c r="E283" s="15" t="s">
        <v>1931</v>
      </c>
      <c r="F283" s="15">
        <v>469</v>
      </c>
      <c r="G283" s="15">
        <v>558</v>
      </c>
    </row>
    <row r="284" spans="1:7" s="17" customFormat="1" x14ac:dyDescent="0.15">
      <c r="A284" s="15">
        <v>84</v>
      </c>
      <c r="B284" s="21" t="s">
        <v>183</v>
      </c>
      <c r="C284" s="18" t="s">
        <v>184</v>
      </c>
      <c r="D284" s="15" t="s">
        <v>1981</v>
      </c>
      <c r="E284" s="15" t="s">
        <v>1981</v>
      </c>
      <c r="F284" s="15">
        <v>162</v>
      </c>
      <c r="G284" s="15">
        <v>218</v>
      </c>
    </row>
    <row r="285" spans="1:7" s="17" customFormat="1" x14ac:dyDescent="0.15">
      <c r="A285" s="15">
        <v>85</v>
      </c>
      <c r="B285" s="17" t="s">
        <v>185</v>
      </c>
      <c r="C285" s="18" t="s">
        <v>186</v>
      </c>
      <c r="D285" s="15" t="s">
        <v>1949</v>
      </c>
      <c r="E285" s="15" t="s">
        <v>1950</v>
      </c>
      <c r="F285" s="15">
        <v>63</v>
      </c>
      <c r="G285" s="15">
        <v>96</v>
      </c>
    </row>
    <row r="286" spans="1:7" s="17" customFormat="1" x14ac:dyDescent="0.15">
      <c r="A286" s="15">
        <v>85</v>
      </c>
      <c r="B286" s="17" t="s">
        <v>185</v>
      </c>
      <c r="C286" s="18" t="s">
        <v>186</v>
      </c>
      <c r="D286" s="15" t="s">
        <v>1949</v>
      </c>
      <c r="E286" s="15" t="s">
        <v>1950</v>
      </c>
      <c r="F286" s="15">
        <v>106</v>
      </c>
      <c r="G286" s="15">
        <v>136</v>
      </c>
    </row>
    <row r="287" spans="1:7" s="17" customFormat="1" x14ac:dyDescent="0.15">
      <c r="A287" s="15">
        <v>85</v>
      </c>
      <c r="B287" s="17" t="s">
        <v>185</v>
      </c>
      <c r="C287" s="18" t="s">
        <v>186</v>
      </c>
      <c r="D287" s="15" t="s">
        <v>1949</v>
      </c>
      <c r="E287" s="15" t="s">
        <v>1950</v>
      </c>
      <c r="F287" s="15">
        <v>144</v>
      </c>
      <c r="G287" s="15">
        <v>174</v>
      </c>
    </row>
    <row r="288" spans="1:7" s="17" customFormat="1" x14ac:dyDescent="0.15">
      <c r="A288" s="15">
        <v>85</v>
      </c>
      <c r="B288" s="17" t="s">
        <v>185</v>
      </c>
      <c r="C288" s="18" t="s">
        <v>186</v>
      </c>
      <c r="D288" s="15" t="s">
        <v>1951</v>
      </c>
      <c r="E288" s="15" t="s">
        <v>1952</v>
      </c>
      <c r="F288" s="15">
        <v>178</v>
      </c>
      <c r="G288" s="15">
        <v>213</v>
      </c>
    </row>
    <row r="289" spans="1:7" s="17" customFormat="1" x14ac:dyDescent="0.15">
      <c r="A289" s="15">
        <v>85</v>
      </c>
      <c r="B289" s="17" t="s">
        <v>185</v>
      </c>
      <c r="C289" s="18" t="s">
        <v>186</v>
      </c>
      <c r="D289" s="15" t="s">
        <v>1949</v>
      </c>
      <c r="E289" s="15" t="s">
        <v>1950</v>
      </c>
      <c r="F289" s="15">
        <v>222</v>
      </c>
      <c r="G289" s="15">
        <v>253</v>
      </c>
    </row>
    <row r="290" spans="1:7" s="17" customFormat="1" x14ac:dyDescent="0.15">
      <c r="A290" s="15">
        <v>85</v>
      </c>
      <c r="B290" s="17" t="s">
        <v>185</v>
      </c>
      <c r="C290" s="18" t="s">
        <v>186</v>
      </c>
      <c r="D290" s="15" t="s">
        <v>1949</v>
      </c>
      <c r="E290" s="15" t="s">
        <v>1950</v>
      </c>
      <c r="F290" s="15">
        <v>261</v>
      </c>
      <c r="G290" s="15">
        <v>290</v>
      </c>
    </row>
    <row r="291" spans="1:7" s="17" customFormat="1" x14ac:dyDescent="0.15">
      <c r="A291" s="15">
        <v>85</v>
      </c>
      <c r="B291" s="17" t="s">
        <v>185</v>
      </c>
      <c r="C291" s="18" t="s">
        <v>186</v>
      </c>
      <c r="D291" s="15" t="s">
        <v>1951</v>
      </c>
      <c r="E291" s="15" t="s">
        <v>1952</v>
      </c>
      <c r="F291" s="15">
        <v>295</v>
      </c>
      <c r="G291" s="15">
        <v>329</v>
      </c>
    </row>
    <row r="292" spans="1:7" s="17" customFormat="1" x14ac:dyDescent="0.15">
      <c r="A292" s="15">
        <v>85</v>
      </c>
      <c r="B292" s="17" t="s">
        <v>185</v>
      </c>
      <c r="C292" s="18" t="s">
        <v>186</v>
      </c>
      <c r="D292" s="15" t="s">
        <v>1953</v>
      </c>
      <c r="E292" s="15" t="s">
        <v>1954</v>
      </c>
      <c r="F292" s="15">
        <v>398</v>
      </c>
      <c r="G292" s="15">
        <v>409</v>
      </c>
    </row>
    <row r="293" spans="1:7" s="17" customFormat="1" x14ac:dyDescent="0.15">
      <c r="A293" s="15">
        <v>85</v>
      </c>
      <c r="B293" s="17" t="s">
        <v>185</v>
      </c>
      <c r="C293" s="18" t="s">
        <v>186</v>
      </c>
      <c r="D293" s="15" t="s">
        <v>1951</v>
      </c>
      <c r="E293" s="15" t="s">
        <v>1952</v>
      </c>
      <c r="F293" s="15">
        <v>412</v>
      </c>
      <c r="G293" s="15">
        <v>445</v>
      </c>
    </row>
    <row r="294" spans="1:7" s="17" customFormat="1" x14ac:dyDescent="0.15">
      <c r="A294" s="15">
        <v>85</v>
      </c>
      <c r="B294" s="17" t="s">
        <v>185</v>
      </c>
      <c r="C294" s="18" t="s">
        <v>186</v>
      </c>
      <c r="D294" s="15" t="s">
        <v>1951</v>
      </c>
      <c r="E294" s="15" t="s">
        <v>1952</v>
      </c>
      <c r="F294" s="15">
        <v>452</v>
      </c>
      <c r="G294" s="15">
        <v>485</v>
      </c>
    </row>
    <row r="295" spans="1:7" s="17" customFormat="1" x14ac:dyDescent="0.15">
      <c r="A295" s="15">
        <v>85</v>
      </c>
      <c r="B295" s="17" t="s">
        <v>185</v>
      </c>
      <c r="C295" s="18" t="s">
        <v>186</v>
      </c>
      <c r="D295" s="15" t="s">
        <v>1949</v>
      </c>
      <c r="E295" s="15" t="s">
        <v>1950</v>
      </c>
      <c r="F295" s="15">
        <v>494</v>
      </c>
      <c r="G295" s="15">
        <v>523</v>
      </c>
    </row>
    <row r="296" spans="1:7" s="17" customFormat="1" x14ac:dyDescent="0.15">
      <c r="A296" s="15">
        <v>85</v>
      </c>
      <c r="B296" s="17" t="s">
        <v>185</v>
      </c>
      <c r="C296" s="18" t="s">
        <v>186</v>
      </c>
      <c r="D296" s="15" t="s">
        <v>1949</v>
      </c>
      <c r="E296" s="15" t="s">
        <v>1950</v>
      </c>
      <c r="F296" s="15">
        <v>532</v>
      </c>
      <c r="G296" s="15">
        <v>561</v>
      </c>
    </row>
    <row r="297" spans="1:7" s="17" customFormat="1" x14ac:dyDescent="0.15">
      <c r="A297" s="15">
        <v>85</v>
      </c>
      <c r="B297" s="17" t="s">
        <v>185</v>
      </c>
      <c r="C297" s="18" t="s">
        <v>186</v>
      </c>
      <c r="D297" s="15" t="s">
        <v>1949</v>
      </c>
      <c r="E297" s="15" t="s">
        <v>1950</v>
      </c>
      <c r="F297" s="15">
        <v>570</v>
      </c>
      <c r="G297" s="15">
        <v>599</v>
      </c>
    </row>
    <row r="298" spans="1:7" s="17" customFormat="1" x14ac:dyDescent="0.15">
      <c r="A298" s="15">
        <v>85</v>
      </c>
      <c r="B298" s="17" t="s">
        <v>185</v>
      </c>
      <c r="C298" s="18" t="s">
        <v>186</v>
      </c>
      <c r="D298" s="15" t="s">
        <v>1949</v>
      </c>
      <c r="E298" s="15" t="s">
        <v>1950</v>
      </c>
      <c r="F298" s="15">
        <v>607</v>
      </c>
      <c r="G298" s="15">
        <v>637</v>
      </c>
    </row>
    <row r="299" spans="1:7" s="17" customFormat="1" x14ac:dyDescent="0.15">
      <c r="A299" s="15">
        <v>85</v>
      </c>
      <c r="B299" s="17" t="s">
        <v>185</v>
      </c>
      <c r="C299" s="18" t="s">
        <v>186</v>
      </c>
      <c r="D299" s="15" t="s">
        <v>1949</v>
      </c>
      <c r="E299" s="15" t="s">
        <v>1950</v>
      </c>
      <c r="F299" s="15">
        <v>645</v>
      </c>
      <c r="G299" s="15">
        <v>672</v>
      </c>
    </row>
    <row r="300" spans="1:7" s="17" customFormat="1" x14ac:dyDescent="0.15">
      <c r="A300" s="15">
        <v>85</v>
      </c>
      <c r="B300" s="17" t="s">
        <v>185</v>
      </c>
      <c r="C300" s="18" t="s">
        <v>186</v>
      </c>
      <c r="D300" s="15" t="s">
        <v>1949</v>
      </c>
      <c r="E300" s="15" t="s">
        <v>1950</v>
      </c>
      <c r="F300" s="15">
        <v>682</v>
      </c>
      <c r="G300" s="15">
        <v>711</v>
      </c>
    </row>
    <row r="301" spans="1:7" s="17" customFormat="1" x14ac:dyDescent="0.15">
      <c r="A301" s="15">
        <v>85</v>
      </c>
      <c r="B301" s="17" t="s">
        <v>185</v>
      </c>
      <c r="C301" s="18" t="s">
        <v>186</v>
      </c>
      <c r="D301" s="15" t="s">
        <v>1949</v>
      </c>
      <c r="E301" s="15" t="s">
        <v>1950</v>
      </c>
      <c r="F301" s="15">
        <v>720</v>
      </c>
      <c r="G301" s="15">
        <v>747</v>
      </c>
    </row>
    <row r="302" spans="1:7" s="17" customFormat="1" x14ac:dyDescent="0.15">
      <c r="A302" s="15">
        <v>85</v>
      </c>
      <c r="B302" s="17" t="s">
        <v>185</v>
      </c>
      <c r="C302" s="18" t="s">
        <v>186</v>
      </c>
      <c r="D302" s="15" t="s">
        <v>1949</v>
      </c>
      <c r="E302" s="15" t="s">
        <v>1950</v>
      </c>
      <c r="F302" s="15">
        <v>757</v>
      </c>
      <c r="G302" s="15">
        <v>787</v>
      </c>
    </row>
    <row r="303" spans="1:7" s="17" customFormat="1" x14ac:dyDescent="0.15">
      <c r="A303" s="15">
        <v>85</v>
      </c>
      <c r="B303" s="17" t="s">
        <v>185</v>
      </c>
      <c r="C303" s="18" t="s">
        <v>186</v>
      </c>
      <c r="D303" s="15" t="s">
        <v>1949</v>
      </c>
      <c r="E303" s="15" t="s">
        <v>1950</v>
      </c>
      <c r="F303" s="15">
        <v>795</v>
      </c>
      <c r="G303" s="15">
        <v>824</v>
      </c>
    </row>
    <row r="304" spans="1:7" s="17" customFormat="1" x14ac:dyDescent="0.15">
      <c r="A304" s="15">
        <v>85</v>
      </c>
      <c r="B304" s="17" t="s">
        <v>185</v>
      </c>
      <c r="C304" s="18" t="s">
        <v>186</v>
      </c>
      <c r="D304" s="15" t="s">
        <v>1951</v>
      </c>
      <c r="E304" s="15" t="s">
        <v>1952</v>
      </c>
      <c r="F304" s="15">
        <v>869</v>
      </c>
      <c r="G304" s="15">
        <v>902</v>
      </c>
    </row>
    <row r="305" spans="1:7" s="17" customFormat="1" x14ac:dyDescent="0.15">
      <c r="A305" s="15">
        <v>85</v>
      </c>
      <c r="B305" s="17" t="s">
        <v>185</v>
      </c>
      <c r="C305" s="18" t="s">
        <v>186</v>
      </c>
      <c r="D305" s="15" t="s">
        <v>1949</v>
      </c>
      <c r="E305" s="15" t="s">
        <v>1950</v>
      </c>
      <c r="F305" s="15">
        <v>911</v>
      </c>
      <c r="G305" s="15">
        <v>939</v>
      </c>
    </row>
    <row r="306" spans="1:7" s="17" customFormat="1" x14ac:dyDescent="0.15">
      <c r="A306" s="15">
        <v>85</v>
      </c>
      <c r="B306" s="17" t="s">
        <v>185</v>
      </c>
      <c r="C306" s="18" t="s">
        <v>186</v>
      </c>
      <c r="D306" s="15" t="s">
        <v>1949</v>
      </c>
      <c r="E306" s="15" t="s">
        <v>1950</v>
      </c>
      <c r="F306" s="15">
        <v>949</v>
      </c>
      <c r="G306" s="15">
        <v>979</v>
      </c>
    </row>
    <row r="307" spans="1:7" s="17" customFormat="1" x14ac:dyDescent="0.15">
      <c r="A307" s="15">
        <v>85</v>
      </c>
      <c r="B307" s="17" t="s">
        <v>185</v>
      </c>
      <c r="C307" s="18" t="s">
        <v>186</v>
      </c>
      <c r="D307" s="15" t="s">
        <v>1949</v>
      </c>
      <c r="E307" s="15" t="s">
        <v>1950</v>
      </c>
      <c r="F307" s="15">
        <v>987</v>
      </c>
      <c r="G307" s="15">
        <v>1016</v>
      </c>
    </row>
    <row r="308" spans="1:7" s="17" customFormat="1" x14ac:dyDescent="0.15">
      <c r="A308" s="15">
        <v>85</v>
      </c>
      <c r="B308" s="17" t="s">
        <v>185</v>
      </c>
      <c r="C308" s="18" t="s">
        <v>186</v>
      </c>
      <c r="D308" s="15" t="s">
        <v>1949</v>
      </c>
      <c r="E308" s="15" t="s">
        <v>1950</v>
      </c>
      <c r="F308" s="15">
        <v>1025</v>
      </c>
      <c r="G308" s="15">
        <v>1055</v>
      </c>
    </row>
    <row r="309" spans="1:7" s="17" customFormat="1" x14ac:dyDescent="0.15">
      <c r="A309" s="15">
        <v>85</v>
      </c>
      <c r="B309" s="17" t="s">
        <v>185</v>
      </c>
      <c r="C309" s="18" t="s">
        <v>186</v>
      </c>
      <c r="D309" s="15" t="s">
        <v>1949</v>
      </c>
      <c r="E309" s="15" t="s">
        <v>1950</v>
      </c>
      <c r="F309" s="15">
        <v>1063</v>
      </c>
      <c r="G309" s="15">
        <v>1092</v>
      </c>
    </row>
    <row r="310" spans="1:7" s="17" customFormat="1" x14ac:dyDescent="0.15">
      <c r="A310" s="15">
        <v>85</v>
      </c>
      <c r="B310" s="17" t="s">
        <v>185</v>
      </c>
      <c r="C310" s="18" t="s">
        <v>186</v>
      </c>
      <c r="D310" s="15" t="s">
        <v>1949</v>
      </c>
      <c r="E310" s="15" t="s">
        <v>1950</v>
      </c>
      <c r="F310" s="15">
        <v>1116</v>
      </c>
      <c r="G310" s="15">
        <v>1140</v>
      </c>
    </row>
    <row r="311" spans="1:7" s="17" customFormat="1" x14ac:dyDescent="0.15">
      <c r="A311" s="15">
        <v>85</v>
      </c>
      <c r="B311" s="17" t="s">
        <v>185</v>
      </c>
      <c r="C311" s="18" t="s">
        <v>186</v>
      </c>
      <c r="D311" s="15" t="s">
        <v>1949</v>
      </c>
      <c r="E311" s="15" t="s">
        <v>1950</v>
      </c>
      <c r="F311" s="15">
        <v>1149</v>
      </c>
      <c r="G311" s="15">
        <v>1177</v>
      </c>
    </row>
    <row r="312" spans="1:7" s="17" customFormat="1" x14ac:dyDescent="0.15">
      <c r="A312" s="15">
        <v>85</v>
      </c>
      <c r="B312" s="17" t="s">
        <v>185</v>
      </c>
      <c r="C312" s="18" t="s">
        <v>186</v>
      </c>
      <c r="D312" s="15" t="s">
        <v>1949</v>
      </c>
      <c r="E312" s="15" t="s">
        <v>1950</v>
      </c>
      <c r="F312" s="15">
        <v>1187</v>
      </c>
      <c r="G312" s="15">
        <v>1215</v>
      </c>
    </row>
    <row r="313" spans="1:7" s="17" customFormat="1" x14ac:dyDescent="0.15">
      <c r="A313" s="15">
        <v>85</v>
      </c>
      <c r="B313" s="17" t="s">
        <v>185</v>
      </c>
      <c r="C313" s="18" t="s">
        <v>186</v>
      </c>
      <c r="D313" s="15" t="s">
        <v>1949</v>
      </c>
      <c r="E313" s="15" t="s">
        <v>1950</v>
      </c>
      <c r="F313" s="15">
        <v>1237</v>
      </c>
      <c r="G313" s="15">
        <v>1263</v>
      </c>
    </row>
    <row r="314" spans="1:7" s="17" customFormat="1" x14ac:dyDescent="0.15">
      <c r="A314" s="15">
        <v>85</v>
      </c>
      <c r="B314" s="17" t="s">
        <v>185</v>
      </c>
      <c r="C314" s="18" t="s">
        <v>186</v>
      </c>
      <c r="D314" s="15" t="s">
        <v>1602</v>
      </c>
      <c r="E314" s="15" t="s">
        <v>1955</v>
      </c>
      <c r="F314" s="15">
        <v>1446</v>
      </c>
      <c r="G314" s="15">
        <v>1480</v>
      </c>
    </row>
    <row r="315" spans="1:7" s="17" customFormat="1" x14ac:dyDescent="0.15">
      <c r="A315" s="15">
        <v>85</v>
      </c>
      <c r="B315" s="17" t="s">
        <v>185</v>
      </c>
      <c r="C315" s="18" t="s">
        <v>186</v>
      </c>
      <c r="D315" s="15" t="s">
        <v>1602</v>
      </c>
      <c r="E315" s="15" t="s">
        <v>1955</v>
      </c>
      <c r="F315" s="15">
        <v>1486</v>
      </c>
      <c r="G315" s="15">
        <v>1522</v>
      </c>
    </row>
    <row r="316" spans="1:7" s="17" customFormat="1" x14ac:dyDescent="0.15">
      <c r="A316" s="15">
        <v>85</v>
      </c>
      <c r="B316" s="17" t="s">
        <v>185</v>
      </c>
      <c r="C316" s="18" t="s">
        <v>186</v>
      </c>
      <c r="D316" s="15" t="s">
        <v>1602</v>
      </c>
      <c r="E316" s="15" t="s">
        <v>1955</v>
      </c>
      <c r="F316" s="15">
        <v>1525</v>
      </c>
      <c r="G316" s="15">
        <v>1561</v>
      </c>
    </row>
    <row r="317" spans="1:7" s="17" customFormat="1" x14ac:dyDescent="0.15">
      <c r="A317" s="15">
        <v>85</v>
      </c>
      <c r="B317" s="17" t="s">
        <v>185</v>
      </c>
      <c r="C317" s="18" t="s">
        <v>186</v>
      </c>
      <c r="D317" s="15" t="s">
        <v>1956</v>
      </c>
      <c r="E317" s="15" t="s">
        <v>1957</v>
      </c>
      <c r="F317" s="15">
        <v>1566</v>
      </c>
      <c r="G317" s="15">
        <v>1621</v>
      </c>
    </row>
    <row r="318" spans="1:7" s="17" customFormat="1" x14ac:dyDescent="0.15">
      <c r="A318" s="15">
        <v>85</v>
      </c>
      <c r="B318" s="17" t="s">
        <v>185</v>
      </c>
      <c r="C318" s="18" t="s">
        <v>186</v>
      </c>
      <c r="D318" s="15" t="s">
        <v>1958</v>
      </c>
      <c r="E318" s="15" t="s">
        <v>1957</v>
      </c>
      <c r="F318" s="15">
        <v>1671</v>
      </c>
      <c r="G318" s="15">
        <v>1731</v>
      </c>
    </row>
    <row r="319" spans="1:7" s="17" customFormat="1" x14ac:dyDescent="0.15">
      <c r="A319" s="15">
        <v>85</v>
      </c>
      <c r="B319" s="17" t="s">
        <v>185</v>
      </c>
      <c r="C319" s="18" t="s">
        <v>186</v>
      </c>
      <c r="D319" s="15" t="s">
        <v>1659</v>
      </c>
      <c r="E319" s="15" t="s">
        <v>1660</v>
      </c>
      <c r="F319" s="15">
        <v>1914</v>
      </c>
      <c r="G319" s="15">
        <v>1985</v>
      </c>
    </row>
    <row r="320" spans="1:7" s="17" customFormat="1" x14ac:dyDescent="0.15">
      <c r="A320" s="15">
        <v>85</v>
      </c>
      <c r="B320" s="17" t="s">
        <v>185</v>
      </c>
      <c r="C320" s="18" t="s">
        <v>186</v>
      </c>
      <c r="D320" s="15" t="s">
        <v>1659</v>
      </c>
      <c r="E320" s="15" t="s">
        <v>1660</v>
      </c>
      <c r="F320" s="15">
        <v>1999</v>
      </c>
      <c r="G320" s="15">
        <v>2090</v>
      </c>
    </row>
    <row r="321" spans="1:7" s="17" customFormat="1" x14ac:dyDescent="0.15">
      <c r="A321" s="15">
        <v>85</v>
      </c>
      <c r="B321" s="17" t="s">
        <v>185</v>
      </c>
      <c r="C321" s="18" t="s">
        <v>186</v>
      </c>
      <c r="D321" s="15" t="s">
        <v>1959</v>
      </c>
      <c r="E321" s="15" t="s">
        <v>1960</v>
      </c>
      <c r="F321" s="15">
        <v>2479</v>
      </c>
      <c r="G321" s="15">
        <v>2541</v>
      </c>
    </row>
    <row r="322" spans="1:7" s="17" customFormat="1" x14ac:dyDescent="0.15">
      <c r="A322" s="15">
        <v>86</v>
      </c>
      <c r="B322" s="21" t="s">
        <v>187</v>
      </c>
      <c r="C322" s="18" t="s">
        <v>188</v>
      </c>
      <c r="D322" s="15" t="s">
        <v>1693</v>
      </c>
      <c r="E322" s="15" t="s">
        <v>1694</v>
      </c>
      <c r="F322" s="15">
        <v>5</v>
      </c>
      <c r="G322" s="15">
        <v>164</v>
      </c>
    </row>
    <row r="323" spans="1:7" s="17" customFormat="1" x14ac:dyDescent="0.15">
      <c r="A323" s="15">
        <v>87</v>
      </c>
      <c r="B323" s="17" t="s">
        <v>189</v>
      </c>
      <c r="C323" s="18" t="s">
        <v>190</v>
      </c>
      <c r="D323" s="15" t="s">
        <v>1866</v>
      </c>
      <c r="E323" s="15" t="s">
        <v>1867</v>
      </c>
      <c r="F323" s="15">
        <v>92</v>
      </c>
      <c r="G323" s="15">
        <v>150</v>
      </c>
    </row>
    <row r="324" spans="1:7" s="17" customFormat="1" x14ac:dyDescent="0.15">
      <c r="A324" s="15">
        <v>87</v>
      </c>
      <c r="B324" s="17" t="s">
        <v>189</v>
      </c>
      <c r="C324" s="18" t="s">
        <v>190</v>
      </c>
      <c r="D324" s="15" t="s">
        <v>1855</v>
      </c>
      <c r="E324" s="15" t="s">
        <v>1856</v>
      </c>
      <c r="F324" s="15">
        <v>197</v>
      </c>
      <c r="G324" s="15">
        <v>281</v>
      </c>
    </row>
    <row r="325" spans="1:7" s="17" customFormat="1" x14ac:dyDescent="0.15">
      <c r="A325" s="15">
        <v>87</v>
      </c>
      <c r="B325" s="17" t="s">
        <v>189</v>
      </c>
      <c r="C325" s="18" t="s">
        <v>190</v>
      </c>
      <c r="D325" s="15" t="s">
        <v>1770</v>
      </c>
      <c r="E325" s="15" t="s">
        <v>1771</v>
      </c>
      <c r="F325" s="15">
        <v>512</v>
      </c>
      <c r="G325" s="15">
        <v>781</v>
      </c>
    </row>
    <row r="326" spans="1:7" s="17" customFormat="1" x14ac:dyDescent="0.15">
      <c r="A326" s="15">
        <v>88</v>
      </c>
      <c r="B326" s="21" t="s">
        <v>191</v>
      </c>
      <c r="C326" s="18" t="s">
        <v>192</v>
      </c>
      <c r="D326" s="15" t="s">
        <v>1868</v>
      </c>
      <c r="E326" s="15" t="s">
        <v>1869</v>
      </c>
      <c r="F326" s="15">
        <v>31</v>
      </c>
      <c r="G326" s="15">
        <v>60</v>
      </c>
    </row>
    <row r="327" spans="1:7" s="17" customFormat="1" x14ac:dyDescent="0.15">
      <c r="A327" s="15">
        <v>88</v>
      </c>
      <c r="B327" s="21" t="s">
        <v>191</v>
      </c>
      <c r="C327" s="18" t="s">
        <v>192</v>
      </c>
      <c r="D327" s="15" t="s">
        <v>1866</v>
      </c>
      <c r="E327" s="15" t="s">
        <v>1867</v>
      </c>
      <c r="F327" s="15">
        <v>93</v>
      </c>
      <c r="G327" s="15">
        <v>149</v>
      </c>
    </row>
    <row r="328" spans="1:7" s="17" customFormat="1" x14ac:dyDescent="0.15">
      <c r="A328" s="15">
        <v>88</v>
      </c>
      <c r="B328" s="21" t="s">
        <v>191</v>
      </c>
      <c r="C328" s="18" t="s">
        <v>192</v>
      </c>
      <c r="D328" s="15" t="s">
        <v>1853</v>
      </c>
      <c r="E328" s="15" t="s">
        <v>1854</v>
      </c>
      <c r="F328" s="15">
        <v>204</v>
      </c>
      <c r="G328" s="15">
        <v>283</v>
      </c>
    </row>
    <row r="329" spans="1:7" s="17" customFormat="1" x14ac:dyDescent="0.15">
      <c r="A329" s="15">
        <v>88</v>
      </c>
      <c r="B329" s="21" t="s">
        <v>191</v>
      </c>
      <c r="C329" s="18" t="s">
        <v>192</v>
      </c>
      <c r="D329" s="15" t="s">
        <v>1853</v>
      </c>
      <c r="E329" s="15" t="s">
        <v>1854</v>
      </c>
      <c r="F329" s="15">
        <v>305</v>
      </c>
      <c r="G329" s="15">
        <v>375</v>
      </c>
    </row>
    <row r="330" spans="1:7" s="17" customFormat="1" x14ac:dyDescent="0.15">
      <c r="A330" s="15">
        <v>88</v>
      </c>
      <c r="B330" s="21" t="s">
        <v>191</v>
      </c>
      <c r="C330" s="18" t="s">
        <v>192</v>
      </c>
      <c r="D330" s="15" t="s">
        <v>1770</v>
      </c>
      <c r="E330" s="15" t="s">
        <v>1771</v>
      </c>
      <c r="F330" s="15">
        <v>555</v>
      </c>
      <c r="G330" s="15">
        <v>822</v>
      </c>
    </row>
    <row r="331" spans="1:7" s="17" customFormat="1" x14ac:dyDescent="0.15">
      <c r="A331" s="15">
        <v>89</v>
      </c>
      <c r="B331" s="21" t="s">
        <v>193</v>
      </c>
      <c r="C331" s="18" t="s">
        <v>194</v>
      </c>
      <c r="D331" s="15" t="s">
        <v>1868</v>
      </c>
      <c r="E331" s="15" t="s">
        <v>1869</v>
      </c>
      <c r="F331" s="15">
        <v>31</v>
      </c>
      <c r="G331" s="15">
        <v>56</v>
      </c>
    </row>
    <row r="332" spans="1:7" x14ac:dyDescent="0.15">
      <c r="A332" s="15">
        <v>89</v>
      </c>
      <c r="B332" s="21" t="s">
        <v>193</v>
      </c>
      <c r="C332" s="18" t="s">
        <v>194</v>
      </c>
      <c r="D332" s="15" t="s">
        <v>1866</v>
      </c>
      <c r="E332" s="15" t="s">
        <v>1867</v>
      </c>
      <c r="F332" s="15">
        <v>104</v>
      </c>
      <c r="G332" s="15">
        <v>160</v>
      </c>
    </row>
    <row r="333" spans="1:7" x14ac:dyDescent="0.15">
      <c r="A333" s="15">
        <v>89</v>
      </c>
      <c r="B333" s="21" t="s">
        <v>193</v>
      </c>
      <c r="C333" s="18" t="s">
        <v>194</v>
      </c>
      <c r="D333" s="15" t="s">
        <v>1853</v>
      </c>
      <c r="E333" s="15" t="s">
        <v>1854</v>
      </c>
      <c r="F333" s="15">
        <v>210</v>
      </c>
      <c r="G333" s="15">
        <v>301</v>
      </c>
    </row>
    <row r="334" spans="1:7" s="17" customFormat="1" x14ac:dyDescent="0.15">
      <c r="A334" s="15">
        <v>89</v>
      </c>
      <c r="B334" s="21" t="s">
        <v>193</v>
      </c>
      <c r="C334" s="18" t="s">
        <v>194</v>
      </c>
      <c r="D334" s="15" t="s">
        <v>1853</v>
      </c>
      <c r="E334" s="15" t="s">
        <v>1854</v>
      </c>
      <c r="F334" s="15">
        <v>323</v>
      </c>
      <c r="G334" s="15">
        <v>391</v>
      </c>
    </row>
    <row r="335" spans="1:7" x14ac:dyDescent="0.15">
      <c r="A335" s="15">
        <v>89</v>
      </c>
      <c r="B335" s="21" t="s">
        <v>193</v>
      </c>
      <c r="C335" s="18" t="s">
        <v>194</v>
      </c>
      <c r="D335" s="15" t="s">
        <v>1770</v>
      </c>
      <c r="E335" s="15" t="s">
        <v>1771</v>
      </c>
      <c r="F335" s="15">
        <v>539</v>
      </c>
      <c r="G335" s="15">
        <v>824</v>
      </c>
    </row>
    <row r="336" spans="1:7" x14ac:dyDescent="0.15">
      <c r="A336" s="15">
        <v>90</v>
      </c>
      <c r="B336" s="21" t="s">
        <v>195</v>
      </c>
      <c r="C336" s="18" t="s">
        <v>196</v>
      </c>
      <c r="D336" s="15" t="s">
        <v>1961</v>
      </c>
      <c r="E336" s="15" t="s">
        <v>1962</v>
      </c>
      <c r="F336" s="15">
        <v>837</v>
      </c>
      <c r="G336" s="15">
        <v>1184</v>
      </c>
    </row>
    <row r="337" spans="1:7" x14ac:dyDescent="0.15">
      <c r="A337" s="15">
        <v>91</v>
      </c>
      <c r="B337" s="21" t="s">
        <v>197</v>
      </c>
      <c r="C337" s="18" t="s">
        <v>198</v>
      </c>
      <c r="D337" s="15" t="s">
        <v>1979</v>
      </c>
      <c r="E337" s="15" t="s">
        <v>1980</v>
      </c>
      <c r="F337" s="15">
        <v>15</v>
      </c>
      <c r="G337" s="15">
        <v>77</v>
      </c>
    </row>
    <row r="338" spans="1:7" x14ac:dyDescent="0.15">
      <c r="A338" s="15">
        <v>91</v>
      </c>
      <c r="B338" s="21" t="s">
        <v>197</v>
      </c>
      <c r="C338" s="18" t="s">
        <v>198</v>
      </c>
      <c r="D338" s="15" t="s">
        <v>1979</v>
      </c>
      <c r="E338" s="15" t="s">
        <v>1980</v>
      </c>
      <c r="F338" s="15">
        <v>99</v>
      </c>
      <c r="G338" s="15">
        <v>164</v>
      </c>
    </row>
    <row r="339" spans="1:7" s="17" customFormat="1" x14ac:dyDescent="0.15">
      <c r="A339" s="15">
        <v>91</v>
      </c>
      <c r="B339" s="21" t="s">
        <v>197</v>
      </c>
      <c r="C339" s="18" t="s">
        <v>198</v>
      </c>
      <c r="D339" s="15" t="s">
        <v>1979</v>
      </c>
      <c r="E339" s="15" t="s">
        <v>1980</v>
      </c>
      <c r="F339" s="15">
        <v>281</v>
      </c>
      <c r="G339" s="15">
        <v>345</v>
      </c>
    </row>
    <row r="340" spans="1:7" x14ac:dyDescent="0.15">
      <c r="A340" s="15">
        <v>92</v>
      </c>
      <c r="B340" s="17" t="s">
        <v>199</v>
      </c>
      <c r="C340" s="18" t="s">
        <v>200</v>
      </c>
      <c r="D340" s="15" t="s">
        <v>1855</v>
      </c>
      <c r="E340" s="15" t="s">
        <v>1856</v>
      </c>
      <c r="F340" s="15">
        <v>35</v>
      </c>
      <c r="G340" s="15">
        <v>109</v>
      </c>
    </row>
    <row r="341" spans="1:7" x14ac:dyDescent="0.15">
      <c r="A341" s="15">
        <v>92</v>
      </c>
      <c r="B341" s="17" t="s">
        <v>199</v>
      </c>
      <c r="C341" s="18" t="s">
        <v>200</v>
      </c>
      <c r="D341" s="15" t="s">
        <v>1853</v>
      </c>
      <c r="E341" s="15" t="s">
        <v>1854</v>
      </c>
      <c r="F341" s="15">
        <v>223</v>
      </c>
      <c r="G341" s="15">
        <v>306</v>
      </c>
    </row>
    <row r="342" spans="1:7" x14ac:dyDescent="0.15">
      <c r="A342" s="15">
        <v>92</v>
      </c>
      <c r="B342" s="17" t="s">
        <v>199</v>
      </c>
      <c r="C342" s="18" t="s">
        <v>200</v>
      </c>
      <c r="D342" s="15" t="s">
        <v>1853</v>
      </c>
      <c r="E342" s="15" t="s">
        <v>1854</v>
      </c>
      <c r="F342" s="15">
        <v>327</v>
      </c>
      <c r="G342" s="15">
        <v>404</v>
      </c>
    </row>
    <row r="343" spans="1:7" x14ac:dyDescent="0.15">
      <c r="A343" s="15">
        <v>92</v>
      </c>
      <c r="B343" s="17" t="s">
        <v>199</v>
      </c>
      <c r="C343" s="18" t="s">
        <v>200</v>
      </c>
      <c r="D343" s="15" t="s">
        <v>1770</v>
      </c>
      <c r="E343" s="15" t="s">
        <v>1771</v>
      </c>
      <c r="F343" s="15">
        <v>593</v>
      </c>
      <c r="G343" s="15">
        <v>948</v>
      </c>
    </row>
    <row r="344" spans="1:7" x14ac:dyDescent="0.15">
      <c r="A344" s="15">
        <v>93</v>
      </c>
      <c r="B344" s="17" t="s">
        <v>201</v>
      </c>
      <c r="C344" s="18" t="s">
        <v>202</v>
      </c>
      <c r="D344" s="15" t="s">
        <v>1857</v>
      </c>
      <c r="E344" s="15" t="s">
        <v>1856</v>
      </c>
      <c r="F344" s="15">
        <v>48</v>
      </c>
      <c r="G344" s="15">
        <v>101</v>
      </c>
    </row>
    <row r="345" spans="1:7" x14ac:dyDescent="0.15">
      <c r="A345" s="15">
        <v>93</v>
      </c>
      <c r="B345" s="17" t="s">
        <v>201</v>
      </c>
      <c r="C345" s="18" t="s">
        <v>202</v>
      </c>
      <c r="D345" s="15" t="s">
        <v>1855</v>
      </c>
      <c r="E345" s="15" t="s">
        <v>1856</v>
      </c>
      <c r="F345" s="15">
        <v>220</v>
      </c>
      <c r="G345" s="15">
        <v>310</v>
      </c>
    </row>
    <row r="346" spans="1:7" x14ac:dyDescent="0.15">
      <c r="A346" s="15">
        <v>93</v>
      </c>
      <c r="B346" s="17" t="s">
        <v>201</v>
      </c>
      <c r="C346" s="18" t="s">
        <v>202</v>
      </c>
      <c r="D346" s="15" t="s">
        <v>1853</v>
      </c>
      <c r="E346" s="15" t="s">
        <v>1854</v>
      </c>
      <c r="F346" s="15">
        <v>333</v>
      </c>
      <c r="G346" s="15">
        <v>413</v>
      </c>
    </row>
    <row r="347" spans="1:7" x14ac:dyDescent="0.15">
      <c r="A347" s="15">
        <v>93</v>
      </c>
      <c r="B347" s="17" t="s">
        <v>201</v>
      </c>
      <c r="C347" s="18" t="s">
        <v>202</v>
      </c>
      <c r="D347" s="15" t="s">
        <v>1770</v>
      </c>
      <c r="E347" s="15" t="s">
        <v>1771</v>
      </c>
      <c r="F347" s="15">
        <v>600</v>
      </c>
      <c r="G347" s="15">
        <v>956</v>
      </c>
    </row>
    <row r="348" spans="1:7" x14ac:dyDescent="0.15">
      <c r="A348" s="15">
        <v>94</v>
      </c>
      <c r="B348" s="17" t="s">
        <v>203</v>
      </c>
      <c r="C348" s="18" t="s">
        <v>204</v>
      </c>
      <c r="D348" s="15" t="s">
        <v>1822</v>
      </c>
      <c r="E348" s="15" t="s">
        <v>1823</v>
      </c>
      <c r="F348" s="15">
        <v>32</v>
      </c>
      <c r="G348" s="15">
        <v>108</v>
      </c>
    </row>
    <row r="349" spans="1:7" x14ac:dyDescent="0.15">
      <c r="A349" s="15">
        <v>94</v>
      </c>
      <c r="B349" s="17" t="s">
        <v>203</v>
      </c>
      <c r="C349" s="18" t="s">
        <v>204</v>
      </c>
      <c r="D349" s="15" t="s">
        <v>1824</v>
      </c>
      <c r="E349" s="15" t="s">
        <v>1825</v>
      </c>
      <c r="F349" s="15">
        <v>174</v>
      </c>
      <c r="G349" s="15">
        <v>291</v>
      </c>
    </row>
    <row r="350" spans="1:7" x14ac:dyDescent="0.15">
      <c r="A350" s="15">
        <v>94</v>
      </c>
      <c r="B350" s="17" t="s">
        <v>203</v>
      </c>
      <c r="C350" s="18" t="s">
        <v>204</v>
      </c>
      <c r="D350" s="15" t="s">
        <v>1826</v>
      </c>
      <c r="E350" s="15" t="s">
        <v>1827</v>
      </c>
      <c r="F350" s="15">
        <v>351</v>
      </c>
      <c r="G350" s="15">
        <v>483</v>
      </c>
    </row>
    <row r="351" spans="1:7" s="17" customFormat="1" x14ac:dyDescent="0.15">
      <c r="A351" s="15">
        <v>94</v>
      </c>
      <c r="B351" s="17" t="s">
        <v>203</v>
      </c>
      <c r="C351" s="18" t="s">
        <v>204</v>
      </c>
      <c r="D351" s="15" t="s">
        <v>1828</v>
      </c>
      <c r="E351" s="15" t="s">
        <v>1829</v>
      </c>
      <c r="F351" s="15">
        <v>520</v>
      </c>
      <c r="G351" s="15">
        <v>703</v>
      </c>
    </row>
    <row r="352" spans="1:7" x14ac:dyDescent="0.15">
      <c r="A352" s="15">
        <v>94</v>
      </c>
      <c r="B352" s="17" t="s">
        <v>203</v>
      </c>
      <c r="C352" s="18" t="s">
        <v>204</v>
      </c>
      <c r="D352" s="15" t="s">
        <v>1818</v>
      </c>
      <c r="E352" s="15" t="s">
        <v>1819</v>
      </c>
      <c r="F352" s="15">
        <v>798</v>
      </c>
      <c r="G352" s="15">
        <v>1014</v>
      </c>
    </row>
    <row r="353" spans="1:7" x14ac:dyDescent="0.15">
      <c r="A353" s="15">
        <v>95</v>
      </c>
      <c r="B353" s="17" t="s">
        <v>205</v>
      </c>
      <c r="C353" s="18" t="s">
        <v>206</v>
      </c>
      <c r="D353" s="15" t="s">
        <v>1830</v>
      </c>
      <c r="E353" s="15" t="s">
        <v>1831</v>
      </c>
      <c r="F353" s="15">
        <v>8</v>
      </c>
      <c r="G353" s="15">
        <v>75</v>
      </c>
    </row>
    <row r="354" spans="1:7" x14ac:dyDescent="0.15">
      <c r="A354" s="15">
        <v>95</v>
      </c>
      <c r="B354" s="17" t="s">
        <v>205</v>
      </c>
      <c r="C354" s="18" t="s">
        <v>206</v>
      </c>
      <c r="D354" s="15" t="s">
        <v>1832</v>
      </c>
      <c r="E354" s="15" t="s">
        <v>1833</v>
      </c>
      <c r="F354" s="15">
        <v>129</v>
      </c>
      <c r="G354" s="15">
        <v>277</v>
      </c>
    </row>
    <row r="355" spans="1:7" x14ac:dyDescent="0.15">
      <c r="A355" s="15">
        <v>95</v>
      </c>
      <c r="B355" s="17" t="s">
        <v>205</v>
      </c>
      <c r="C355" s="18" t="s">
        <v>206</v>
      </c>
      <c r="D355" s="15" t="s">
        <v>1768</v>
      </c>
      <c r="E355" s="15" t="s">
        <v>1769</v>
      </c>
      <c r="F355" s="15">
        <v>333</v>
      </c>
      <c r="G355" s="15">
        <v>408</v>
      </c>
    </row>
    <row r="356" spans="1:7" x14ac:dyDescent="0.15">
      <c r="A356" s="15">
        <v>95</v>
      </c>
      <c r="B356" s="17" t="s">
        <v>205</v>
      </c>
      <c r="C356" s="18" t="s">
        <v>206</v>
      </c>
      <c r="D356" s="15" t="s">
        <v>1768</v>
      </c>
      <c r="E356" s="15" t="s">
        <v>1769</v>
      </c>
      <c r="F356" s="15">
        <v>624</v>
      </c>
      <c r="G356" s="15">
        <v>698</v>
      </c>
    </row>
    <row r="357" spans="1:7" x14ac:dyDescent="0.15">
      <c r="A357" s="24">
        <v>96</v>
      </c>
      <c r="B357" s="21" t="s">
        <v>207</v>
      </c>
      <c r="C357" s="25" t="s">
        <v>208</v>
      </c>
      <c r="D357" s="24" t="s">
        <v>1808</v>
      </c>
      <c r="E357" s="24" t="s">
        <v>1809</v>
      </c>
      <c r="F357" s="24">
        <v>15</v>
      </c>
      <c r="G357" s="24">
        <v>127</v>
      </c>
    </row>
    <row r="358" spans="1:7" x14ac:dyDescent="0.15">
      <c r="A358" s="15">
        <v>97</v>
      </c>
      <c r="B358" s="21" t="s">
        <v>209</v>
      </c>
      <c r="C358" s="18" t="s">
        <v>210</v>
      </c>
      <c r="D358" s="15" t="s">
        <v>1720</v>
      </c>
      <c r="E358" s="15" t="s">
        <v>1721</v>
      </c>
      <c r="F358" s="15">
        <v>131</v>
      </c>
      <c r="G358" s="15">
        <v>477</v>
      </c>
    </row>
    <row r="359" spans="1:7" x14ac:dyDescent="0.15">
      <c r="A359" s="15">
        <v>97</v>
      </c>
      <c r="B359" s="21" t="s">
        <v>209</v>
      </c>
      <c r="C359" s="18" t="s">
        <v>210</v>
      </c>
      <c r="D359" s="15" t="s">
        <v>1722</v>
      </c>
      <c r="E359" s="15" t="s">
        <v>1723</v>
      </c>
      <c r="F359" s="15">
        <v>550</v>
      </c>
      <c r="G359" s="15">
        <v>978</v>
      </c>
    </row>
    <row r="360" spans="1:7" x14ac:dyDescent="0.15">
      <c r="A360" s="15">
        <v>97</v>
      </c>
      <c r="B360" s="21" t="s">
        <v>209</v>
      </c>
      <c r="C360" s="18" t="s">
        <v>210</v>
      </c>
      <c r="D360" s="15" t="s">
        <v>1724</v>
      </c>
      <c r="E360" s="15" t="s">
        <v>1725</v>
      </c>
      <c r="F360" s="15">
        <v>1012</v>
      </c>
      <c r="G360" s="15">
        <v>1083</v>
      </c>
    </row>
    <row r="361" spans="1:7" x14ac:dyDescent="0.15">
      <c r="A361" s="15">
        <v>98</v>
      </c>
      <c r="B361" s="17" t="s">
        <v>211</v>
      </c>
      <c r="C361" s="18" t="s">
        <v>212</v>
      </c>
      <c r="D361" s="15" t="s">
        <v>1720</v>
      </c>
      <c r="E361" s="15" t="s">
        <v>1721</v>
      </c>
      <c r="F361" s="15">
        <v>86</v>
      </c>
      <c r="G361" s="15">
        <v>426</v>
      </c>
    </row>
    <row r="362" spans="1:7" x14ac:dyDescent="0.15">
      <c r="A362" s="15">
        <v>98</v>
      </c>
      <c r="B362" s="17" t="s">
        <v>211</v>
      </c>
      <c r="C362" s="18" t="s">
        <v>212</v>
      </c>
      <c r="D362" s="15" t="s">
        <v>1722</v>
      </c>
      <c r="E362" s="15" t="s">
        <v>1723</v>
      </c>
      <c r="F362" s="15">
        <v>624</v>
      </c>
      <c r="G362" s="15">
        <v>1145</v>
      </c>
    </row>
    <row r="363" spans="1:7" x14ac:dyDescent="0.15">
      <c r="A363" s="15">
        <v>98</v>
      </c>
      <c r="B363" s="17" t="s">
        <v>211</v>
      </c>
      <c r="C363" s="18" t="s">
        <v>212</v>
      </c>
      <c r="D363" s="15" t="s">
        <v>1726</v>
      </c>
      <c r="E363" s="15" t="s">
        <v>1727</v>
      </c>
      <c r="F363" s="15">
        <v>1529</v>
      </c>
      <c r="G363" s="15">
        <v>1925</v>
      </c>
    </row>
    <row r="364" spans="1:7" x14ac:dyDescent="0.15">
      <c r="A364" s="15">
        <v>99</v>
      </c>
      <c r="B364" s="21" t="s">
        <v>213</v>
      </c>
      <c r="C364" s="18" t="s">
        <v>214</v>
      </c>
      <c r="D364" s="15" t="s">
        <v>1702</v>
      </c>
      <c r="E364" s="15" t="s">
        <v>1703</v>
      </c>
      <c r="F364" s="15">
        <v>172</v>
      </c>
      <c r="G364" s="15">
        <v>262</v>
      </c>
    </row>
    <row r="365" spans="1:7" x14ac:dyDescent="0.15">
      <c r="A365" s="15">
        <v>99</v>
      </c>
      <c r="B365" s="21" t="s">
        <v>213</v>
      </c>
      <c r="C365" s="18" t="s">
        <v>214</v>
      </c>
      <c r="D365" s="15" t="s">
        <v>1704</v>
      </c>
      <c r="E365" s="15" t="s">
        <v>1705</v>
      </c>
      <c r="F365" s="15">
        <v>283</v>
      </c>
      <c r="G365" s="15">
        <v>312</v>
      </c>
    </row>
    <row r="366" spans="1:7" x14ac:dyDescent="0.15">
      <c r="A366" s="15">
        <v>99</v>
      </c>
      <c r="B366" s="21" t="s">
        <v>213</v>
      </c>
      <c r="C366" s="18" t="s">
        <v>214</v>
      </c>
      <c r="D366" s="15" t="s">
        <v>1702</v>
      </c>
      <c r="E366" s="15" t="s">
        <v>1703</v>
      </c>
      <c r="F366" s="15">
        <v>366</v>
      </c>
      <c r="G366" s="15">
        <v>467</v>
      </c>
    </row>
    <row r="367" spans="1:7" x14ac:dyDescent="0.15">
      <c r="A367" s="15">
        <v>100</v>
      </c>
      <c r="B367" s="17" t="s">
        <v>215</v>
      </c>
      <c r="C367" s="18" t="s">
        <v>216</v>
      </c>
      <c r="D367" s="15" t="s">
        <v>1734</v>
      </c>
      <c r="E367" s="15" t="s">
        <v>1735</v>
      </c>
      <c r="F367" s="15">
        <v>462</v>
      </c>
      <c r="G367" s="15">
        <v>615</v>
      </c>
    </row>
    <row r="368" spans="1:7" x14ac:dyDescent="0.15">
      <c r="A368" s="15">
        <v>100</v>
      </c>
      <c r="B368" s="17" t="s">
        <v>215</v>
      </c>
      <c r="C368" s="18" t="s">
        <v>216</v>
      </c>
      <c r="D368" s="15" t="s">
        <v>1736</v>
      </c>
      <c r="E368" s="15" t="s">
        <v>1737</v>
      </c>
      <c r="F368" s="15">
        <v>978</v>
      </c>
      <c r="G368" s="15">
        <v>1178</v>
      </c>
    </row>
    <row r="369" spans="1:7" x14ac:dyDescent="0.15">
      <c r="A369" s="15">
        <v>101</v>
      </c>
      <c r="B369" s="21" t="s">
        <v>217</v>
      </c>
      <c r="C369" s="18" t="s">
        <v>218</v>
      </c>
      <c r="D369" s="15" t="s">
        <v>1834</v>
      </c>
      <c r="E369" s="15" t="s">
        <v>1835</v>
      </c>
      <c r="F369" s="15">
        <v>80</v>
      </c>
      <c r="G369" s="15">
        <v>159</v>
      </c>
    </row>
    <row r="370" spans="1:7" x14ac:dyDescent="0.15">
      <c r="A370" s="15">
        <v>101</v>
      </c>
      <c r="B370" s="21" t="s">
        <v>217</v>
      </c>
      <c r="C370" s="18" t="s">
        <v>218</v>
      </c>
      <c r="D370" s="15" t="s">
        <v>1836</v>
      </c>
      <c r="E370" s="15" t="s">
        <v>1837</v>
      </c>
      <c r="F370" s="15">
        <v>188</v>
      </c>
      <c r="G370" s="15">
        <v>349</v>
      </c>
    </row>
    <row r="371" spans="1:7" x14ac:dyDescent="0.15">
      <c r="A371" s="15">
        <v>102</v>
      </c>
      <c r="B371" s="17" t="s">
        <v>219</v>
      </c>
      <c r="C371" s="18" t="s">
        <v>220</v>
      </c>
      <c r="D371" s="15" t="s">
        <v>1768</v>
      </c>
      <c r="E371" s="15" t="s">
        <v>1769</v>
      </c>
      <c r="F371" s="15">
        <v>6</v>
      </c>
      <c r="G371" s="15">
        <v>81</v>
      </c>
    </row>
    <row r="372" spans="1:7" x14ac:dyDescent="0.15">
      <c r="A372" s="15">
        <v>102</v>
      </c>
      <c r="B372" s="17" t="s">
        <v>219</v>
      </c>
      <c r="C372" s="18" t="s">
        <v>220</v>
      </c>
      <c r="D372" s="15" t="s">
        <v>1768</v>
      </c>
      <c r="E372" s="15" t="s">
        <v>1769</v>
      </c>
      <c r="F372" s="15">
        <v>112</v>
      </c>
      <c r="G372" s="15">
        <v>197</v>
      </c>
    </row>
    <row r="373" spans="1:7" x14ac:dyDescent="0.15">
      <c r="A373" s="15">
        <v>102</v>
      </c>
      <c r="B373" s="17" t="s">
        <v>219</v>
      </c>
      <c r="C373" s="18" t="s">
        <v>220</v>
      </c>
      <c r="D373" s="15" t="s">
        <v>1864</v>
      </c>
      <c r="E373" s="15" t="s">
        <v>1865</v>
      </c>
      <c r="F373" s="15">
        <v>273</v>
      </c>
      <c r="G373" s="15">
        <v>519</v>
      </c>
    </row>
    <row r="374" spans="1:7" x14ac:dyDescent="0.15">
      <c r="A374" s="15">
        <v>103</v>
      </c>
      <c r="B374" s="17" t="s">
        <v>221</v>
      </c>
      <c r="C374" s="18" t="s">
        <v>222</v>
      </c>
      <c r="D374" s="15" t="s">
        <v>1693</v>
      </c>
      <c r="E374" s="15" t="s">
        <v>1694</v>
      </c>
      <c r="F374" s="15">
        <v>5</v>
      </c>
      <c r="G374" s="15">
        <v>78</v>
      </c>
    </row>
    <row r="375" spans="1:7" x14ac:dyDescent="0.15">
      <c r="A375" s="15">
        <v>103</v>
      </c>
      <c r="B375" s="17" t="s">
        <v>221</v>
      </c>
      <c r="C375" s="18" t="s">
        <v>222</v>
      </c>
      <c r="D375" s="15" t="s">
        <v>1693</v>
      </c>
      <c r="E375" s="15" t="s">
        <v>1694</v>
      </c>
      <c r="F375" s="15">
        <v>94</v>
      </c>
      <c r="G375" s="15">
        <v>196</v>
      </c>
    </row>
    <row r="376" spans="1:7" x14ac:dyDescent="0.15">
      <c r="A376" s="15">
        <v>104</v>
      </c>
      <c r="B376" s="21" t="s">
        <v>223</v>
      </c>
      <c r="C376" s="18" t="s">
        <v>224</v>
      </c>
      <c r="D376" s="15" t="s">
        <v>1776</v>
      </c>
      <c r="E376" s="15" t="s">
        <v>1777</v>
      </c>
      <c r="F376" s="15">
        <v>56</v>
      </c>
      <c r="G376" s="15">
        <v>130</v>
      </c>
    </row>
    <row r="377" spans="1:7" x14ac:dyDescent="0.15">
      <c r="A377" s="15">
        <v>104</v>
      </c>
      <c r="B377" s="21" t="s">
        <v>223</v>
      </c>
      <c r="C377" s="18" t="s">
        <v>224</v>
      </c>
      <c r="D377" s="15" t="s">
        <v>1778</v>
      </c>
      <c r="E377" s="15" t="s">
        <v>1779</v>
      </c>
      <c r="F377" s="15">
        <v>139</v>
      </c>
      <c r="G377" s="15">
        <v>185</v>
      </c>
    </row>
    <row r="378" spans="1:7" x14ac:dyDescent="0.15">
      <c r="A378" s="15">
        <v>104</v>
      </c>
      <c r="B378" s="21" t="s">
        <v>223</v>
      </c>
      <c r="C378" s="18" t="s">
        <v>224</v>
      </c>
      <c r="D378" s="15" t="s">
        <v>1770</v>
      </c>
      <c r="E378" s="15" t="s">
        <v>1771</v>
      </c>
      <c r="F378" s="15">
        <v>351</v>
      </c>
      <c r="G378" s="15">
        <v>605</v>
      </c>
    </row>
    <row r="379" spans="1:7" x14ac:dyDescent="0.15">
      <c r="A379" s="15">
        <v>105</v>
      </c>
      <c r="B379" s="17" t="s">
        <v>225</v>
      </c>
      <c r="C379" s="18" t="s">
        <v>226</v>
      </c>
      <c r="D379" s="15" t="s">
        <v>1661</v>
      </c>
      <c r="E379" s="15" t="s">
        <v>1662</v>
      </c>
      <c r="F379" s="15">
        <v>111</v>
      </c>
      <c r="G379" s="15">
        <v>228</v>
      </c>
    </row>
    <row r="380" spans="1:7" x14ac:dyDescent="0.15">
      <c r="A380" s="15">
        <v>105</v>
      </c>
      <c r="B380" s="17" t="s">
        <v>225</v>
      </c>
      <c r="C380" s="18" t="s">
        <v>226</v>
      </c>
      <c r="D380" s="15" t="s">
        <v>1663</v>
      </c>
      <c r="E380" s="15" t="s">
        <v>1664</v>
      </c>
      <c r="F380" s="15">
        <v>373</v>
      </c>
      <c r="G380" s="15">
        <v>573</v>
      </c>
    </row>
    <row r="381" spans="1:7" x14ac:dyDescent="0.15">
      <c r="A381" s="15">
        <v>105</v>
      </c>
      <c r="B381" s="17" t="s">
        <v>225</v>
      </c>
      <c r="C381" s="18" t="s">
        <v>226</v>
      </c>
      <c r="D381" s="15" t="s">
        <v>1665</v>
      </c>
      <c r="E381" s="15" t="s">
        <v>1666</v>
      </c>
      <c r="F381" s="15">
        <v>645</v>
      </c>
      <c r="G381" s="15">
        <v>766</v>
      </c>
    </row>
    <row r="382" spans="1:7" x14ac:dyDescent="0.15">
      <c r="A382" s="15">
        <v>105</v>
      </c>
      <c r="B382" s="17" t="s">
        <v>225</v>
      </c>
      <c r="C382" s="18" t="s">
        <v>226</v>
      </c>
      <c r="D382" s="15" t="s">
        <v>1667</v>
      </c>
      <c r="E382" s="15" t="s">
        <v>1668</v>
      </c>
      <c r="F382" s="15">
        <v>768</v>
      </c>
      <c r="G382" s="15">
        <v>927</v>
      </c>
    </row>
    <row r="383" spans="1:7" x14ac:dyDescent="0.15">
      <c r="A383" s="15">
        <v>106</v>
      </c>
      <c r="B383" s="17" t="s">
        <v>227</v>
      </c>
      <c r="C383" s="18" t="s">
        <v>228</v>
      </c>
      <c r="D383" s="15" t="s">
        <v>1689</v>
      </c>
      <c r="E383" s="15" t="s">
        <v>1690</v>
      </c>
      <c r="F383" s="15">
        <v>173</v>
      </c>
      <c r="G383" s="15">
        <v>256</v>
      </c>
    </row>
    <row r="384" spans="1:7" x14ac:dyDescent="0.15">
      <c r="A384" s="15">
        <v>106</v>
      </c>
      <c r="B384" s="17" t="s">
        <v>227</v>
      </c>
      <c r="C384" s="18" t="s">
        <v>228</v>
      </c>
      <c r="D384" s="15" t="s">
        <v>1770</v>
      </c>
      <c r="E384" s="15" t="s">
        <v>1771</v>
      </c>
      <c r="F384" s="15">
        <v>724</v>
      </c>
      <c r="G384" s="15">
        <v>1005</v>
      </c>
    </row>
    <row r="385" spans="1:12" x14ac:dyDescent="0.15">
      <c r="A385" s="15">
        <v>107</v>
      </c>
      <c r="B385" s="17" t="s">
        <v>229</v>
      </c>
      <c r="C385" s="18" t="s">
        <v>230</v>
      </c>
      <c r="D385" s="15" t="s">
        <v>1693</v>
      </c>
      <c r="E385" s="15" t="s">
        <v>1694</v>
      </c>
      <c r="F385" s="15">
        <v>8</v>
      </c>
      <c r="G385" s="15">
        <v>167</v>
      </c>
    </row>
    <row r="386" spans="1:12" x14ac:dyDescent="0.15">
      <c r="A386" s="15">
        <v>108</v>
      </c>
      <c r="B386" s="21" t="s">
        <v>231</v>
      </c>
      <c r="C386" s="18" t="s">
        <v>232</v>
      </c>
      <c r="D386" s="15" t="s">
        <v>1693</v>
      </c>
      <c r="E386" s="15" t="s">
        <v>1694</v>
      </c>
      <c r="F386" s="15">
        <v>7</v>
      </c>
      <c r="G386" s="15">
        <v>179</v>
      </c>
    </row>
    <row r="387" spans="1:12" x14ac:dyDescent="0.15">
      <c r="A387" s="15">
        <v>109</v>
      </c>
      <c r="B387" s="17" t="s">
        <v>233</v>
      </c>
      <c r="C387" s="18" t="s">
        <v>234</v>
      </c>
      <c r="D387" s="15" t="s">
        <v>1693</v>
      </c>
      <c r="E387" s="15" t="s">
        <v>1694</v>
      </c>
      <c r="F387" s="15">
        <v>23</v>
      </c>
      <c r="G387" s="15">
        <v>183</v>
      </c>
    </row>
    <row r="388" spans="1:12" x14ac:dyDescent="0.15">
      <c r="A388" s="15">
        <v>110</v>
      </c>
      <c r="B388" s="17" t="s">
        <v>235</v>
      </c>
      <c r="C388" s="18" t="s">
        <v>236</v>
      </c>
      <c r="D388" s="15" t="s">
        <v>1774</v>
      </c>
      <c r="E388" s="15" t="s">
        <v>1775</v>
      </c>
      <c r="F388" s="15">
        <v>102</v>
      </c>
      <c r="G388" s="15">
        <v>169</v>
      </c>
    </row>
    <row r="389" spans="1:12" x14ac:dyDescent="0.15">
      <c r="A389" s="15">
        <v>110</v>
      </c>
      <c r="B389" s="17" t="s">
        <v>235</v>
      </c>
      <c r="C389" s="18" t="s">
        <v>236</v>
      </c>
      <c r="D389" s="15" t="s">
        <v>1774</v>
      </c>
      <c r="E389" s="15" t="s">
        <v>1775</v>
      </c>
      <c r="F389" s="15">
        <v>202</v>
      </c>
      <c r="G389" s="15">
        <v>274</v>
      </c>
    </row>
    <row r="390" spans="1:12" x14ac:dyDescent="0.15">
      <c r="A390" s="15">
        <v>110</v>
      </c>
      <c r="B390" s="17" t="s">
        <v>235</v>
      </c>
      <c r="C390" s="18" t="s">
        <v>236</v>
      </c>
      <c r="D390" s="15" t="s">
        <v>1774</v>
      </c>
      <c r="E390" s="15" t="s">
        <v>1775</v>
      </c>
      <c r="F390" s="15">
        <v>1061</v>
      </c>
      <c r="G390" s="15">
        <v>1138</v>
      </c>
    </row>
    <row r="391" spans="1:12" x14ac:dyDescent="0.15">
      <c r="A391" s="15">
        <v>110</v>
      </c>
      <c r="B391" s="17" t="s">
        <v>235</v>
      </c>
      <c r="C391" s="18" t="s">
        <v>236</v>
      </c>
      <c r="D391" s="15" t="s">
        <v>1774</v>
      </c>
      <c r="E391" s="15" t="s">
        <v>1775</v>
      </c>
      <c r="F391" s="15">
        <v>1668</v>
      </c>
      <c r="G391" s="15">
        <v>1738</v>
      </c>
    </row>
    <row r="392" spans="1:12" x14ac:dyDescent="0.15">
      <c r="A392" s="15">
        <v>110</v>
      </c>
      <c r="B392" s="17" t="s">
        <v>235</v>
      </c>
      <c r="C392" s="18" t="s">
        <v>236</v>
      </c>
      <c r="D392" s="15" t="s">
        <v>1770</v>
      </c>
      <c r="E392" s="15" t="s">
        <v>1771</v>
      </c>
      <c r="F392" s="15">
        <v>1947</v>
      </c>
      <c r="G392" s="15">
        <v>2215</v>
      </c>
    </row>
    <row r="393" spans="1:12" x14ac:dyDescent="0.15">
      <c r="A393" s="24">
        <v>111</v>
      </c>
      <c r="B393" s="21" t="s">
        <v>237</v>
      </c>
      <c r="C393" s="25" t="s">
        <v>238</v>
      </c>
      <c r="D393" s="24" t="s">
        <v>1998</v>
      </c>
      <c r="E393" s="24" t="s">
        <v>2002</v>
      </c>
      <c r="F393" s="24">
        <v>3</v>
      </c>
      <c r="G393" s="24">
        <v>39</v>
      </c>
    </row>
    <row r="394" spans="1:12" x14ac:dyDescent="0.15">
      <c r="A394" s="24">
        <v>111</v>
      </c>
      <c r="B394" s="21" t="s">
        <v>237</v>
      </c>
      <c r="C394" s="25" t="s">
        <v>238</v>
      </c>
      <c r="D394" s="24" t="s">
        <v>1999</v>
      </c>
      <c r="E394" s="24" t="s">
        <v>2003</v>
      </c>
      <c r="F394" s="24">
        <v>95</v>
      </c>
      <c r="G394" s="24">
        <v>169</v>
      </c>
    </row>
    <row r="395" spans="1:12" x14ac:dyDescent="0.15">
      <c r="A395" s="24">
        <v>111</v>
      </c>
      <c r="B395" s="21" t="s">
        <v>237</v>
      </c>
      <c r="C395" s="25" t="s">
        <v>238</v>
      </c>
      <c r="D395" s="24" t="s">
        <v>2000</v>
      </c>
      <c r="E395" s="24" t="s">
        <v>2004</v>
      </c>
      <c r="F395" s="24">
        <v>177</v>
      </c>
      <c r="G395" s="24">
        <v>211</v>
      </c>
    </row>
    <row r="396" spans="1:12" x14ac:dyDescent="0.15">
      <c r="A396" s="24">
        <v>111</v>
      </c>
      <c r="B396" s="21" t="s">
        <v>237</v>
      </c>
      <c r="C396" s="25" t="s">
        <v>238</v>
      </c>
      <c r="D396" s="24" t="s">
        <v>2001</v>
      </c>
      <c r="E396" s="24" t="s">
        <v>2005</v>
      </c>
      <c r="F396" s="24">
        <v>212</v>
      </c>
      <c r="G396" s="24">
        <v>259</v>
      </c>
    </row>
    <row r="397" spans="1:12" x14ac:dyDescent="0.15">
      <c r="A397" s="15">
        <v>112</v>
      </c>
      <c r="B397" s="17" t="s">
        <v>240</v>
      </c>
      <c r="C397" s="18" t="s">
        <v>241</v>
      </c>
      <c r="D397" s="15" t="s">
        <v>1802</v>
      </c>
      <c r="E397" s="15" t="s">
        <v>1803</v>
      </c>
      <c r="F397" s="15">
        <v>53</v>
      </c>
      <c r="G397" s="15">
        <v>158</v>
      </c>
    </row>
    <row r="398" spans="1:12" s="33" customFormat="1" x14ac:dyDescent="0.15">
      <c r="A398" s="33">
        <v>113</v>
      </c>
      <c r="B398" s="22" t="s">
        <v>242</v>
      </c>
      <c r="C398" s="34" t="s">
        <v>243</v>
      </c>
      <c r="D398" s="33" t="s">
        <v>2627</v>
      </c>
      <c r="E398" s="33" t="s">
        <v>2541</v>
      </c>
      <c r="F398" s="33">
        <v>1</v>
      </c>
      <c r="G398" s="33">
        <v>2</v>
      </c>
      <c r="H398" s="24"/>
      <c r="I398" s="24"/>
      <c r="J398" s="24"/>
      <c r="K398" s="24"/>
      <c r="L398" s="24"/>
    </row>
    <row r="399" spans="1:12" x14ac:dyDescent="0.15">
      <c r="A399" s="15">
        <v>114</v>
      </c>
      <c r="B399" s="17" t="s">
        <v>244</v>
      </c>
      <c r="C399" s="18" t="s">
        <v>245</v>
      </c>
      <c r="D399" s="15" t="s">
        <v>1681</v>
      </c>
      <c r="E399" s="15" t="s">
        <v>1682</v>
      </c>
      <c r="F399" s="15">
        <v>1561</v>
      </c>
      <c r="G399" s="15">
        <v>1667</v>
      </c>
    </row>
    <row r="400" spans="1:12" x14ac:dyDescent="0.15">
      <c r="A400" s="15">
        <v>114</v>
      </c>
      <c r="B400" s="17" t="s">
        <v>244</v>
      </c>
      <c r="C400" s="18" t="s">
        <v>245</v>
      </c>
      <c r="D400" s="15" t="s">
        <v>1683</v>
      </c>
      <c r="E400" s="15" t="s">
        <v>1684</v>
      </c>
      <c r="F400" s="15">
        <v>2391</v>
      </c>
      <c r="G400" s="15">
        <v>2420</v>
      </c>
    </row>
    <row r="401" spans="1:7" x14ac:dyDescent="0.15">
      <c r="A401" s="15">
        <v>114</v>
      </c>
      <c r="B401" s="17" t="s">
        <v>244</v>
      </c>
      <c r="C401" s="18" t="s">
        <v>245</v>
      </c>
      <c r="D401" s="15" t="s">
        <v>1685</v>
      </c>
      <c r="E401" s="15" t="s">
        <v>1686</v>
      </c>
      <c r="F401" s="15">
        <v>2466</v>
      </c>
      <c r="G401" s="15">
        <v>2558</v>
      </c>
    </row>
    <row r="402" spans="1:7" x14ac:dyDescent="0.15">
      <c r="A402" s="15">
        <v>115</v>
      </c>
      <c r="B402" s="17" t="s">
        <v>246</v>
      </c>
      <c r="C402" s="18" t="s">
        <v>247</v>
      </c>
      <c r="D402" s="15" t="s">
        <v>1891</v>
      </c>
      <c r="E402" s="15" t="s">
        <v>1892</v>
      </c>
      <c r="F402" s="15">
        <v>285</v>
      </c>
      <c r="G402" s="15">
        <v>453</v>
      </c>
    </row>
    <row r="403" spans="1:7" x14ac:dyDescent="0.15">
      <c r="A403" s="15">
        <v>116</v>
      </c>
      <c r="B403" s="21" t="s">
        <v>248</v>
      </c>
      <c r="C403" s="18" t="s">
        <v>249</v>
      </c>
      <c r="D403" s="15" t="s">
        <v>1898</v>
      </c>
      <c r="E403" s="15" t="s">
        <v>1899</v>
      </c>
      <c r="F403" s="15">
        <v>37</v>
      </c>
      <c r="G403" s="15">
        <v>137</v>
      </c>
    </row>
    <row r="404" spans="1:7" x14ac:dyDescent="0.15">
      <c r="A404" s="15">
        <v>116</v>
      </c>
      <c r="B404" s="21" t="s">
        <v>248</v>
      </c>
      <c r="C404" s="18" t="s">
        <v>249</v>
      </c>
      <c r="D404" s="15" t="s">
        <v>1900</v>
      </c>
      <c r="E404" s="15" t="s">
        <v>1901</v>
      </c>
      <c r="F404" s="15">
        <v>319</v>
      </c>
      <c r="G404" s="15">
        <v>531</v>
      </c>
    </row>
    <row r="405" spans="1:7" x14ac:dyDescent="0.15">
      <c r="A405" s="15">
        <v>117</v>
      </c>
      <c r="B405" s="17" t="s">
        <v>250</v>
      </c>
      <c r="C405" s="18" t="s">
        <v>251</v>
      </c>
      <c r="D405" s="15" t="s">
        <v>1738</v>
      </c>
      <c r="E405" s="15" t="s">
        <v>1739</v>
      </c>
      <c r="F405" s="15">
        <v>70</v>
      </c>
      <c r="G405" s="15">
        <v>176</v>
      </c>
    </row>
    <row r="406" spans="1:7" x14ac:dyDescent="0.15">
      <c r="A406" s="15">
        <v>117</v>
      </c>
      <c r="B406" s="17" t="s">
        <v>250</v>
      </c>
      <c r="C406" s="18" t="s">
        <v>251</v>
      </c>
      <c r="D406" s="15" t="s">
        <v>1740</v>
      </c>
      <c r="E406" s="15" t="s">
        <v>1741</v>
      </c>
      <c r="F406" s="15">
        <v>220</v>
      </c>
      <c r="G406" s="15">
        <v>554</v>
      </c>
    </row>
    <row r="407" spans="1:7" x14ac:dyDescent="0.15">
      <c r="A407" s="15">
        <v>118</v>
      </c>
      <c r="B407" s="21" t="s">
        <v>252</v>
      </c>
      <c r="C407" s="18" t="s">
        <v>253</v>
      </c>
      <c r="D407" s="15" t="s">
        <v>1982</v>
      </c>
      <c r="E407" s="15" t="s">
        <v>1984</v>
      </c>
      <c r="F407" s="15">
        <v>41</v>
      </c>
      <c r="G407" s="15">
        <v>109</v>
      </c>
    </row>
    <row r="408" spans="1:7" x14ac:dyDescent="0.15">
      <c r="A408" s="15">
        <v>118</v>
      </c>
      <c r="B408" s="21" t="s">
        <v>252</v>
      </c>
      <c r="C408" s="18" t="s">
        <v>253</v>
      </c>
      <c r="D408" s="15" t="s">
        <v>1983</v>
      </c>
      <c r="E408" s="15" t="s">
        <v>1985</v>
      </c>
      <c r="F408" s="15">
        <v>110</v>
      </c>
      <c r="G408" s="15">
        <v>200</v>
      </c>
    </row>
    <row r="409" spans="1:7" x14ac:dyDescent="0.15">
      <c r="A409" s="15">
        <v>119</v>
      </c>
      <c r="B409" s="17" t="s">
        <v>254</v>
      </c>
      <c r="C409" s="18" t="s">
        <v>255</v>
      </c>
      <c r="D409" s="15" t="s">
        <v>1932</v>
      </c>
      <c r="E409" s="15" t="s">
        <v>1933</v>
      </c>
      <c r="F409" s="15">
        <v>38</v>
      </c>
      <c r="G409" s="15">
        <v>163</v>
      </c>
    </row>
    <row r="410" spans="1:7" x14ac:dyDescent="0.15">
      <c r="A410" s="15">
        <v>119</v>
      </c>
      <c r="B410" s="17" t="s">
        <v>254</v>
      </c>
      <c r="C410" s="18" t="s">
        <v>255</v>
      </c>
      <c r="D410" s="15" t="s">
        <v>1924</v>
      </c>
      <c r="E410" s="15" t="s">
        <v>1925</v>
      </c>
      <c r="F410" s="15">
        <v>193</v>
      </c>
      <c r="G410" s="15">
        <v>296</v>
      </c>
    </row>
    <row r="411" spans="1:7" x14ac:dyDescent="0.15">
      <c r="A411" s="15">
        <v>120</v>
      </c>
      <c r="B411" s="21" t="s">
        <v>256</v>
      </c>
      <c r="C411" s="18" t="s">
        <v>257</v>
      </c>
      <c r="D411" s="15" t="s">
        <v>1804</v>
      </c>
      <c r="E411" s="15" t="s">
        <v>1805</v>
      </c>
      <c r="F411" s="15">
        <v>90</v>
      </c>
      <c r="G411" s="15">
        <v>137</v>
      </c>
    </row>
    <row r="412" spans="1:7" x14ac:dyDescent="0.15">
      <c r="A412" s="15">
        <v>120</v>
      </c>
      <c r="B412" s="21" t="s">
        <v>256</v>
      </c>
      <c r="C412" s="18" t="s">
        <v>257</v>
      </c>
      <c r="D412" s="15" t="s">
        <v>1768</v>
      </c>
      <c r="E412" s="15" t="s">
        <v>1769</v>
      </c>
      <c r="F412" s="15">
        <v>151</v>
      </c>
      <c r="G412" s="15">
        <v>233</v>
      </c>
    </row>
    <row r="413" spans="1:7" x14ac:dyDescent="0.15">
      <c r="A413" s="15">
        <v>120</v>
      </c>
      <c r="B413" s="21" t="s">
        <v>256</v>
      </c>
      <c r="C413" s="18" t="s">
        <v>257</v>
      </c>
      <c r="D413" s="15" t="s">
        <v>1770</v>
      </c>
      <c r="E413" s="15" t="s">
        <v>1771</v>
      </c>
      <c r="F413" s="15">
        <v>270</v>
      </c>
      <c r="G413" s="15">
        <v>519</v>
      </c>
    </row>
    <row r="414" spans="1:7" x14ac:dyDescent="0.15">
      <c r="A414" s="15">
        <v>121</v>
      </c>
      <c r="B414" s="21" t="s">
        <v>258</v>
      </c>
      <c r="C414" s="18" t="s">
        <v>259</v>
      </c>
      <c r="D414" s="15" t="s">
        <v>1893</v>
      </c>
      <c r="E414" s="15" t="s">
        <v>1894</v>
      </c>
      <c r="F414" s="15">
        <v>18</v>
      </c>
      <c r="G414" s="15">
        <v>86</v>
      </c>
    </row>
    <row r="415" spans="1:7" x14ac:dyDescent="0.15">
      <c r="A415" s="15">
        <v>122</v>
      </c>
      <c r="B415" s="17" t="s">
        <v>260</v>
      </c>
      <c r="C415" s="18" t="s">
        <v>261</v>
      </c>
      <c r="D415" s="15" t="s">
        <v>1653</v>
      </c>
      <c r="E415" s="15" t="s">
        <v>1654</v>
      </c>
      <c r="F415" s="15">
        <v>52</v>
      </c>
      <c r="G415" s="15">
        <v>309</v>
      </c>
    </row>
    <row r="416" spans="1:7" x14ac:dyDescent="0.15">
      <c r="A416">
        <v>123</v>
      </c>
      <c r="B416" s="6" t="s">
        <v>262</v>
      </c>
      <c r="C416" s="7" t="s">
        <v>263</v>
      </c>
      <c r="D416" s="15" t="s">
        <v>1728</v>
      </c>
      <c r="E416" s="15" t="s">
        <v>1729</v>
      </c>
      <c r="F416" s="15">
        <v>459</v>
      </c>
      <c r="G416" s="15">
        <v>593</v>
      </c>
    </row>
    <row r="417" spans="1:7" x14ac:dyDescent="0.15">
      <c r="A417">
        <v>123</v>
      </c>
      <c r="B417" s="6" t="s">
        <v>262</v>
      </c>
      <c r="C417" s="7" t="s">
        <v>263</v>
      </c>
      <c r="D417" s="15" t="s">
        <v>1730</v>
      </c>
      <c r="E417" s="15" t="s">
        <v>1731</v>
      </c>
      <c r="F417" s="15">
        <v>701</v>
      </c>
      <c r="G417" s="15">
        <v>905</v>
      </c>
    </row>
    <row r="418" spans="1:7" x14ac:dyDescent="0.15">
      <c r="A418" s="15">
        <v>124</v>
      </c>
      <c r="B418" s="17" t="s">
        <v>264</v>
      </c>
      <c r="C418" s="18" t="s">
        <v>265</v>
      </c>
      <c r="D418" s="15" t="s">
        <v>1627</v>
      </c>
      <c r="E418" s="15" t="s">
        <v>1628</v>
      </c>
      <c r="F418" s="15">
        <v>6</v>
      </c>
      <c r="G418" s="15">
        <v>29</v>
      </c>
    </row>
    <row r="419" spans="1:7" x14ac:dyDescent="0.15">
      <c r="A419" s="15">
        <v>124</v>
      </c>
      <c r="B419" s="17" t="s">
        <v>264</v>
      </c>
      <c r="C419" s="18" t="s">
        <v>265</v>
      </c>
      <c r="D419" s="15" t="s">
        <v>1629</v>
      </c>
      <c r="E419" s="15" t="s">
        <v>1630</v>
      </c>
      <c r="F419" s="15">
        <v>95</v>
      </c>
      <c r="G419" s="15">
        <v>288</v>
      </c>
    </row>
    <row r="420" spans="1:7" x14ac:dyDescent="0.15">
      <c r="A420" s="15">
        <v>124</v>
      </c>
      <c r="B420" s="17" t="s">
        <v>264</v>
      </c>
      <c r="C420" s="18" t="s">
        <v>265</v>
      </c>
      <c r="D420" s="15" t="s">
        <v>1631</v>
      </c>
      <c r="E420" s="15" t="s">
        <v>1632</v>
      </c>
      <c r="F420" s="15">
        <v>318</v>
      </c>
      <c r="G420" s="15">
        <v>358</v>
      </c>
    </row>
    <row r="421" spans="1:7" x14ac:dyDescent="0.15">
      <c r="A421" s="15">
        <v>125</v>
      </c>
      <c r="B421" s="17" t="s">
        <v>266</v>
      </c>
      <c r="C421" s="18" t="s">
        <v>267</v>
      </c>
      <c r="D421" s="15" t="s">
        <v>1627</v>
      </c>
      <c r="E421" s="15" t="s">
        <v>1628</v>
      </c>
      <c r="F421" s="15">
        <v>6</v>
      </c>
      <c r="G421" s="15">
        <v>29</v>
      </c>
    </row>
    <row r="422" spans="1:7" x14ac:dyDescent="0.15">
      <c r="A422" s="15">
        <v>125</v>
      </c>
      <c r="B422" s="17" t="s">
        <v>266</v>
      </c>
      <c r="C422" s="18" t="s">
        <v>267</v>
      </c>
      <c r="D422" s="15" t="s">
        <v>1629</v>
      </c>
      <c r="E422" s="15" t="s">
        <v>1630</v>
      </c>
      <c r="F422" s="15">
        <v>95</v>
      </c>
      <c r="G422" s="15">
        <v>288</v>
      </c>
    </row>
    <row r="423" spans="1:7" s="24" customFormat="1" x14ac:dyDescent="0.15">
      <c r="A423" s="15">
        <v>125</v>
      </c>
      <c r="B423" s="17" t="s">
        <v>266</v>
      </c>
      <c r="C423" s="18" t="s">
        <v>267</v>
      </c>
      <c r="D423" s="15" t="s">
        <v>1631</v>
      </c>
      <c r="E423" s="15" t="s">
        <v>1632</v>
      </c>
      <c r="F423" s="15">
        <v>318</v>
      </c>
      <c r="G423" s="15">
        <v>358</v>
      </c>
    </row>
    <row r="424" spans="1:7" s="24" customFormat="1" x14ac:dyDescent="0.15">
      <c r="A424" s="15">
        <v>126</v>
      </c>
      <c r="B424" s="21" t="s">
        <v>268</v>
      </c>
      <c r="C424" s="18" t="s">
        <v>269</v>
      </c>
      <c r="D424" s="15" t="s">
        <v>1838</v>
      </c>
      <c r="E424" s="15" t="s">
        <v>1839</v>
      </c>
      <c r="F424" s="15">
        <v>3</v>
      </c>
      <c r="G424" s="15">
        <v>719</v>
      </c>
    </row>
    <row r="425" spans="1:7" s="24" customFormat="1" x14ac:dyDescent="0.15">
      <c r="A425" s="15">
        <v>127</v>
      </c>
      <c r="B425" s="21" t="s">
        <v>270</v>
      </c>
      <c r="C425" s="18" t="s">
        <v>271</v>
      </c>
      <c r="D425" s="15" t="s">
        <v>1840</v>
      </c>
      <c r="E425" s="15" t="s">
        <v>1841</v>
      </c>
      <c r="F425" s="15">
        <v>53</v>
      </c>
      <c r="G425" s="15">
        <v>469</v>
      </c>
    </row>
    <row r="426" spans="1:7" s="24" customFormat="1" x14ac:dyDescent="0.15">
      <c r="A426" s="15">
        <v>127</v>
      </c>
      <c r="B426" s="21" t="s">
        <v>270</v>
      </c>
      <c r="C426" s="18" t="s">
        <v>271</v>
      </c>
      <c r="D426" s="15" t="s">
        <v>1842</v>
      </c>
      <c r="E426" s="15" t="s">
        <v>1842</v>
      </c>
      <c r="F426" s="15">
        <v>555</v>
      </c>
      <c r="G426" s="15">
        <v>904</v>
      </c>
    </row>
    <row r="427" spans="1:7" s="24" customFormat="1" x14ac:dyDescent="0.15">
      <c r="A427" s="15">
        <v>127</v>
      </c>
      <c r="B427" s="21" t="s">
        <v>270</v>
      </c>
      <c r="C427" s="18" t="s">
        <v>271</v>
      </c>
      <c r="D427" s="15" t="s">
        <v>1843</v>
      </c>
      <c r="E427" s="15" t="s">
        <v>1844</v>
      </c>
      <c r="F427" s="15">
        <v>1561</v>
      </c>
      <c r="G427" s="15">
        <v>1740</v>
      </c>
    </row>
    <row r="428" spans="1:7" x14ac:dyDescent="0.15">
      <c r="A428" s="15">
        <v>128</v>
      </c>
      <c r="B428" s="21" t="s">
        <v>272</v>
      </c>
      <c r="C428" s="18" t="s">
        <v>273</v>
      </c>
      <c r="D428" s="15" t="s">
        <v>1895</v>
      </c>
      <c r="E428" s="15" t="s">
        <v>1896</v>
      </c>
      <c r="F428" s="15">
        <v>15</v>
      </c>
      <c r="G428" s="15">
        <v>38</v>
      </c>
    </row>
    <row r="429" spans="1:7" x14ac:dyDescent="0.15">
      <c r="A429" s="15">
        <v>128</v>
      </c>
      <c r="B429" s="21" t="s">
        <v>272</v>
      </c>
      <c r="C429" s="18" t="s">
        <v>273</v>
      </c>
      <c r="D429" s="15" t="s">
        <v>1897</v>
      </c>
      <c r="E429" s="15" t="s">
        <v>1894</v>
      </c>
      <c r="F429" s="15">
        <v>91</v>
      </c>
      <c r="G429" s="15">
        <v>145</v>
      </c>
    </row>
    <row r="430" spans="1:7" x14ac:dyDescent="0.15">
      <c r="A430" s="15">
        <v>128</v>
      </c>
      <c r="B430" s="21" t="s">
        <v>272</v>
      </c>
      <c r="C430" s="18" t="s">
        <v>273</v>
      </c>
      <c r="D430" s="15" t="s">
        <v>1895</v>
      </c>
      <c r="E430" s="15" t="s">
        <v>1896</v>
      </c>
      <c r="F430" s="15">
        <v>150</v>
      </c>
      <c r="G430" s="15">
        <v>174</v>
      </c>
    </row>
    <row r="431" spans="1:7" x14ac:dyDescent="0.15">
      <c r="A431" s="15">
        <v>129</v>
      </c>
      <c r="B431" s="21" t="s">
        <v>274</v>
      </c>
      <c r="C431" s="18" t="s">
        <v>275</v>
      </c>
      <c r="D431" s="15" t="s">
        <v>1610</v>
      </c>
      <c r="E431" s="15" t="s">
        <v>1972</v>
      </c>
      <c r="F431" s="15">
        <v>52</v>
      </c>
      <c r="G431" s="15">
        <v>130</v>
      </c>
    </row>
    <row r="432" spans="1:7" x14ac:dyDescent="0.15">
      <c r="A432" s="15">
        <v>129</v>
      </c>
      <c r="B432" s="21" t="s">
        <v>274</v>
      </c>
      <c r="C432" s="18" t="s">
        <v>275</v>
      </c>
      <c r="D432" s="15" t="s">
        <v>1971</v>
      </c>
      <c r="E432" s="15" t="s">
        <v>1973</v>
      </c>
      <c r="F432" s="15">
        <v>180</v>
      </c>
      <c r="G432" s="15">
        <v>232</v>
      </c>
    </row>
    <row r="433" spans="1:7" x14ac:dyDescent="0.15">
      <c r="A433" s="15">
        <v>130</v>
      </c>
      <c r="B433" s="17" t="s">
        <v>276</v>
      </c>
      <c r="C433" s="18" t="s">
        <v>277</v>
      </c>
      <c r="D433" s="15" t="s">
        <v>276</v>
      </c>
      <c r="E433" s="15" t="s">
        <v>1934</v>
      </c>
      <c r="F433" s="15">
        <v>58</v>
      </c>
      <c r="G433" s="15">
        <v>213</v>
      </c>
    </row>
    <row r="434" spans="1:7" x14ac:dyDescent="0.15">
      <c r="A434" s="15">
        <v>131</v>
      </c>
      <c r="B434" s="17" t="s">
        <v>278</v>
      </c>
      <c r="C434" s="18" t="s">
        <v>279</v>
      </c>
      <c r="D434" s="15" t="s">
        <v>1683</v>
      </c>
      <c r="E434" s="15" t="s">
        <v>1684</v>
      </c>
      <c r="F434" s="15">
        <v>173</v>
      </c>
      <c r="G434" s="15">
        <v>202</v>
      </c>
    </row>
    <row r="435" spans="1:7" x14ac:dyDescent="0.15">
      <c r="A435" s="15">
        <v>131</v>
      </c>
      <c r="B435" s="17" t="s">
        <v>278</v>
      </c>
      <c r="C435" s="18" t="s">
        <v>279</v>
      </c>
      <c r="D435" s="15" t="s">
        <v>1683</v>
      </c>
      <c r="E435" s="15" t="s">
        <v>1684</v>
      </c>
      <c r="F435" s="15">
        <v>232</v>
      </c>
      <c r="G435" s="15">
        <v>261</v>
      </c>
    </row>
    <row r="436" spans="1:7" x14ac:dyDescent="0.15">
      <c r="A436" s="15">
        <v>132</v>
      </c>
      <c r="B436" s="21" t="s">
        <v>280</v>
      </c>
      <c r="C436" s="18" t="s">
        <v>281</v>
      </c>
      <c r="D436" s="15" t="s">
        <v>1992</v>
      </c>
      <c r="E436" s="15" t="s">
        <v>1995</v>
      </c>
      <c r="F436" s="15">
        <v>71</v>
      </c>
      <c r="G436" s="15">
        <v>406</v>
      </c>
    </row>
    <row r="437" spans="1:7" x14ac:dyDescent="0.15">
      <c r="A437" s="15">
        <v>132</v>
      </c>
      <c r="B437" s="21" t="s">
        <v>280</v>
      </c>
      <c r="C437" s="18" t="s">
        <v>281</v>
      </c>
      <c r="D437" s="15" t="s">
        <v>1993</v>
      </c>
      <c r="E437" s="15" t="s">
        <v>1996</v>
      </c>
      <c r="F437" s="15">
        <v>421</v>
      </c>
      <c r="G437" s="15">
        <v>443</v>
      </c>
    </row>
    <row r="438" spans="1:7" x14ac:dyDescent="0.15">
      <c r="A438" s="15">
        <v>132</v>
      </c>
      <c r="B438" s="21" t="s">
        <v>280</v>
      </c>
      <c r="C438" s="18" t="s">
        <v>281</v>
      </c>
      <c r="D438" s="15" t="s">
        <v>1993</v>
      </c>
      <c r="E438" s="15" t="s">
        <v>1996</v>
      </c>
      <c r="F438" s="15">
        <v>484</v>
      </c>
      <c r="G438" s="15">
        <v>506</v>
      </c>
    </row>
    <row r="439" spans="1:7" x14ac:dyDescent="0.15">
      <c r="A439" s="15">
        <v>132</v>
      </c>
      <c r="B439" s="21" t="s">
        <v>280</v>
      </c>
      <c r="C439" s="18" t="s">
        <v>281</v>
      </c>
      <c r="D439" s="15" t="s">
        <v>1993</v>
      </c>
      <c r="E439" s="15" t="s">
        <v>1996</v>
      </c>
      <c r="F439" s="15">
        <v>544</v>
      </c>
      <c r="G439" s="15">
        <v>566</v>
      </c>
    </row>
    <row r="440" spans="1:7" x14ac:dyDescent="0.15">
      <c r="A440" s="15">
        <v>132</v>
      </c>
      <c r="B440" s="21" t="s">
        <v>280</v>
      </c>
      <c r="C440" s="18" t="s">
        <v>281</v>
      </c>
      <c r="D440" s="15" t="s">
        <v>1994</v>
      </c>
      <c r="E440" s="15" t="s">
        <v>1997</v>
      </c>
      <c r="F440" s="15">
        <v>572</v>
      </c>
      <c r="G440" s="15">
        <v>597</v>
      </c>
    </row>
    <row r="441" spans="1:7" x14ac:dyDescent="0.15">
      <c r="A441" s="15">
        <v>132</v>
      </c>
      <c r="B441" s="21" t="s">
        <v>280</v>
      </c>
      <c r="C441" s="18" t="s">
        <v>281</v>
      </c>
      <c r="D441" s="15" t="s">
        <v>1993</v>
      </c>
      <c r="E441" s="15" t="s">
        <v>1996</v>
      </c>
      <c r="F441" s="15">
        <v>658</v>
      </c>
      <c r="G441" s="15">
        <v>680</v>
      </c>
    </row>
    <row r="442" spans="1:7" x14ac:dyDescent="0.15">
      <c r="A442" s="15">
        <v>132</v>
      </c>
      <c r="B442" s="21" t="s">
        <v>280</v>
      </c>
      <c r="C442" s="18" t="s">
        <v>281</v>
      </c>
      <c r="D442" s="15" t="s">
        <v>1993</v>
      </c>
      <c r="E442" s="15" t="s">
        <v>1996</v>
      </c>
      <c r="F442" s="15">
        <v>715</v>
      </c>
      <c r="G442" s="15">
        <v>737</v>
      </c>
    </row>
    <row r="443" spans="1:7" x14ac:dyDescent="0.15">
      <c r="A443" s="15">
        <v>132</v>
      </c>
      <c r="B443" s="21" t="s">
        <v>280</v>
      </c>
      <c r="C443" s="18" t="s">
        <v>281</v>
      </c>
      <c r="D443" s="15" t="s">
        <v>1993</v>
      </c>
      <c r="E443" s="15" t="s">
        <v>1996</v>
      </c>
      <c r="F443" s="15">
        <v>743</v>
      </c>
      <c r="G443" s="15">
        <v>766</v>
      </c>
    </row>
    <row r="444" spans="1:7" x14ac:dyDescent="0.15">
      <c r="A444" s="15">
        <v>132</v>
      </c>
      <c r="B444" s="21" t="s">
        <v>280</v>
      </c>
      <c r="C444" s="18" t="s">
        <v>281</v>
      </c>
      <c r="D444" s="15" t="s">
        <v>1993</v>
      </c>
      <c r="E444" s="15" t="s">
        <v>1996</v>
      </c>
      <c r="F444" s="15">
        <v>772</v>
      </c>
      <c r="G444" s="15">
        <v>795</v>
      </c>
    </row>
    <row r="445" spans="1:7" x14ac:dyDescent="0.15">
      <c r="B445" s="27" t="s">
        <v>2007</v>
      </c>
      <c r="C445" s="15" t="s">
        <v>2166</v>
      </c>
      <c r="D445" s="15" t="s">
        <v>2130</v>
      </c>
      <c r="E445" s="15" t="s">
        <v>2133</v>
      </c>
      <c r="F445" s="15">
        <v>297</v>
      </c>
      <c r="G445" s="15">
        <v>585</v>
      </c>
    </row>
    <row r="446" spans="1:7" x14ac:dyDescent="0.15">
      <c r="B446" s="27" t="s">
        <v>2007</v>
      </c>
      <c r="C446" s="15" t="s">
        <v>2166</v>
      </c>
      <c r="D446" s="15" t="s">
        <v>2131</v>
      </c>
      <c r="E446" s="15" t="s">
        <v>2132</v>
      </c>
      <c r="F446" s="15">
        <v>688</v>
      </c>
      <c r="G446" s="15">
        <v>840</v>
      </c>
    </row>
    <row r="447" spans="1:7" x14ac:dyDescent="0.15">
      <c r="B447" s="27" t="s">
        <v>2007</v>
      </c>
      <c r="C447" s="15" t="s">
        <v>2166</v>
      </c>
      <c r="D447" s="15" t="s">
        <v>2130</v>
      </c>
      <c r="E447" s="15" t="s">
        <v>2133</v>
      </c>
      <c r="F447" s="15">
        <v>994</v>
      </c>
      <c r="G447" s="15">
        <v>1266</v>
      </c>
    </row>
    <row r="448" spans="1:7" x14ac:dyDescent="0.15">
      <c r="B448" s="27" t="s">
        <v>2007</v>
      </c>
      <c r="C448" s="15" t="s">
        <v>2166</v>
      </c>
      <c r="D448" s="15" t="s">
        <v>2131</v>
      </c>
      <c r="E448" s="15" t="s">
        <v>2132</v>
      </c>
      <c r="F448" s="15">
        <v>1329</v>
      </c>
      <c r="G448" s="15">
        <v>1477</v>
      </c>
    </row>
    <row r="449" spans="2:7" x14ac:dyDescent="0.15">
      <c r="B449" s="27" t="s">
        <v>2008</v>
      </c>
      <c r="C449" s="15" t="s">
        <v>2167</v>
      </c>
      <c r="D449" s="15" t="s">
        <v>2136</v>
      </c>
      <c r="E449" s="15" t="s">
        <v>2137</v>
      </c>
      <c r="F449" s="15">
        <v>53</v>
      </c>
      <c r="G449" s="15">
        <v>195</v>
      </c>
    </row>
    <row r="450" spans="2:7" x14ac:dyDescent="0.15">
      <c r="B450" s="27" t="s">
        <v>2008</v>
      </c>
      <c r="C450" s="15" t="s">
        <v>2167</v>
      </c>
      <c r="D450" s="15" t="s">
        <v>2138</v>
      </c>
      <c r="E450" s="15" t="s">
        <v>2139</v>
      </c>
      <c r="F450" s="15">
        <v>246</v>
      </c>
      <c r="G450" s="15">
        <v>456</v>
      </c>
    </row>
    <row r="451" spans="2:7" x14ac:dyDescent="0.15">
      <c r="B451" s="27" t="s">
        <v>2008</v>
      </c>
      <c r="C451" s="15" t="s">
        <v>2167</v>
      </c>
      <c r="D451" s="15" t="s">
        <v>2140</v>
      </c>
      <c r="E451" s="15" t="s">
        <v>2141</v>
      </c>
      <c r="F451" s="15">
        <v>468</v>
      </c>
      <c r="G451" s="15">
        <v>532</v>
      </c>
    </row>
    <row r="452" spans="2:7" x14ac:dyDescent="0.15">
      <c r="B452" s="27" t="s">
        <v>2008</v>
      </c>
      <c r="C452" s="15" t="s">
        <v>2167</v>
      </c>
      <c r="D452" s="15" t="s">
        <v>2142</v>
      </c>
      <c r="E452" s="15" t="s">
        <v>2143</v>
      </c>
      <c r="F452" s="15">
        <v>546</v>
      </c>
      <c r="G452" s="15">
        <v>596</v>
      </c>
    </row>
    <row r="453" spans="2:7" x14ac:dyDescent="0.15">
      <c r="B453" s="27" t="s">
        <v>2008</v>
      </c>
      <c r="C453" s="15" t="s">
        <v>2167</v>
      </c>
      <c r="D453" s="15" t="s">
        <v>2144</v>
      </c>
      <c r="E453" s="15" t="s">
        <v>2145</v>
      </c>
      <c r="F453" s="15">
        <v>702</v>
      </c>
      <c r="G453" s="15">
        <v>813</v>
      </c>
    </row>
    <row r="454" spans="2:7" x14ac:dyDescent="0.15">
      <c r="B454" s="27" t="s">
        <v>2008</v>
      </c>
      <c r="C454" s="15" t="s">
        <v>2167</v>
      </c>
      <c r="D454" s="15" t="s">
        <v>2142</v>
      </c>
      <c r="E454" s="15" t="s">
        <v>2143</v>
      </c>
      <c r="F454" s="15">
        <v>829</v>
      </c>
      <c r="G454" s="15">
        <v>882</v>
      </c>
    </row>
    <row r="455" spans="2:7" x14ac:dyDescent="0.15">
      <c r="B455" s="27" t="s">
        <v>2008</v>
      </c>
      <c r="C455" s="15" t="s">
        <v>2167</v>
      </c>
      <c r="D455" s="15" t="s">
        <v>2142</v>
      </c>
      <c r="E455" s="15" t="s">
        <v>2143</v>
      </c>
      <c r="F455" s="15">
        <v>887</v>
      </c>
      <c r="G455" s="15">
        <v>927</v>
      </c>
    </row>
    <row r="456" spans="2:7" x14ac:dyDescent="0.15">
      <c r="B456" s="27" t="s">
        <v>2008</v>
      </c>
      <c r="C456" s="15" t="s">
        <v>2167</v>
      </c>
      <c r="D456" s="15" t="s">
        <v>2142</v>
      </c>
      <c r="E456" s="15" t="s">
        <v>2143</v>
      </c>
      <c r="F456" s="15">
        <v>946</v>
      </c>
      <c r="G456" s="15">
        <v>999</v>
      </c>
    </row>
    <row r="457" spans="2:7" x14ac:dyDescent="0.15">
      <c r="B457" s="27" t="s">
        <v>2008</v>
      </c>
      <c r="C457" s="15" t="s">
        <v>2167</v>
      </c>
      <c r="D457" s="15" t="s">
        <v>2142</v>
      </c>
      <c r="E457" s="15" t="s">
        <v>2143</v>
      </c>
      <c r="F457" s="15">
        <v>1318</v>
      </c>
      <c r="G457" s="15">
        <v>1365</v>
      </c>
    </row>
    <row r="458" spans="2:7" x14ac:dyDescent="0.15">
      <c r="B458" s="27" t="s">
        <v>2008</v>
      </c>
      <c r="C458" s="15" t="s">
        <v>2167</v>
      </c>
      <c r="D458" s="15" t="s">
        <v>2142</v>
      </c>
      <c r="E458" s="15" t="s">
        <v>2143</v>
      </c>
      <c r="F458" s="15">
        <v>1369</v>
      </c>
      <c r="G458" s="15">
        <v>1401</v>
      </c>
    </row>
    <row r="459" spans="2:7" x14ac:dyDescent="0.15">
      <c r="B459" s="27" t="s">
        <v>2008</v>
      </c>
      <c r="C459" s="15" t="s">
        <v>2167</v>
      </c>
      <c r="D459" s="15" t="s">
        <v>2142</v>
      </c>
      <c r="E459" s="15" t="s">
        <v>2143</v>
      </c>
      <c r="F459" s="15">
        <v>1428</v>
      </c>
      <c r="G459" s="15">
        <v>1472</v>
      </c>
    </row>
    <row r="460" spans="2:7" x14ac:dyDescent="0.15">
      <c r="B460" s="27" t="s">
        <v>2008</v>
      </c>
      <c r="C460" s="15" t="s">
        <v>2167</v>
      </c>
      <c r="D460" s="15" t="s">
        <v>2142</v>
      </c>
      <c r="E460" s="15" t="s">
        <v>2143</v>
      </c>
      <c r="F460" s="15">
        <v>1475</v>
      </c>
      <c r="G460" s="15">
        <v>1531</v>
      </c>
    </row>
    <row r="461" spans="2:7" x14ac:dyDescent="0.15">
      <c r="B461" s="27" t="s">
        <v>2009</v>
      </c>
      <c r="C461" s="15" t="s">
        <v>2168</v>
      </c>
      <c r="D461" s="15" t="s">
        <v>2134</v>
      </c>
      <c r="E461" s="15" t="s">
        <v>2135</v>
      </c>
      <c r="F461" s="15">
        <v>599</v>
      </c>
      <c r="G461" s="15">
        <v>806</v>
      </c>
    </row>
    <row r="462" spans="2:7" x14ac:dyDescent="0.15">
      <c r="B462" s="27" t="s">
        <v>2010</v>
      </c>
      <c r="C462" s="15" t="s">
        <v>2169</v>
      </c>
      <c r="D462" s="15" t="s">
        <v>1659</v>
      </c>
      <c r="E462" s="15" t="s">
        <v>1660</v>
      </c>
      <c r="F462" s="15">
        <v>124</v>
      </c>
      <c r="G462" s="15">
        <v>215</v>
      </c>
    </row>
    <row r="463" spans="2:7" x14ac:dyDescent="0.15">
      <c r="B463" s="27" t="s">
        <v>2010</v>
      </c>
      <c r="C463" s="15" t="s">
        <v>2169</v>
      </c>
      <c r="D463" s="15" t="s">
        <v>1659</v>
      </c>
      <c r="E463" s="15" t="s">
        <v>1660</v>
      </c>
      <c r="F463" s="15">
        <v>156</v>
      </c>
      <c r="G463" s="15">
        <v>549</v>
      </c>
    </row>
    <row r="464" spans="2:7" x14ac:dyDescent="0.15">
      <c r="B464" s="27" t="s">
        <v>2010</v>
      </c>
      <c r="C464" s="15" t="s">
        <v>2169</v>
      </c>
      <c r="D464" s="15" t="s">
        <v>2146</v>
      </c>
      <c r="E464" s="15" t="s">
        <v>1658</v>
      </c>
      <c r="F464" s="15">
        <v>292</v>
      </c>
      <c r="G464" s="15">
        <v>321</v>
      </c>
    </row>
    <row r="465" spans="2:7" x14ac:dyDescent="0.15">
      <c r="B465" s="27" t="s">
        <v>2010</v>
      </c>
      <c r="C465" s="15" t="s">
        <v>2169</v>
      </c>
      <c r="D465" s="15" t="s">
        <v>2147</v>
      </c>
      <c r="E465" s="15" t="s">
        <v>2148</v>
      </c>
      <c r="F465" s="15">
        <v>421</v>
      </c>
      <c r="G465" s="15">
        <v>460</v>
      </c>
    </row>
    <row r="466" spans="2:7" x14ac:dyDescent="0.15">
      <c r="B466" s="27" t="s">
        <v>2011</v>
      </c>
      <c r="C466" s="15" t="s">
        <v>2170</v>
      </c>
      <c r="D466" s="15" t="s">
        <v>2149</v>
      </c>
      <c r="E466" s="15" t="s">
        <v>2150</v>
      </c>
      <c r="F466" s="15">
        <v>660</v>
      </c>
      <c r="G466" s="15">
        <v>707</v>
      </c>
    </row>
    <row r="467" spans="2:7" x14ac:dyDescent="0.15">
      <c r="B467" s="27" t="s">
        <v>2011</v>
      </c>
      <c r="C467" s="15" t="s">
        <v>2170</v>
      </c>
      <c r="D467" s="15" t="s">
        <v>2151</v>
      </c>
      <c r="E467" s="15" t="s">
        <v>2152</v>
      </c>
      <c r="F467" s="15">
        <v>1153</v>
      </c>
      <c r="G467" s="15">
        <v>1245</v>
      </c>
    </row>
    <row r="468" spans="2:7" x14ac:dyDescent="0.15">
      <c r="B468" s="27" t="s">
        <v>2012</v>
      </c>
      <c r="C468" s="15" t="s">
        <v>2170</v>
      </c>
      <c r="D468" s="15" t="s">
        <v>2149</v>
      </c>
      <c r="E468" s="15" t="s">
        <v>2150</v>
      </c>
      <c r="F468" s="15">
        <v>703</v>
      </c>
      <c r="G468" s="15">
        <v>750</v>
      </c>
    </row>
    <row r="469" spans="2:7" x14ac:dyDescent="0.15">
      <c r="B469" s="27" t="s">
        <v>2012</v>
      </c>
      <c r="C469" s="15" t="s">
        <v>2170</v>
      </c>
      <c r="D469" s="15" t="s">
        <v>2153</v>
      </c>
      <c r="E469" s="15" t="s">
        <v>2154</v>
      </c>
      <c r="F469" s="15">
        <v>853</v>
      </c>
      <c r="G469" s="15">
        <v>964</v>
      </c>
    </row>
    <row r="470" spans="2:7" x14ac:dyDescent="0.15">
      <c r="B470" s="27" t="s">
        <v>2012</v>
      </c>
      <c r="C470" s="15" t="s">
        <v>2170</v>
      </c>
      <c r="D470" s="15" t="s">
        <v>2151</v>
      </c>
      <c r="E470" s="15" t="s">
        <v>2152</v>
      </c>
      <c r="F470" s="15">
        <v>1190</v>
      </c>
      <c r="G470" s="15">
        <v>1282</v>
      </c>
    </row>
    <row r="471" spans="2:7" x14ac:dyDescent="0.15">
      <c r="B471" s="27" t="s">
        <v>2012</v>
      </c>
      <c r="C471" s="15" t="s">
        <v>2170</v>
      </c>
      <c r="D471" s="15" t="s">
        <v>2155</v>
      </c>
      <c r="E471" s="15" t="s">
        <v>2156</v>
      </c>
      <c r="F471" s="15">
        <v>1286</v>
      </c>
      <c r="G471" s="15">
        <v>1332</v>
      </c>
    </row>
    <row r="472" spans="2:7" x14ac:dyDescent="0.15">
      <c r="B472" s="35" t="s">
        <v>2555</v>
      </c>
      <c r="C472" s="15" t="s">
        <v>2648</v>
      </c>
      <c r="D472" s="15" t="s">
        <v>2591</v>
      </c>
      <c r="E472" s="15" t="s">
        <v>2592</v>
      </c>
      <c r="F472" s="15">
        <v>12</v>
      </c>
      <c r="G472" s="15">
        <v>83</v>
      </c>
    </row>
    <row r="473" spans="2:7" x14ac:dyDescent="0.15">
      <c r="B473" s="35" t="s">
        <v>2555</v>
      </c>
      <c r="C473" s="15" t="s">
        <v>2648</v>
      </c>
      <c r="D473" s="15" t="s">
        <v>2593</v>
      </c>
      <c r="E473" s="15" t="s">
        <v>2594</v>
      </c>
      <c r="F473" s="15">
        <v>234</v>
      </c>
      <c r="G473" s="15">
        <v>362</v>
      </c>
    </row>
    <row r="474" spans="2:7" x14ac:dyDescent="0.15">
      <c r="B474" s="35" t="s">
        <v>2555</v>
      </c>
      <c r="C474" s="15" t="s">
        <v>2648</v>
      </c>
      <c r="D474" s="15" t="s">
        <v>2595</v>
      </c>
      <c r="E474" s="15" t="s">
        <v>2596</v>
      </c>
      <c r="F474" s="15">
        <v>1480</v>
      </c>
      <c r="G474" s="15">
        <v>1539</v>
      </c>
    </row>
    <row r="475" spans="2:7" x14ac:dyDescent="0.15">
      <c r="B475" s="26" t="s">
        <v>2542</v>
      </c>
      <c r="C475" s="15" t="s">
        <v>2645</v>
      </c>
      <c r="D475" s="15" t="s">
        <v>2544</v>
      </c>
      <c r="E475" s="15" t="s">
        <v>2545</v>
      </c>
      <c r="F475" s="15">
        <v>7</v>
      </c>
      <c r="G475" s="15">
        <v>165</v>
      </c>
    </row>
    <row r="476" spans="2:7" x14ac:dyDescent="0.15">
      <c r="B476" s="26" t="s">
        <v>2542</v>
      </c>
      <c r="C476" s="15" t="s">
        <v>2645</v>
      </c>
      <c r="D476" s="15" t="s">
        <v>1814</v>
      </c>
      <c r="E476" s="15" t="s">
        <v>1815</v>
      </c>
      <c r="F476" s="15">
        <v>2097</v>
      </c>
      <c r="G476" s="15">
        <v>2488</v>
      </c>
    </row>
    <row r="477" spans="2:7" x14ac:dyDescent="0.15">
      <c r="B477" s="26" t="s">
        <v>2542</v>
      </c>
      <c r="C477" s="15" t="s">
        <v>2645</v>
      </c>
      <c r="D477" s="15" t="s">
        <v>1818</v>
      </c>
      <c r="E477" s="15" t="s">
        <v>1819</v>
      </c>
      <c r="F477" s="15">
        <v>2714</v>
      </c>
      <c r="G477" s="15">
        <v>2961</v>
      </c>
    </row>
    <row r="478" spans="2:7" x14ac:dyDescent="0.15">
      <c r="B478" s="26" t="s">
        <v>2542</v>
      </c>
      <c r="C478" s="15" t="s">
        <v>2645</v>
      </c>
      <c r="D478" s="15" t="s">
        <v>1820</v>
      </c>
      <c r="E478" s="15" t="s">
        <v>1821</v>
      </c>
      <c r="F478" s="15">
        <v>3025</v>
      </c>
      <c r="G478" s="15">
        <v>3055</v>
      </c>
    </row>
    <row r="479" spans="2:7" x14ac:dyDescent="0.15">
      <c r="B479" s="27" t="s">
        <v>2013</v>
      </c>
      <c r="C479" s="15" t="s">
        <v>2171</v>
      </c>
      <c r="D479" s="15" t="s">
        <v>2157</v>
      </c>
      <c r="E479" s="15" t="s">
        <v>2158</v>
      </c>
      <c r="F479" s="15">
        <v>22</v>
      </c>
      <c r="G479" s="15">
        <v>91</v>
      </c>
    </row>
    <row r="480" spans="2:7" x14ac:dyDescent="0.15">
      <c r="B480" s="27" t="s">
        <v>2013</v>
      </c>
      <c r="C480" s="15" t="s">
        <v>2171</v>
      </c>
      <c r="D480" s="15" t="s">
        <v>2159</v>
      </c>
      <c r="E480" s="15" t="s">
        <v>2160</v>
      </c>
      <c r="F480" s="15">
        <v>118</v>
      </c>
      <c r="G480" s="15">
        <v>369</v>
      </c>
    </row>
    <row r="481" spans="2:7" x14ac:dyDescent="0.15">
      <c r="B481" s="27" t="s">
        <v>2013</v>
      </c>
      <c r="C481" s="15" t="s">
        <v>2171</v>
      </c>
      <c r="D481" s="15" t="s">
        <v>2161</v>
      </c>
      <c r="E481" s="15" t="s">
        <v>2162</v>
      </c>
      <c r="F481" s="15">
        <v>468</v>
      </c>
      <c r="G481" s="15">
        <v>607</v>
      </c>
    </row>
    <row r="482" spans="2:7" x14ac:dyDescent="0.15">
      <c r="B482" s="27" t="s">
        <v>2013</v>
      </c>
      <c r="C482" s="15" t="s">
        <v>2171</v>
      </c>
      <c r="D482" s="15" t="s">
        <v>2163</v>
      </c>
      <c r="E482" s="15" t="s">
        <v>2164</v>
      </c>
      <c r="F482" s="15">
        <v>847</v>
      </c>
      <c r="G482" s="15">
        <v>1100</v>
      </c>
    </row>
    <row r="483" spans="2:7" x14ac:dyDescent="0.15">
      <c r="B483" s="35" t="s">
        <v>2570</v>
      </c>
      <c r="C483" s="24" t="s">
        <v>2647</v>
      </c>
      <c r="D483" s="15" t="s">
        <v>2628</v>
      </c>
      <c r="E483" s="15" t="s">
        <v>2629</v>
      </c>
      <c r="F483" s="15">
        <v>1563</v>
      </c>
      <c r="G483" s="15">
        <v>1888</v>
      </c>
    </row>
    <row r="484" spans="2:7" x14ac:dyDescent="0.15">
      <c r="B484" s="35" t="s">
        <v>2570</v>
      </c>
      <c r="C484" s="24" t="s">
        <v>2647</v>
      </c>
      <c r="D484" s="15" t="s">
        <v>2223</v>
      </c>
      <c r="E484" s="15" t="s">
        <v>2226</v>
      </c>
      <c r="F484" s="15">
        <v>2079</v>
      </c>
      <c r="G484" s="15">
        <v>2155</v>
      </c>
    </row>
    <row r="485" spans="2:7" x14ac:dyDescent="0.15">
      <c r="B485" s="35" t="s">
        <v>2564</v>
      </c>
      <c r="C485" s="15" t="s">
        <v>2646</v>
      </c>
      <c r="D485" s="15" t="s">
        <v>1659</v>
      </c>
      <c r="E485" s="15" t="s">
        <v>1660</v>
      </c>
      <c r="F485" s="15">
        <v>1467</v>
      </c>
      <c r="G485" s="15">
        <v>1558</v>
      </c>
    </row>
    <row r="486" spans="2:7" x14ac:dyDescent="0.15">
      <c r="B486" s="35" t="s">
        <v>2553</v>
      </c>
      <c r="C486" s="24" t="s">
        <v>2630</v>
      </c>
      <c r="D486" s="24" t="s">
        <v>2564</v>
      </c>
      <c r="E486" s="24" t="s">
        <v>2659</v>
      </c>
      <c r="F486" s="24">
        <v>1218</v>
      </c>
      <c r="G486" s="24">
        <v>1464</v>
      </c>
    </row>
    <row r="487" spans="2:7" x14ac:dyDescent="0.15">
      <c r="B487" s="35" t="s">
        <v>2553</v>
      </c>
      <c r="C487" s="24" t="s">
        <v>2630</v>
      </c>
      <c r="D487" s="24" t="s">
        <v>1659</v>
      </c>
      <c r="E487" s="24" t="s">
        <v>1660</v>
      </c>
      <c r="F487" s="24">
        <v>1425</v>
      </c>
      <c r="G487" s="24">
        <v>1519</v>
      </c>
    </row>
    <row r="488" spans="2:7" x14ac:dyDescent="0.15">
      <c r="B488" s="35" t="s">
        <v>2553</v>
      </c>
      <c r="C488" s="24" t="s">
        <v>2630</v>
      </c>
      <c r="D488" s="24" t="s">
        <v>2657</v>
      </c>
      <c r="E488" s="24" t="s">
        <v>2658</v>
      </c>
      <c r="F488" s="24">
        <v>1593</v>
      </c>
      <c r="G488" s="24">
        <v>1710</v>
      </c>
    </row>
    <row r="489" spans="2:7" x14ac:dyDescent="0.15">
      <c r="B489" s="27" t="s">
        <v>2014</v>
      </c>
      <c r="C489" s="15" t="s">
        <v>2172</v>
      </c>
      <c r="D489" s="15" t="s">
        <v>2153</v>
      </c>
      <c r="E489" s="15" t="s">
        <v>2154</v>
      </c>
      <c r="F489" s="15">
        <v>52</v>
      </c>
      <c r="G489" s="15">
        <v>206</v>
      </c>
    </row>
    <row r="490" spans="2:7" x14ac:dyDescent="0.15">
      <c r="B490" s="27" t="s">
        <v>2015</v>
      </c>
      <c r="C490" s="15" t="s">
        <v>2165</v>
      </c>
      <c r="D490" s="15" t="s">
        <v>2174</v>
      </c>
      <c r="E490" s="15" t="s">
        <v>2175</v>
      </c>
      <c r="F490" s="15">
        <v>1</v>
      </c>
      <c r="G490" s="15">
        <v>125</v>
      </c>
    </row>
    <row r="491" spans="2:7" x14ac:dyDescent="0.15">
      <c r="B491" s="27" t="s">
        <v>2016</v>
      </c>
      <c r="C491" s="15" t="s">
        <v>2176</v>
      </c>
      <c r="D491" s="15" t="s">
        <v>2177</v>
      </c>
      <c r="E491" s="15" t="s">
        <v>2178</v>
      </c>
      <c r="F491" s="15">
        <v>246</v>
      </c>
      <c r="G491" s="15">
        <v>356</v>
      </c>
    </row>
    <row r="492" spans="2:7" x14ac:dyDescent="0.15">
      <c r="B492" s="27" t="s">
        <v>2017</v>
      </c>
      <c r="C492" s="15" t="s">
        <v>2179</v>
      </c>
      <c r="D492" s="15" t="s">
        <v>2180</v>
      </c>
      <c r="E492" s="15" t="s">
        <v>2181</v>
      </c>
      <c r="F492" s="15">
        <v>32</v>
      </c>
      <c r="G492" s="15">
        <v>300</v>
      </c>
    </row>
    <row r="493" spans="2:7" x14ac:dyDescent="0.15">
      <c r="B493" s="35" t="s">
        <v>2571</v>
      </c>
      <c r="C493" s="24" t="s">
        <v>2644</v>
      </c>
      <c r="D493" s="15" t="s">
        <v>2597</v>
      </c>
      <c r="E493" s="15" t="s">
        <v>2598</v>
      </c>
      <c r="F493" s="15">
        <v>21</v>
      </c>
      <c r="G493" s="15">
        <v>332</v>
      </c>
    </row>
    <row r="494" spans="2:7" x14ac:dyDescent="0.15">
      <c r="B494" s="35" t="s">
        <v>2561</v>
      </c>
      <c r="C494" s="15" t="s">
        <v>2643</v>
      </c>
      <c r="D494" s="15" t="s">
        <v>2609</v>
      </c>
      <c r="E494" s="15" t="s">
        <v>2610</v>
      </c>
      <c r="F494" s="15">
        <v>48</v>
      </c>
      <c r="G494" s="15">
        <v>176</v>
      </c>
    </row>
    <row r="495" spans="2:7" x14ac:dyDescent="0.15">
      <c r="B495" s="35" t="s">
        <v>2561</v>
      </c>
      <c r="C495" s="15" t="s">
        <v>2643</v>
      </c>
      <c r="D495" s="15" t="s">
        <v>2611</v>
      </c>
      <c r="E495" s="15" t="s">
        <v>2612</v>
      </c>
      <c r="F495" s="15">
        <v>178</v>
      </c>
      <c r="G495" s="15">
        <v>262</v>
      </c>
    </row>
    <row r="496" spans="2:7" x14ac:dyDescent="0.15">
      <c r="B496" s="35" t="s">
        <v>2561</v>
      </c>
      <c r="C496" s="15" t="s">
        <v>2643</v>
      </c>
      <c r="D496" s="15" t="s">
        <v>2613</v>
      </c>
      <c r="E496" s="15" t="s">
        <v>2614</v>
      </c>
      <c r="F496" s="15">
        <v>264</v>
      </c>
      <c r="G496" s="15">
        <v>349</v>
      </c>
    </row>
    <row r="497" spans="1:12" x14ac:dyDescent="0.15">
      <c r="B497" s="35" t="s">
        <v>2561</v>
      </c>
      <c r="C497" s="15" t="s">
        <v>2643</v>
      </c>
      <c r="D497" s="15" t="s">
        <v>1701</v>
      </c>
      <c r="E497" s="15" t="s">
        <v>1634</v>
      </c>
      <c r="F497" s="15">
        <v>380</v>
      </c>
      <c r="G497" s="15">
        <v>424</v>
      </c>
    </row>
    <row r="498" spans="1:12" x14ac:dyDescent="0.15">
      <c r="B498" s="35" t="s">
        <v>2561</v>
      </c>
      <c r="C498" s="15" t="s">
        <v>2643</v>
      </c>
      <c r="D498" s="15" t="s">
        <v>2615</v>
      </c>
      <c r="E498" s="15" t="s">
        <v>2616</v>
      </c>
      <c r="F498" s="15">
        <v>861</v>
      </c>
      <c r="G498" s="15">
        <v>892</v>
      </c>
    </row>
    <row r="499" spans="1:12" x14ac:dyDescent="0.15">
      <c r="A499" s="24"/>
      <c r="B499" s="35" t="s">
        <v>2556</v>
      </c>
      <c r="C499" s="24" t="s">
        <v>2631</v>
      </c>
      <c r="D499" s="24" t="s">
        <v>2609</v>
      </c>
      <c r="E499" s="24" t="s">
        <v>2610</v>
      </c>
      <c r="F499" s="24">
        <v>41</v>
      </c>
      <c r="G499" s="24">
        <v>167</v>
      </c>
      <c r="H499" s="24"/>
      <c r="I499" s="24"/>
      <c r="J499" s="24"/>
      <c r="K499" s="24"/>
      <c r="L499" s="24"/>
    </row>
    <row r="500" spans="1:12" x14ac:dyDescent="0.15">
      <c r="A500" s="24"/>
      <c r="B500" s="35" t="s">
        <v>2556</v>
      </c>
      <c r="C500" s="24" t="s">
        <v>2631</v>
      </c>
      <c r="D500" s="24" t="s">
        <v>2611</v>
      </c>
      <c r="E500" s="24" t="s">
        <v>2612</v>
      </c>
      <c r="F500" s="24">
        <v>171</v>
      </c>
      <c r="G500" s="24">
        <v>254</v>
      </c>
      <c r="H500" s="24"/>
      <c r="I500" s="24"/>
      <c r="J500" s="24"/>
      <c r="K500" s="24"/>
      <c r="L500" s="24"/>
    </row>
    <row r="501" spans="1:12" x14ac:dyDescent="0.15">
      <c r="A501" s="24"/>
      <c r="B501" s="35" t="s">
        <v>2556</v>
      </c>
      <c r="C501" s="24" t="s">
        <v>2631</v>
      </c>
      <c r="D501" s="24" t="s">
        <v>2613</v>
      </c>
      <c r="E501" s="24" t="s">
        <v>2614</v>
      </c>
      <c r="F501" s="24">
        <v>256</v>
      </c>
      <c r="G501" s="24">
        <v>341</v>
      </c>
      <c r="H501" s="24"/>
      <c r="I501" s="24"/>
      <c r="J501" s="24"/>
      <c r="K501" s="24"/>
      <c r="L501" s="24"/>
    </row>
    <row r="502" spans="1:12" x14ac:dyDescent="0.15">
      <c r="A502" s="24"/>
      <c r="B502" s="35" t="s">
        <v>2556</v>
      </c>
      <c r="C502" s="24" t="s">
        <v>2631</v>
      </c>
      <c r="D502" s="24" t="s">
        <v>2660</v>
      </c>
      <c r="E502" s="24" t="s">
        <v>2661</v>
      </c>
      <c r="F502" s="24">
        <v>373</v>
      </c>
      <c r="G502" s="24">
        <v>421</v>
      </c>
      <c r="H502" s="24"/>
      <c r="I502" s="24"/>
      <c r="J502" s="24"/>
      <c r="K502" s="24"/>
      <c r="L502" s="24"/>
    </row>
    <row r="503" spans="1:12" x14ac:dyDescent="0.15">
      <c r="A503" s="24"/>
      <c r="B503" s="35" t="s">
        <v>2569</v>
      </c>
      <c r="C503" s="24" t="s">
        <v>2649</v>
      </c>
      <c r="D503" s="24" t="s">
        <v>2609</v>
      </c>
      <c r="E503" s="24" t="s">
        <v>2610</v>
      </c>
      <c r="F503" s="24">
        <v>13</v>
      </c>
      <c r="G503" s="24">
        <v>145</v>
      </c>
      <c r="H503" s="24"/>
      <c r="I503" s="24"/>
      <c r="J503" s="24"/>
      <c r="K503" s="24"/>
      <c r="L503" s="24"/>
    </row>
    <row r="504" spans="1:12" x14ac:dyDescent="0.15">
      <c r="A504" s="24"/>
      <c r="B504" s="35" t="s">
        <v>2569</v>
      </c>
      <c r="C504" s="24" t="s">
        <v>2649</v>
      </c>
      <c r="D504" s="24" t="s">
        <v>2611</v>
      </c>
      <c r="E504" s="24" t="s">
        <v>2612</v>
      </c>
      <c r="F504" s="24">
        <v>149</v>
      </c>
      <c r="G504" s="24">
        <v>232</v>
      </c>
      <c r="H504" s="24"/>
      <c r="I504" s="24"/>
      <c r="J504" s="24"/>
      <c r="K504" s="24"/>
      <c r="L504" s="24"/>
    </row>
    <row r="505" spans="1:12" x14ac:dyDescent="0.15">
      <c r="A505" s="24"/>
      <c r="B505" s="35" t="s">
        <v>2569</v>
      </c>
      <c r="C505" s="24" t="s">
        <v>2649</v>
      </c>
      <c r="D505" s="24" t="s">
        <v>2613</v>
      </c>
      <c r="E505" s="24" t="s">
        <v>2614</v>
      </c>
      <c r="F505" s="24">
        <v>234</v>
      </c>
      <c r="G505" s="24">
        <v>319</v>
      </c>
      <c r="H505" s="24"/>
      <c r="I505" s="24"/>
      <c r="J505" s="24"/>
      <c r="K505" s="24"/>
      <c r="L505" s="24"/>
    </row>
    <row r="506" spans="1:12" x14ac:dyDescent="0.15">
      <c r="A506" s="24"/>
      <c r="B506" s="35" t="s">
        <v>2569</v>
      </c>
      <c r="C506" s="24" t="s">
        <v>2649</v>
      </c>
      <c r="D506" s="24" t="s">
        <v>2660</v>
      </c>
      <c r="E506" s="24" t="s">
        <v>2661</v>
      </c>
      <c r="F506" s="24">
        <v>351</v>
      </c>
      <c r="G506" s="24">
        <v>399</v>
      </c>
      <c r="H506" s="24"/>
      <c r="I506" s="24"/>
      <c r="J506" s="24"/>
      <c r="K506" s="24"/>
      <c r="L506" s="24"/>
    </row>
    <row r="507" spans="1:12" x14ac:dyDescent="0.15">
      <c r="B507" s="27" t="s">
        <v>2018</v>
      </c>
      <c r="C507" s="15" t="s">
        <v>2182</v>
      </c>
      <c r="D507" s="15" t="s">
        <v>1870</v>
      </c>
      <c r="E507" s="15" t="s">
        <v>2183</v>
      </c>
      <c r="F507" s="15">
        <v>24</v>
      </c>
      <c r="G507" s="15">
        <v>126</v>
      </c>
    </row>
    <row r="508" spans="1:12" x14ac:dyDescent="0.15">
      <c r="B508" s="27" t="s">
        <v>2018</v>
      </c>
      <c r="C508" s="15" t="s">
        <v>2182</v>
      </c>
      <c r="D508" s="15" t="s">
        <v>1870</v>
      </c>
      <c r="E508" s="15" t="s">
        <v>2183</v>
      </c>
      <c r="F508" s="15">
        <v>136</v>
      </c>
      <c r="G508" s="15">
        <v>241</v>
      </c>
    </row>
    <row r="509" spans="1:12" x14ac:dyDescent="0.15">
      <c r="B509" s="27" t="s">
        <v>2019</v>
      </c>
      <c r="C509" s="15" t="s">
        <v>2184</v>
      </c>
      <c r="D509" s="15" t="s">
        <v>1689</v>
      </c>
      <c r="E509" s="15" t="s">
        <v>1690</v>
      </c>
      <c r="F509" s="15">
        <v>59</v>
      </c>
      <c r="G509" s="15">
        <v>151</v>
      </c>
    </row>
    <row r="510" spans="1:12" x14ac:dyDescent="0.15">
      <c r="B510" s="27" t="s">
        <v>2019</v>
      </c>
      <c r="C510" s="15" t="s">
        <v>2184</v>
      </c>
      <c r="D510" s="15" t="s">
        <v>1689</v>
      </c>
      <c r="E510" s="15" t="s">
        <v>1690</v>
      </c>
      <c r="F510" s="15">
        <v>165</v>
      </c>
      <c r="G510" s="15">
        <v>260</v>
      </c>
    </row>
    <row r="511" spans="1:12" x14ac:dyDescent="0.15">
      <c r="B511" s="27" t="s">
        <v>2019</v>
      </c>
      <c r="C511" s="15" t="s">
        <v>2184</v>
      </c>
      <c r="D511" s="15" t="s">
        <v>1689</v>
      </c>
      <c r="E511" s="15" t="s">
        <v>1690</v>
      </c>
      <c r="F511" s="15">
        <v>274</v>
      </c>
      <c r="G511" s="15">
        <v>376</v>
      </c>
    </row>
    <row r="512" spans="1:12" x14ac:dyDescent="0.15">
      <c r="B512" s="27" t="s">
        <v>2019</v>
      </c>
      <c r="C512" s="15" t="s">
        <v>2184</v>
      </c>
      <c r="D512" s="15" t="s">
        <v>1689</v>
      </c>
      <c r="E512" s="15" t="s">
        <v>1690</v>
      </c>
      <c r="F512" s="15">
        <v>389</v>
      </c>
      <c r="G512" s="15">
        <v>480</v>
      </c>
    </row>
    <row r="513" spans="2:7" x14ac:dyDescent="0.15">
      <c r="B513" s="27" t="s">
        <v>2019</v>
      </c>
      <c r="C513" s="15" t="s">
        <v>2184</v>
      </c>
      <c r="D513" s="15" t="s">
        <v>1689</v>
      </c>
      <c r="E513" s="15" t="s">
        <v>1690</v>
      </c>
      <c r="F513" s="15">
        <v>493</v>
      </c>
      <c r="G513" s="15">
        <v>590</v>
      </c>
    </row>
    <row r="514" spans="2:7" x14ac:dyDescent="0.15">
      <c r="B514" s="27" t="s">
        <v>2019</v>
      </c>
      <c r="C514" s="15" t="s">
        <v>2184</v>
      </c>
      <c r="D514" s="15" t="s">
        <v>1691</v>
      </c>
      <c r="E514" s="15" t="s">
        <v>1692</v>
      </c>
      <c r="F514" s="15">
        <v>638</v>
      </c>
      <c r="G514" s="15">
        <v>785</v>
      </c>
    </row>
    <row r="515" spans="2:7" x14ac:dyDescent="0.15">
      <c r="B515" s="27" t="s">
        <v>2020</v>
      </c>
      <c r="C515" s="15" t="s">
        <v>2185</v>
      </c>
      <c r="D515" s="15" t="s">
        <v>1689</v>
      </c>
      <c r="E515" s="15" t="s">
        <v>1690</v>
      </c>
      <c r="F515" s="15">
        <v>59</v>
      </c>
      <c r="G515" s="15">
        <v>150</v>
      </c>
    </row>
    <row r="516" spans="2:7" x14ac:dyDescent="0.15">
      <c r="B516" s="27" t="s">
        <v>2020</v>
      </c>
      <c r="C516" s="15" t="s">
        <v>2185</v>
      </c>
      <c r="D516" s="15" t="s">
        <v>1689</v>
      </c>
      <c r="E516" s="15" t="s">
        <v>1690</v>
      </c>
      <c r="F516" s="15">
        <v>164</v>
      </c>
      <c r="G516" s="15">
        <v>259</v>
      </c>
    </row>
    <row r="517" spans="2:7" x14ac:dyDescent="0.15">
      <c r="B517" s="27" t="s">
        <v>2020</v>
      </c>
      <c r="C517" s="15" t="s">
        <v>2185</v>
      </c>
      <c r="D517" s="15" t="s">
        <v>1689</v>
      </c>
      <c r="E517" s="15" t="s">
        <v>1690</v>
      </c>
      <c r="F517" s="15">
        <v>273</v>
      </c>
      <c r="G517" s="15">
        <v>374</v>
      </c>
    </row>
    <row r="518" spans="2:7" x14ac:dyDescent="0.15">
      <c r="B518" s="27" t="s">
        <v>2020</v>
      </c>
      <c r="C518" s="15" t="s">
        <v>2185</v>
      </c>
      <c r="D518" s="15" t="s">
        <v>1689</v>
      </c>
      <c r="E518" s="15" t="s">
        <v>1690</v>
      </c>
      <c r="F518" s="15">
        <v>388</v>
      </c>
      <c r="G518" s="15">
        <v>479</v>
      </c>
    </row>
    <row r="519" spans="2:7" x14ac:dyDescent="0.15">
      <c r="B519" s="27" t="s">
        <v>2020</v>
      </c>
      <c r="C519" s="15" t="s">
        <v>2185</v>
      </c>
      <c r="D519" s="15" t="s">
        <v>1689</v>
      </c>
      <c r="E519" s="15" t="s">
        <v>1690</v>
      </c>
      <c r="F519" s="15">
        <v>492</v>
      </c>
      <c r="G519" s="15">
        <v>589</v>
      </c>
    </row>
    <row r="520" spans="2:7" x14ac:dyDescent="0.15">
      <c r="B520" s="27" t="s">
        <v>2020</v>
      </c>
      <c r="C520" s="15" t="s">
        <v>2185</v>
      </c>
      <c r="D520" s="15" t="s">
        <v>1691</v>
      </c>
      <c r="E520" s="15" t="s">
        <v>1692</v>
      </c>
      <c r="F520" s="15">
        <v>637</v>
      </c>
      <c r="G520" s="15">
        <v>784</v>
      </c>
    </row>
    <row r="521" spans="2:7" x14ac:dyDescent="0.15">
      <c r="B521" s="27" t="s">
        <v>2021</v>
      </c>
      <c r="C521" s="15" t="s">
        <v>2186</v>
      </c>
      <c r="D521" s="15" t="s">
        <v>1689</v>
      </c>
      <c r="E521" s="15" t="s">
        <v>1690</v>
      </c>
      <c r="F521" s="15">
        <v>53</v>
      </c>
      <c r="G521" s="15">
        <v>144</v>
      </c>
    </row>
    <row r="522" spans="2:7" x14ac:dyDescent="0.15">
      <c r="B522" s="27" t="s">
        <v>2021</v>
      </c>
      <c r="C522" s="15" t="s">
        <v>2186</v>
      </c>
      <c r="D522" s="15" t="s">
        <v>1689</v>
      </c>
      <c r="E522" s="15" t="s">
        <v>1690</v>
      </c>
      <c r="F522" s="15">
        <v>158</v>
      </c>
      <c r="G522" s="15">
        <v>253</v>
      </c>
    </row>
    <row r="523" spans="2:7" x14ac:dyDescent="0.15">
      <c r="B523" s="27" t="s">
        <v>2021</v>
      </c>
      <c r="C523" s="15" t="s">
        <v>2186</v>
      </c>
      <c r="D523" s="15" t="s">
        <v>1689</v>
      </c>
      <c r="E523" s="15" t="s">
        <v>1690</v>
      </c>
      <c r="F523" s="15">
        <v>267</v>
      </c>
      <c r="G523" s="15">
        <v>369</v>
      </c>
    </row>
    <row r="524" spans="2:7" x14ac:dyDescent="0.15">
      <c r="B524" s="27" t="s">
        <v>2021</v>
      </c>
      <c r="C524" s="15" t="s">
        <v>2186</v>
      </c>
      <c r="D524" s="15" t="s">
        <v>1689</v>
      </c>
      <c r="E524" s="15" t="s">
        <v>1690</v>
      </c>
      <c r="F524" s="15">
        <v>382</v>
      </c>
      <c r="G524" s="15">
        <v>473</v>
      </c>
    </row>
    <row r="525" spans="2:7" x14ac:dyDescent="0.15">
      <c r="B525" s="27" t="s">
        <v>2021</v>
      </c>
      <c r="C525" s="15" t="s">
        <v>2186</v>
      </c>
      <c r="D525" s="15" t="s">
        <v>1689</v>
      </c>
      <c r="E525" s="15" t="s">
        <v>1690</v>
      </c>
      <c r="F525" s="15">
        <v>486</v>
      </c>
      <c r="G525" s="15">
        <v>583</v>
      </c>
    </row>
    <row r="526" spans="2:7" x14ac:dyDescent="0.15">
      <c r="B526" s="27" t="s">
        <v>2021</v>
      </c>
      <c r="C526" s="15" t="s">
        <v>2186</v>
      </c>
      <c r="D526" s="15" t="s">
        <v>1691</v>
      </c>
      <c r="E526" s="15" t="s">
        <v>1692</v>
      </c>
      <c r="F526" s="15">
        <v>631</v>
      </c>
      <c r="G526" s="15">
        <v>779</v>
      </c>
    </row>
    <row r="527" spans="2:7" x14ac:dyDescent="0.15">
      <c r="B527" s="27" t="s">
        <v>2022</v>
      </c>
      <c r="C527" s="15" t="s">
        <v>2187</v>
      </c>
      <c r="D527" s="15" t="s">
        <v>1689</v>
      </c>
      <c r="E527" s="15" t="s">
        <v>1690</v>
      </c>
      <c r="F527" s="15">
        <v>59</v>
      </c>
      <c r="G527" s="15">
        <v>150</v>
      </c>
    </row>
    <row r="528" spans="2:7" x14ac:dyDescent="0.15">
      <c r="B528" s="27" t="s">
        <v>2022</v>
      </c>
      <c r="C528" s="15" t="s">
        <v>2187</v>
      </c>
      <c r="D528" s="15" t="s">
        <v>1689</v>
      </c>
      <c r="E528" s="15" t="s">
        <v>1690</v>
      </c>
      <c r="F528" s="15">
        <v>164</v>
      </c>
      <c r="G528" s="15">
        <v>259</v>
      </c>
    </row>
    <row r="529" spans="2:7" x14ac:dyDescent="0.15">
      <c r="B529" s="27" t="s">
        <v>2022</v>
      </c>
      <c r="C529" s="15" t="s">
        <v>2187</v>
      </c>
      <c r="D529" s="15" t="s">
        <v>1689</v>
      </c>
      <c r="E529" s="15" t="s">
        <v>1690</v>
      </c>
      <c r="F529" s="15">
        <v>273</v>
      </c>
      <c r="G529" s="15">
        <v>375</v>
      </c>
    </row>
    <row r="530" spans="2:7" x14ac:dyDescent="0.15">
      <c r="B530" s="27" t="s">
        <v>2022</v>
      </c>
      <c r="C530" s="15" t="s">
        <v>2187</v>
      </c>
      <c r="D530" s="15" t="s">
        <v>1689</v>
      </c>
      <c r="E530" s="15" t="s">
        <v>1690</v>
      </c>
      <c r="F530" s="15">
        <v>388</v>
      </c>
      <c r="G530" s="15">
        <v>479</v>
      </c>
    </row>
    <row r="531" spans="2:7" x14ac:dyDescent="0.15">
      <c r="B531" s="27" t="s">
        <v>2022</v>
      </c>
      <c r="C531" s="15" t="s">
        <v>2187</v>
      </c>
      <c r="D531" s="15" t="s">
        <v>1689</v>
      </c>
      <c r="E531" s="15" t="s">
        <v>1690</v>
      </c>
      <c r="F531" s="15">
        <v>492</v>
      </c>
      <c r="G531" s="15">
        <v>589</v>
      </c>
    </row>
    <row r="532" spans="2:7" x14ac:dyDescent="0.15">
      <c r="B532" s="27" t="s">
        <v>2022</v>
      </c>
      <c r="C532" s="15" t="s">
        <v>2187</v>
      </c>
      <c r="D532" s="15" t="s">
        <v>1691</v>
      </c>
      <c r="E532" s="15" t="s">
        <v>1692</v>
      </c>
      <c r="F532" s="15">
        <v>637</v>
      </c>
      <c r="G532" s="15">
        <v>784</v>
      </c>
    </row>
    <row r="533" spans="2:7" x14ac:dyDescent="0.15">
      <c r="B533" s="35" t="s">
        <v>2572</v>
      </c>
      <c r="C533" s="15" t="s">
        <v>2642</v>
      </c>
      <c r="D533" s="15" t="s">
        <v>2599</v>
      </c>
      <c r="E533" s="15" t="s">
        <v>2600</v>
      </c>
      <c r="F533" s="15">
        <v>282</v>
      </c>
      <c r="G533" s="15">
        <v>334</v>
      </c>
    </row>
    <row r="534" spans="2:7" x14ac:dyDescent="0.15">
      <c r="B534" s="27" t="s">
        <v>2023</v>
      </c>
      <c r="C534" s="15" t="s">
        <v>2188</v>
      </c>
      <c r="D534" s="15" t="s">
        <v>2189</v>
      </c>
      <c r="E534" s="15" t="s">
        <v>2190</v>
      </c>
      <c r="F534" s="15">
        <v>40</v>
      </c>
      <c r="G534" s="15">
        <v>440</v>
      </c>
    </row>
    <row r="535" spans="2:7" x14ac:dyDescent="0.15">
      <c r="B535" s="27" t="s">
        <v>2024</v>
      </c>
      <c r="C535" s="15" t="s">
        <v>2191</v>
      </c>
      <c r="D535" s="15" t="s">
        <v>1876</v>
      </c>
      <c r="E535" s="15" t="s">
        <v>1877</v>
      </c>
      <c r="F535" s="15">
        <v>47</v>
      </c>
      <c r="G535" s="15">
        <v>478</v>
      </c>
    </row>
    <row r="536" spans="2:7" x14ac:dyDescent="0.15">
      <c r="B536" s="27" t="s">
        <v>2024</v>
      </c>
      <c r="C536" s="15" t="s">
        <v>2191</v>
      </c>
      <c r="D536" s="15" t="s">
        <v>2192</v>
      </c>
      <c r="E536" s="15" t="s">
        <v>2193</v>
      </c>
      <c r="F536" s="15">
        <v>216</v>
      </c>
      <c r="G536" s="15">
        <v>345</v>
      </c>
    </row>
    <row r="537" spans="2:7" x14ac:dyDescent="0.15">
      <c r="B537" s="27" t="s">
        <v>2024</v>
      </c>
      <c r="C537" s="15" t="s">
        <v>2191</v>
      </c>
      <c r="D537" s="15" t="s">
        <v>2192</v>
      </c>
      <c r="E537" s="15" t="s">
        <v>2193</v>
      </c>
      <c r="F537" s="15">
        <v>401</v>
      </c>
      <c r="G537" s="15">
        <v>529</v>
      </c>
    </row>
    <row r="538" spans="2:7" x14ac:dyDescent="0.15">
      <c r="B538" s="27" t="s">
        <v>2024</v>
      </c>
      <c r="C538" s="15" t="s">
        <v>2191</v>
      </c>
      <c r="D538" s="15" t="s">
        <v>2192</v>
      </c>
      <c r="E538" s="15" t="s">
        <v>2193</v>
      </c>
      <c r="F538" s="15">
        <v>827</v>
      </c>
      <c r="G538" s="15">
        <v>945</v>
      </c>
    </row>
    <row r="539" spans="2:7" x14ac:dyDescent="0.15">
      <c r="B539" s="27" t="s">
        <v>2024</v>
      </c>
      <c r="C539" s="15" t="s">
        <v>2191</v>
      </c>
      <c r="D539" s="15" t="s">
        <v>2192</v>
      </c>
      <c r="E539" s="15" t="s">
        <v>2193</v>
      </c>
      <c r="F539" s="15">
        <v>1055</v>
      </c>
      <c r="G539" s="15">
        <v>1187</v>
      </c>
    </row>
    <row r="540" spans="2:7" x14ac:dyDescent="0.15">
      <c r="B540" s="27" t="s">
        <v>2025</v>
      </c>
      <c r="C540" s="15" t="s">
        <v>2194</v>
      </c>
      <c r="D540" s="15" t="s">
        <v>1876</v>
      </c>
      <c r="E540" s="15" t="s">
        <v>1877</v>
      </c>
      <c r="F540" s="15">
        <v>42</v>
      </c>
      <c r="G540" s="15">
        <v>171</v>
      </c>
    </row>
    <row r="541" spans="2:7" x14ac:dyDescent="0.15">
      <c r="B541" s="27" t="s">
        <v>2025</v>
      </c>
      <c r="C541" s="15" t="s">
        <v>2194</v>
      </c>
      <c r="D541" s="15" t="s">
        <v>2192</v>
      </c>
      <c r="E541" s="15" t="s">
        <v>2193</v>
      </c>
      <c r="F541" s="15">
        <v>209</v>
      </c>
      <c r="G541" s="15">
        <v>338</v>
      </c>
    </row>
    <row r="542" spans="2:7" x14ac:dyDescent="0.15">
      <c r="B542" s="27" t="s">
        <v>2025</v>
      </c>
      <c r="C542" s="15" t="s">
        <v>2194</v>
      </c>
      <c r="D542" s="15" t="s">
        <v>2192</v>
      </c>
      <c r="E542" s="15" t="s">
        <v>2193</v>
      </c>
      <c r="F542" s="15">
        <v>395</v>
      </c>
      <c r="G542" s="15">
        <v>521</v>
      </c>
    </row>
    <row r="543" spans="2:7" x14ac:dyDescent="0.15">
      <c r="B543" s="27" t="s">
        <v>2025</v>
      </c>
      <c r="C543" s="15" t="s">
        <v>2194</v>
      </c>
      <c r="D543" s="15" t="s">
        <v>2192</v>
      </c>
      <c r="E543" s="15" t="s">
        <v>2193</v>
      </c>
      <c r="F543" s="15">
        <v>819</v>
      </c>
      <c r="G543" s="15">
        <v>938</v>
      </c>
    </row>
    <row r="544" spans="2:7" x14ac:dyDescent="0.15">
      <c r="B544" s="27" t="s">
        <v>2025</v>
      </c>
      <c r="C544" s="15" t="s">
        <v>2194</v>
      </c>
      <c r="D544" s="15" t="s">
        <v>2192</v>
      </c>
      <c r="E544" s="15" t="s">
        <v>2193</v>
      </c>
      <c r="F544" s="15">
        <v>1044</v>
      </c>
      <c r="G544" s="15">
        <v>1173</v>
      </c>
    </row>
    <row r="545" spans="2:8" x14ac:dyDescent="0.15">
      <c r="B545" s="27" t="s">
        <v>2026</v>
      </c>
      <c r="C545" s="15" t="s">
        <v>2195</v>
      </c>
      <c r="D545" s="15" t="s">
        <v>2196</v>
      </c>
      <c r="E545" s="15" t="s">
        <v>2197</v>
      </c>
      <c r="F545" s="15">
        <v>38</v>
      </c>
      <c r="G545" s="15">
        <v>212</v>
      </c>
    </row>
    <row r="546" spans="2:8" x14ac:dyDescent="0.15">
      <c r="B546" s="27" t="s">
        <v>2026</v>
      </c>
      <c r="C546" s="15" t="s">
        <v>2195</v>
      </c>
      <c r="D546" s="15" t="s">
        <v>2198</v>
      </c>
      <c r="E546" s="15" t="s">
        <v>2199</v>
      </c>
      <c r="F546" s="15">
        <v>522</v>
      </c>
      <c r="G546" s="15">
        <v>600</v>
      </c>
    </row>
    <row r="547" spans="2:8" x14ac:dyDescent="0.15">
      <c r="B547" s="27" t="s">
        <v>2026</v>
      </c>
      <c r="C547" s="15" t="s">
        <v>2195</v>
      </c>
      <c r="D547" s="15" t="s">
        <v>2198</v>
      </c>
      <c r="E547" s="15" t="s">
        <v>2199</v>
      </c>
      <c r="F547" s="15">
        <v>562</v>
      </c>
      <c r="G547" s="15">
        <v>630</v>
      </c>
    </row>
    <row r="548" spans="2:8" x14ac:dyDescent="0.15">
      <c r="B548" s="27" t="s">
        <v>2026</v>
      </c>
      <c r="C548" s="15" t="s">
        <v>2195</v>
      </c>
      <c r="D548" s="15" t="s">
        <v>2198</v>
      </c>
      <c r="E548" s="15" t="s">
        <v>2199</v>
      </c>
      <c r="F548" s="15">
        <v>695</v>
      </c>
      <c r="G548" s="15">
        <v>773</v>
      </c>
    </row>
    <row r="549" spans="2:8" x14ac:dyDescent="0.15">
      <c r="B549" s="27" t="s">
        <v>2026</v>
      </c>
      <c r="C549" s="15" t="s">
        <v>2195</v>
      </c>
      <c r="D549" s="15" t="s">
        <v>2198</v>
      </c>
      <c r="E549" s="15" t="s">
        <v>2199</v>
      </c>
      <c r="F549" s="15">
        <v>744</v>
      </c>
      <c r="G549" s="15">
        <v>813</v>
      </c>
    </row>
    <row r="550" spans="2:8" x14ac:dyDescent="0.15">
      <c r="B550" s="27" t="s">
        <v>2026</v>
      </c>
      <c r="C550" s="15" t="s">
        <v>2195</v>
      </c>
      <c r="D550" s="15" t="s">
        <v>2198</v>
      </c>
      <c r="E550" s="15" t="s">
        <v>2199</v>
      </c>
      <c r="F550" s="15">
        <v>798</v>
      </c>
      <c r="G550" s="15">
        <v>856</v>
      </c>
    </row>
    <row r="551" spans="2:8" x14ac:dyDescent="0.15">
      <c r="B551" s="27" t="s">
        <v>2026</v>
      </c>
      <c r="C551" s="15" t="s">
        <v>2195</v>
      </c>
      <c r="D551" s="15" t="s">
        <v>2198</v>
      </c>
      <c r="E551" s="15" t="s">
        <v>2199</v>
      </c>
      <c r="F551" s="15">
        <v>861</v>
      </c>
      <c r="G551" s="15">
        <v>926</v>
      </c>
    </row>
    <row r="552" spans="2:8" x14ac:dyDescent="0.15">
      <c r="B552" s="27" t="s">
        <v>2026</v>
      </c>
      <c r="C552" s="15" t="s">
        <v>2195</v>
      </c>
      <c r="D552" s="15" t="s">
        <v>2198</v>
      </c>
      <c r="E552" s="15" t="s">
        <v>2199</v>
      </c>
      <c r="F552" s="15">
        <v>1043</v>
      </c>
      <c r="G552" s="15">
        <v>1100</v>
      </c>
    </row>
    <row r="553" spans="2:8" x14ac:dyDescent="0.15">
      <c r="B553" s="27" t="s">
        <v>2026</v>
      </c>
      <c r="C553" s="15" t="s">
        <v>2195</v>
      </c>
      <c r="D553" s="15" t="s">
        <v>2198</v>
      </c>
      <c r="E553" s="15" t="s">
        <v>2199</v>
      </c>
      <c r="F553" s="15">
        <v>1116</v>
      </c>
      <c r="G553" s="15">
        <v>1174</v>
      </c>
    </row>
    <row r="554" spans="2:8" x14ac:dyDescent="0.15">
      <c r="B554" s="27" t="s">
        <v>2026</v>
      </c>
      <c r="C554" s="15" t="s">
        <v>2195</v>
      </c>
      <c r="D554" s="15" t="s">
        <v>2198</v>
      </c>
      <c r="E554" s="15" t="s">
        <v>2199</v>
      </c>
      <c r="F554" s="15">
        <v>1156</v>
      </c>
      <c r="G554" s="15">
        <v>1226</v>
      </c>
    </row>
    <row r="555" spans="2:8" x14ac:dyDescent="0.15">
      <c r="B555" s="27" t="s">
        <v>2026</v>
      </c>
      <c r="C555" s="15" t="s">
        <v>2195</v>
      </c>
      <c r="D555" s="15" t="s">
        <v>2198</v>
      </c>
      <c r="E555" s="15" t="s">
        <v>2199</v>
      </c>
      <c r="F555" s="15">
        <v>1249</v>
      </c>
      <c r="G555" s="15">
        <v>1317</v>
      </c>
    </row>
    <row r="556" spans="2:8" x14ac:dyDescent="0.15">
      <c r="B556" s="27" t="s">
        <v>2026</v>
      </c>
      <c r="C556" s="15" t="s">
        <v>2195</v>
      </c>
      <c r="D556" s="15" t="s">
        <v>2198</v>
      </c>
      <c r="E556" s="15" t="s">
        <v>2199</v>
      </c>
      <c r="F556" s="15">
        <v>1297</v>
      </c>
      <c r="G556" s="15">
        <v>1364</v>
      </c>
    </row>
    <row r="557" spans="2:8" x14ac:dyDescent="0.15">
      <c r="B557" s="27" t="s">
        <v>2026</v>
      </c>
      <c r="C557" s="15" t="s">
        <v>2195</v>
      </c>
      <c r="D557" s="15" t="s">
        <v>2198</v>
      </c>
      <c r="E557" s="15" t="s">
        <v>2199</v>
      </c>
      <c r="F557" s="15">
        <v>1401</v>
      </c>
      <c r="G557" s="15">
        <v>1461</v>
      </c>
    </row>
    <row r="558" spans="2:8" x14ac:dyDescent="0.15">
      <c r="B558" s="27" t="s">
        <v>2026</v>
      </c>
      <c r="C558" s="15" t="s">
        <v>2195</v>
      </c>
      <c r="D558" s="15" t="s">
        <v>2198</v>
      </c>
      <c r="E558" s="15" t="s">
        <v>2199</v>
      </c>
      <c r="F558" s="15">
        <v>1494</v>
      </c>
      <c r="G558" s="15">
        <v>1553</v>
      </c>
    </row>
    <row r="559" spans="2:8" x14ac:dyDescent="0.15">
      <c r="B559" s="35" t="s">
        <v>2565</v>
      </c>
      <c r="C559" s="24" t="s">
        <v>2650</v>
      </c>
      <c r="D559" s="24" t="s">
        <v>2662</v>
      </c>
      <c r="E559" s="24" t="s">
        <v>2663</v>
      </c>
      <c r="F559" s="24">
        <v>24</v>
      </c>
      <c r="G559" s="24">
        <v>110</v>
      </c>
      <c r="H559" s="24"/>
    </row>
    <row r="560" spans="2:8" x14ac:dyDescent="0.15">
      <c r="B560" s="35" t="s">
        <v>2565</v>
      </c>
      <c r="C560" s="24" t="s">
        <v>2650</v>
      </c>
      <c r="D560" s="24" t="s">
        <v>1774</v>
      </c>
      <c r="E560" s="24" t="s">
        <v>1775</v>
      </c>
      <c r="F560" s="24">
        <v>528</v>
      </c>
      <c r="G560" s="24">
        <v>612</v>
      </c>
      <c r="H560" s="24"/>
    </row>
    <row r="561" spans="1:12" x14ac:dyDescent="0.15">
      <c r="B561" s="27" t="s">
        <v>2027</v>
      </c>
      <c r="C561" s="15" t="s">
        <v>2200</v>
      </c>
      <c r="D561" s="15" t="s">
        <v>2201</v>
      </c>
      <c r="E561" s="15" t="s">
        <v>2203</v>
      </c>
      <c r="F561" s="15">
        <v>32</v>
      </c>
      <c r="G561" s="15">
        <v>137</v>
      </c>
    </row>
    <row r="562" spans="1:12" x14ac:dyDescent="0.15">
      <c r="B562" s="27" t="s">
        <v>2027</v>
      </c>
      <c r="C562" s="15" t="s">
        <v>2200</v>
      </c>
      <c r="D562" s="15" t="s">
        <v>2202</v>
      </c>
      <c r="E562" s="15" t="s">
        <v>2204</v>
      </c>
      <c r="F562" s="15">
        <v>145</v>
      </c>
      <c r="G562" s="15">
        <v>202</v>
      </c>
    </row>
    <row r="563" spans="1:12" x14ac:dyDescent="0.15">
      <c r="B563" s="27" t="s">
        <v>2027</v>
      </c>
      <c r="C563" s="15" t="s">
        <v>2200</v>
      </c>
      <c r="D563" s="15" t="s">
        <v>2201</v>
      </c>
      <c r="E563" s="15" t="s">
        <v>2203</v>
      </c>
      <c r="F563" s="15">
        <v>208</v>
      </c>
      <c r="G563" s="15">
        <v>309</v>
      </c>
    </row>
    <row r="564" spans="1:12" x14ac:dyDescent="0.15">
      <c r="B564" s="27" t="s">
        <v>2027</v>
      </c>
      <c r="C564" s="15" t="s">
        <v>2200</v>
      </c>
      <c r="D564" s="15" t="s">
        <v>2202</v>
      </c>
      <c r="E564" s="15" t="s">
        <v>2204</v>
      </c>
      <c r="F564" s="15">
        <v>349</v>
      </c>
      <c r="G564" s="15">
        <v>406</v>
      </c>
    </row>
    <row r="565" spans="1:12" x14ac:dyDescent="0.15">
      <c r="B565" s="27" t="s">
        <v>2027</v>
      </c>
      <c r="C565" s="15" t="s">
        <v>2200</v>
      </c>
      <c r="D565" s="15" t="s">
        <v>2201</v>
      </c>
      <c r="E565" s="15" t="s">
        <v>2203</v>
      </c>
      <c r="F565" s="15">
        <v>411</v>
      </c>
      <c r="G565" s="15">
        <v>519</v>
      </c>
    </row>
    <row r="566" spans="1:12" x14ac:dyDescent="0.15">
      <c r="B566" s="27" t="s">
        <v>2027</v>
      </c>
      <c r="C566" s="15" t="s">
        <v>2200</v>
      </c>
      <c r="D566" s="15" t="s">
        <v>2202</v>
      </c>
      <c r="E566" s="15" t="s">
        <v>2204</v>
      </c>
      <c r="F566" s="15">
        <v>527</v>
      </c>
      <c r="G566" s="15">
        <v>580</v>
      </c>
    </row>
    <row r="567" spans="1:12" x14ac:dyDescent="0.15">
      <c r="B567" s="27" t="s">
        <v>2027</v>
      </c>
      <c r="C567" s="15" t="s">
        <v>2200</v>
      </c>
      <c r="D567" s="15" t="s">
        <v>2201</v>
      </c>
      <c r="E567" s="15" t="s">
        <v>2203</v>
      </c>
      <c r="F567" s="15">
        <v>584</v>
      </c>
      <c r="G567" s="15">
        <v>689</v>
      </c>
    </row>
    <row r="568" spans="1:12" x14ac:dyDescent="0.15">
      <c r="B568" s="27" t="s">
        <v>2027</v>
      </c>
      <c r="C568" s="15" t="s">
        <v>2200</v>
      </c>
      <c r="D568" s="15" t="s">
        <v>2202</v>
      </c>
      <c r="E568" s="15" t="s">
        <v>2204</v>
      </c>
      <c r="F568" s="15">
        <v>697</v>
      </c>
      <c r="G568" s="15">
        <v>754</v>
      </c>
    </row>
    <row r="569" spans="1:12" x14ac:dyDescent="0.15">
      <c r="B569" s="27" t="s">
        <v>2027</v>
      </c>
      <c r="C569" s="15" t="s">
        <v>2200</v>
      </c>
      <c r="D569" s="15" t="s">
        <v>2201</v>
      </c>
      <c r="E569" s="15" t="s">
        <v>2203</v>
      </c>
      <c r="F569" s="15">
        <v>758</v>
      </c>
      <c r="G569" s="15">
        <v>863</v>
      </c>
    </row>
    <row r="570" spans="1:12" x14ac:dyDescent="0.15">
      <c r="B570" s="27" t="s">
        <v>2027</v>
      </c>
      <c r="C570" s="15" t="s">
        <v>2200</v>
      </c>
      <c r="D570" s="15" t="s">
        <v>2202</v>
      </c>
      <c r="E570" s="15" t="s">
        <v>2204</v>
      </c>
      <c r="F570" s="15">
        <v>873</v>
      </c>
      <c r="G570" s="15">
        <v>926</v>
      </c>
    </row>
    <row r="571" spans="1:12" x14ac:dyDescent="0.15">
      <c r="B571" s="27" t="s">
        <v>2027</v>
      </c>
      <c r="C571" s="15" t="s">
        <v>2200</v>
      </c>
      <c r="D571" s="15" t="s">
        <v>2201</v>
      </c>
      <c r="E571" s="15" t="s">
        <v>2203</v>
      </c>
      <c r="F571" s="15">
        <v>930</v>
      </c>
      <c r="G571" s="15">
        <v>1037</v>
      </c>
    </row>
    <row r="572" spans="1:12" x14ac:dyDescent="0.15">
      <c r="B572" s="27" t="s">
        <v>2027</v>
      </c>
      <c r="C572" s="15" t="s">
        <v>2200</v>
      </c>
      <c r="D572" s="15" t="s">
        <v>2202</v>
      </c>
      <c r="E572" s="15" t="s">
        <v>2204</v>
      </c>
      <c r="F572" s="15">
        <v>1045</v>
      </c>
      <c r="G572" s="15">
        <v>1100</v>
      </c>
    </row>
    <row r="573" spans="1:12" x14ac:dyDescent="0.15">
      <c r="B573" s="27" t="s">
        <v>2027</v>
      </c>
      <c r="C573" s="15" t="s">
        <v>2200</v>
      </c>
      <c r="D573" s="15" t="s">
        <v>2201</v>
      </c>
      <c r="E573" s="15" t="s">
        <v>2203</v>
      </c>
      <c r="F573" s="15">
        <v>1104</v>
      </c>
      <c r="G573" s="15">
        <v>1209</v>
      </c>
    </row>
    <row r="574" spans="1:12" s="29" customFormat="1" x14ac:dyDescent="0.15">
      <c r="A574" s="15"/>
      <c r="B574" s="27" t="s">
        <v>2027</v>
      </c>
      <c r="C574" s="15" t="s">
        <v>2200</v>
      </c>
      <c r="D574" s="15" t="s">
        <v>2202</v>
      </c>
      <c r="E574" s="15" t="s">
        <v>2204</v>
      </c>
      <c r="F574" s="15">
        <v>1217</v>
      </c>
      <c r="G574" s="15">
        <v>1273</v>
      </c>
      <c r="H574" s="15"/>
      <c r="I574" s="15"/>
      <c r="J574" s="15"/>
      <c r="K574" s="15"/>
      <c r="L574" s="15"/>
    </row>
    <row r="575" spans="1:12" s="29" customFormat="1" x14ac:dyDescent="0.15">
      <c r="A575" s="15"/>
      <c r="B575" s="27" t="s">
        <v>2027</v>
      </c>
      <c r="C575" s="15" t="s">
        <v>2200</v>
      </c>
      <c r="D575" s="15" t="s">
        <v>2201</v>
      </c>
      <c r="E575" s="15" t="s">
        <v>2203</v>
      </c>
      <c r="F575" s="15">
        <v>1277</v>
      </c>
      <c r="G575" s="15">
        <v>1383</v>
      </c>
      <c r="H575" s="15"/>
      <c r="I575" s="15"/>
      <c r="J575" s="15"/>
      <c r="K575" s="15"/>
      <c r="L575" s="15"/>
    </row>
    <row r="576" spans="1:12" s="29" customFormat="1" x14ac:dyDescent="0.15">
      <c r="A576" s="15"/>
      <c r="B576" s="27" t="s">
        <v>2027</v>
      </c>
      <c r="C576" s="15" t="s">
        <v>2200</v>
      </c>
      <c r="D576" s="15" t="s">
        <v>2202</v>
      </c>
      <c r="E576" s="15" t="s">
        <v>2204</v>
      </c>
      <c r="F576" s="15">
        <v>1391</v>
      </c>
      <c r="G576" s="15">
        <v>1447</v>
      </c>
      <c r="H576" s="15"/>
      <c r="I576" s="15"/>
      <c r="J576" s="15"/>
      <c r="K576" s="15"/>
      <c r="L576" s="15"/>
    </row>
    <row r="577" spans="1:12" s="29" customFormat="1" x14ac:dyDescent="0.15">
      <c r="A577" s="15"/>
      <c r="B577" s="27" t="s">
        <v>2027</v>
      </c>
      <c r="C577" s="15" t="s">
        <v>2200</v>
      </c>
      <c r="D577" s="15" t="s">
        <v>2201</v>
      </c>
      <c r="E577" s="15" t="s">
        <v>2203</v>
      </c>
      <c r="F577" s="15">
        <v>1451</v>
      </c>
      <c r="G577" s="15">
        <v>1556</v>
      </c>
      <c r="H577" s="15"/>
      <c r="I577" s="15"/>
      <c r="J577" s="15"/>
      <c r="K577" s="15"/>
      <c r="L577" s="15"/>
    </row>
    <row r="578" spans="1:12" s="29" customFormat="1" x14ac:dyDescent="0.15">
      <c r="A578" s="15"/>
      <c r="B578" s="27" t="s">
        <v>2027</v>
      </c>
      <c r="C578" s="15" t="s">
        <v>2200</v>
      </c>
      <c r="D578" s="15" t="s">
        <v>2202</v>
      </c>
      <c r="E578" s="15" t="s">
        <v>2204</v>
      </c>
      <c r="F578" s="15">
        <v>1471</v>
      </c>
      <c r="G578" s="15">
        <v>1798</v>
      </c>
      <c r="H578" s="15"/>
      <c r="I578" s="15"/>
      <c r="J578" s="15"/>
      <c r="K578" s="15"/>
      <c r="L578" s="15"/>
    </row>
    <row r="579" spans="1:12" s="29" customFormat="1" x14ac:dyDescent="0.15">
      <c r="A579" s="15"/>
      <c r="B579" s="27" t="s">
        <v>2027</v>
      </c>
      <c r="C579" s="15" t="s">
        <v>2200</v>
      </c>
      <c r="D579" s="15" t="s">
        <v>2202</v>
      </c>
      <c r="E579" s="15" t="s">
        <v>2204</v>
      </c>
      <c r="F579" s="15">
        <v>1564</v>
      </c>
      <c r="G579" s="15">
        <v>1621</v>
      </c>
      <c r="H579" s="15"/>
      <c r="I579" s="15"/>
      <c r="J579" s="15"/>
      <c r="K579" s="15"/>
      <c r="L579" s="15"/>
    </row>
    <row r="580" spans="1:12" s="29" customFormat="1" x14ac:dyDescent="0.15">
      <c r="A580" s="15"/>
      <c r="B580" s="27" t="s">
        <v>2027</v>
      </c>
      <c r="C580" s="15" t="s">
        <v>2200</v>
      </c>
      <c r="D580" s="15" t="s">
        <v>2201</v>
      </c>
      <c r="E580" s="15" t="s">
        <v>2203</v>
      </c>
      <c r="F580" s="15">
        <v>1625</v>
      </c>
      <c r="G580" s="15">
        <v>1730</v>
      </c>
      <c r="H580" s="15"/>
      <c r="I580" s="15"/>
      <c r="J580" s="15"/>
      <c r="K580" s="15"/>
      <c r="L580" s="15"/>
    </row>
    <row r="581" spans="1:12" s="29" customFormat="1" x14ac:dyDescent="0.15">
      <c r="A581" s="15"/>
      <c r="B581" s="27" t="s">
        <v>2027</v>
      </c>
      <c r="C581" s="15" t="s">
        <v>2200</v>
      </c>
      <c r="D581" s="15" t="s">
        <v>2201</v>
      </c>
      <c r="E581" s="15" t="s">
        <v>2203</v>
      </c>
      <c r="F581" s="15">
        <v>1802</v>
      </c>
      <c r="G581" s="15">
        <v>1907</v>
      </c>
      <c r="H581" s="15"/>
      <c r="I581" s="15"/>
      <c r="J581" s="15"/>
      <c r="K581" s="15"/>
      <c r="L581" s="15"/>
    </row>
    <row r="582" spans="1:12" s="29" customFormat="1" x14ac:dyDescent="0.15">
      <c r="A582" s="15"/>
      <c r="B582" s="27" t="s">
        <v>2027</v>
      </c>
      <c r="C582" s="15" t="s">
        <v>2200</v>
      </c>
      <c r="D582" s="15" t="s">
        <v>2202</v>
      </c>
      <c r="E582" s="15" t="s">
        <v>2204</v>
      </c>
      <c r="F582" s="15">
        <v>1915</v>
      </c>
      <c r="G582" s="15">
        <v>1970</v>
      </c>
      <c r="H582" s="15"/>
      <c r="I582" s="15"/>
      <c r="J582" s="15"/>
      <c r="K582" s="15"/>
      <c r="L582" s="15"/>
    </row>
    <row r="583" spans="1:12" s="29" customFormat="1" x14ac:dyDescent="0.15">
      <c r="A583" s="15"/>
      <c r="B583" s="27" t="s">
        <v>2027</v>
      </c>
      <c r="C583" s="15" t="s">
        <v>2200</v>
      </c>
      <c r="D583" s="15" t="s">
        <v>2201</v>
      </c>
      <c r="E583" s="15" t="s">
        <v>2203</v>
      </c>
      <c r="F583" s="15">
        <v>1974</v>
      </c>
      <c r="G583" s="15">
        <v>2079</v>
      </c>
      <c r="H583" s="15"/>
      <c r="I583" s="15"/>
      <c r="J583" s="15"/>
      <c r="K583" s="15"/>
      <c r="L583" s="15"/>
    </row>
    <row r="584" spans="1:12" s="29" customFormat="1" x14ac:dyDescent="0.15">
      <c r="A584" s="15"/>
      <c r="B584" s="27" t="s">
        <v>2027</v>
      </c>
      <c r="C584" s="15" t="s">
        <v>2200</v>
      </c>
      <c r="D584" s="15" t="s">
        <v>2202</v>
      </c>
      <c r="E584" s="15" t="s">
        <v>2204</v>
      </c>
      <c r="F584" s="15">
        <v>2087</v>
      </c>
      <c r="G584" s="15">
        <v>2142</v>
      </c>
      <c r="H584" s="15"/>
      <c r="I584" s="15"/>
      <c r="J584" s="15"/>
      <c r="K584" s="15"/>
      <c r="L584" s="15"/>
    </row>
    <row r="585" spans="1:12" s="29" customFormat="1" x14ac:dyDescent="0.15">
      <c r="A585" s="15"/>
      <c r="B585" s="27" t="s">
        <v>2027</v>
      </c>
      <c r="C585" s="15" t="s">
        <v>2200</v>
      </c>
      <c r="D585" s="15" t="s">
        <v>2201</v>
      </c>
      <c r="E585" s="15" t="s">
        <v>2203</v>
      </c>
      <c r="F585" s="15">
        <v>2146</v>
      </c>
      <c r="G585" s="15">
        <v>2249</v>
      </c>
      <c r="H585" s="15"/>
      <c r="I585" s="15"/>
      <c r="J585" s="15"/>
      <c r="K585" s="15"/>
      <c r="L585" s="15"/>
    </row>
    <row r="586" spans="1:12" s="29" customFormat="1" x14ac:dyDescent="0.15">
      <c r="A586" s="15"/>
      <c r="B586" s="27" t="s">
        <v>2027</v>
      </c>
      <c r="C586" s="15" t="s">
        <v>2200</v>
      </c>
      <c r="D586" s="15" t="s">
        <v>2202</v>
      </c>
      <c r="E586" s="15" t="s">
        <v>2204</v>
      </c>
      <c r="F586" s="15">
        <v>2258</v>
      </c>
      <c r="G586" s="15">
        <v>2315</v>
      </c>
      <c r="H586" s="15"/>
      <c r="I586" s="15"/>
      <c r="J586" s="15"/>
      <c r="K586" s="15"/>
      <c r="L586" s="15"/>
    </row>
    <row r="587" spans="1:12" s="29" customFormat="1" x14ac:dyDescent="0.15">
      <c r="A587" s="15"/>
      <c r="B587" s="27" t="s">
        <v>2027</v>
      </c>
      <c r="C587" s="15" t="s">
        <v>2200</v>
      </c>
      <c r="D587" s="15" t="s">
        <v>2201</v>
      </c>
      <c r="E587" s="15" t="s">
        <v>2203</v>
      </c>
      <c r="F587" s="15">
        <v>2319</v>
      </c>
      <c r="G587" s="15">
        <v>2427</v>
      </c>
      <c r="H587" s="15"/>
      <c r="I587" s="15"/>
      <c r="J587" s="15"/>
      <c r="K587" s="15"/>
      <c r="L587" s="15"/>
    </row>
    <row r="588" spans="1:12" s="29" customFormat="1" x14ac:dyDescent="0.15">
      <c r="A588" s="15"/>
      <c r="B588" s="27" t="s">
        <v>2027</v>
      </c>
      <c r="C588" s="15" t="s">
        <v>2200</v>
      </c>
      <c r="D588" s="15" t="s">
        <v>2202</v>
      </c>
      <c r="E588" s="15" t="s">
        <v>2204</v>
      </c>
      <c r="F588" s="15">
        <v>2432</v>
      </c>
      <c r="G588" s="15">
        <v>2490</v>
      </c>
      <c r="H588" s="15"/>
      <c r="I588" s="15"/>
      <c r="J588" s="15"/>
      <c r="K588" s="15"/>
      <c r="L588" s="15"/>
    </row>
    <row r="589" spans="1:12" s="29" customFormat="1" x14ac:dyDescent="0.15">
      <c r="A589" s="15"/>
      <c r="B589" s="27" t="s">
        <v>2027</v>
      </c>
      <c r="C589" s="15" t="s">
        <v>2200</v>
      </c>
      <c r="D589" s="15" t="s">
        <v>2202</v>
      </c>
      <c r="E589" s="15" t="s">
        <v>2204</v>
      </c>
      <c r="F589" s="15">
        <v>2495</v>
      </c>
      <c r="G589" s="15">
        <v>2552</v>
      </c>
      <c r="H589" s="15"/>
      <c r="I589" s="15"/>
      <c r="J589" s="15"/>
      <c r="K589" s="15"/>
      <c r="L589" s="15"/>
    </row>
    <row r="590" spans="1:12" s="29" customFormat="1" x14ac:dyDescent="0.15">
      <c r="A590" s="15"/>
      <c r="B590" s="27" t="s">
        <v>2027</v>
      </c>
      <c r="C590" s="15" t="s">
        <v>2200</v>
      </c>
      <c r="D590" s="15" t="s">
        <v>2202</v>
      </c>
      <c r="E590" s="15" t="s">
        <v>2204</v>
      </c>
      <c r="F590" s="15">
        <v>2571</v>
      </c>
      <c r="G590" s="15">
        <v>2617</v>
      </c>
      <c r="H590" s="15"/>
      <c r="I590" s="15"/>
      <c r="J590" s="15"/>
      <c r="K590" s="15"/>
      <c r="L590" s="15"/>
    </row>
    <row r="591" spans="1:12" s="29" customFormat="1" x14ac:dyDescent="0.15">
      <c r="A591" s="15"/>
      <c r="B591" s="27" t="s">
        <v>2027</v>
      </c>
      <c r="C591" s="15" t="s">
        <v>2200</v>
      </c>
      <c r="D591" s="15" t="s">
        <v>2202</v>
      </c>
      <c r="E591" s="15" t="s">
        <v>2204</v>
      </c>
      <c r="F591" s="15">
        <v>2622</v>
      </c>
      <c r="G591" s="15">
        <v>2675</v>
      </c>
      <c r="H591" s="15"/>
      <c r="I591" s="15"/>
      <c r="J591" s="15"/>
      <c r="K591" s="15"/>
      <c r="L591" s="15"/>
    </row>
    <row r="592" spans="1:12" s="29" customFormat="1" x14ac:dyDescent="0.15">
      <c r="A592" s="15"/>
      <c r="B592" s="27" t="s">
        <v>2027</v>
      </c>
      <c r="C592" s="15" t="s">
        <v>2200</v>
      </c>
      <c r="D592" s="15" t="s">
        <v>2202</v>
      </c>
      <c r="E592" s="15" t="s">
        <v>2204</v>
      </c>
      <c r="F592" s="15">
        <v>2680</v>
      </c>
      <c r="G592" s="15">
        <v>2733</v>
      </c>
      <c r="H592" s="15"/>
      <c r="I592" s="15"/>
      <c r="J592" s="15"/>
      <c r="K592" s="15"/>
      <c r="L592" s="15"/>
    </row>
    <row r="593" spans="1:12" s="29" customFormat="1" x14ac:dyDescent="0.15">
      <c r="A593" s="15"/>
      <c r="B593" s="27" t="s">
        <v>2027</v>
      </c>
      <c r="C593" s="15" t="s">
        <v>2200</v>
      </c>
      <c r="D593" s="15" t="s">
        <v>2202</v>
      </c>
      <c r="E593" s="15" t="s">
        <v>2204</v>
      </c>
      <c r="F593" s="15">
        <v>2738</v>
      </c>
      <c r="G593" s="15">
        <v>2791</v>
      </c>
      <c r="H593" s="15"/>
      <c r="I593" s="15"/>
      <c r="J593" s="15"/>
      <c r="K593" s="15"/>
      <c r="L593" s="15"/>
    </row>
    <row r="594" spans="1:12" s="29" customFormat="1" x14ac:dyDescent="0.15">
      <c r="A594" s="15"/>
      <c r="B594" s="27" t="s">
        <v>2027</v>
      </c>
      <c r="C594" s="15" t="s">
        <v>2200</v>
      </c>
      <c r="D594" s="15" t="s">
        <v>2202</v>
      </c>
      <c r="E594" s="15" t="s">
        <v>2204</v>
      </c>
      <c r="F594" s="15">
        <v>2796</v>
      </c>
      <c r="G594" s="15">
        <v>2854</v>
      </c>
      <c r="H594" s="15"/>
      <c r="I594" s="15"/>
      <c r="J594" s="15"/>
      <c r="K594" s="15"/>
      <c r="L594" s="15"/>
    </row>
    <row r="595" spans="1:12" s="29" customFormat="1" x14ac:dyDescent="0.15">
      <c r="A595" s="15"/>
      <c r="B595" s="27" t="s">
        <v>2027</v>
      </c>
      <c r="C595" s="15" t="s">
        <v>2200</v>
      </c>
      <c r="D595" s="15" t="s">
        <v>2202</v>
      </c>
      <c r="E595" s="15" t="s">
        <v>2204</v>
      </c>
      <c r="F595" s="15">
        <v>2859</v>
      </c>
      <c r="G595" s="15">
        <v>2912</v>
      </c>
      <c r="H595" s="15"/>
      <c r="I595" s="15"/>
      <c r="J595" s="15"/>
      <c r="K595" s="15"/>
      <c r="L595" s="15"/>
    </row>
    <row r="596" spans="1:12" s="29" customFormat="1" x14ac:dyDescent="0.15">
      <c r="A596" s="15"/>
      <c r="B596" s="27" t="s">
        <v>2027</v>
      </c>
      <c r="C596" s="15" t="s">
        <v>2200</v>
      </c>
      <c r="D596" s="15" t="s">
        <v>2202</v>
      </c>
      <c r="E596" s="15" t="s">
        <v>2204</v>
      </c>
      <c r="F596" s="15">
        <v>2920</v>
      </c>
      <c r="G596" s="15">
        <v>2973</v>
      </c>
      <c r="H596" s="15"/>
      <c r="I596" s="15"/>
      <c r="J596" s="15"/>
      <c r="K596" s="15"/>
      <c r="L596" s="15"/>
    </row>
    <row r="597" spans="1:12" s="29" customFormat="1" x14ac:dyDescent="0.15">
      <c r="A597" s="15"/>
      <c r="B597" s="27" t="s">
        <v>2027</v>
      </c>
      <c r="C597" s="15" t="s">
        <v>2200</v>
      </c>
      <c r="D597" s="15" t="s">
        <v>2202</v>
      </c>
      <c r="E597" s="15" t="s">
        <v>2204</v>
      </c>
      <c r="F597" s="15">
        <v>2978</v>
      </c>
      <c r="G597" s="15">
        <v>3032</v>
      </c>
      <c r="H597" s="15"/>
      <c r="I597" s="15"/>
      <c r="J597" s="15"/>
      <c r="K597" s="15"/>
      <c r="L597" s="15"/>
    </row>
    <row r="598" spans="1:12" s="29" customFormat="1" x14ac:dyDescent="0.15">
      <c r="A598" s="15"/>
      <c r="B598" s="27" t="s">
        <v>2027</v>
      </c>
      <c r="C598" s="15" t="s">
        <v>2200</v>
      </c>
      <c r="D598" s="15" t="s">
        <v>2202</v>
      </c>
      <c r="E598" s="15" t="s">
        <v>2204</v>
      </c>
      <c r="F598" s="15">
        <v>3037</v>
      </c>
      <c r="G598" s="15">
        <v>3092</v>
      </c>
      <c r="H598" s="15"/>
      <c r="I598" s="15"/>
      <c r="J598" s="15"/>
      <c r="K598" s="15"/>
      <c r="L598" s="15"/>
    </row>
    <row r="599" spans="1:12" s="29" customFormat="1" x14ac:dyDescent="0.15">
      <c r="A599" s="15"/>
      <c r="B599" s="27" t="s">
        <v>2027</v>
      </c>
      <c r="C599" s="15" t="s">
        <v>2200</v>
      </c>
      <c r="D599" s="15" t="s">
        <v>2202</v>
      </c>
      <c r="E599" s="15" t="s">
        <v>2204</v>
      </c>
      <c r="F599" s="15">
        <v>3097</v>
      </c>
      <c r="G599" s="15">
        <v>3150</v>
      </c>
      <c r="H599" s="15"/>
      <c r="I599" s="15"/>
      <c r="J599" s="15"/>
      <c r="K599" s="15"/>
      <c r="L599" s="15"/>
    </row>
    <row r="600" spans="1:12" s="29" customFormat="1" x14ac:dyDescent="0.15">
      <c r="A600" s="15"/>
      <c r="B600" s="27" t="s">
        <v>2027</v>
      </c>
      <c r="C600" s="15" t="s">
        <v>2200</v>
      </c>
      <c r="D600" s="15" t="s">
        <v>2202</v>
      </c>
      <c r="E600" s="15" t="s">
        <v>2204</v>
      </c>
      <c r="F600" s="15">
        <v>3155</v>
      </c>
      <c r="G600" s="15">
        <v>3208</v>
      </c>
      <c r="H600" s="15"/>
      <c r="I600" s="15"/>
      <c r="J600" s="15"/>
      <c r="K600" s="15"/>
      <c r="L600" s="15"/>
    </row>
    <row r="601" spans="1:12" s="29" customFormat="1" x14ac:dyDescent="0.15">
      <c r="A601" s="15"/>
      <c r="B601" s="27" t="s">
        <v>2027</v>
      </c>
      <c r="C601" s="15" t="s">
        <v>2200</v>
      </c>
      <c r="D601" s="15" t="s">
        <v>2202</v>
      </c>
      <c r="E601" s="15" t="s">
        <v>2204</v>
      </c>
      <c r="F601" s="15">
        <v>3216</v>
      </c>
      <c r="G601" s="15">
        <v>3270</v>
      </c>
      <c r="H601" s="15"/>
      <c r="I601" s="15"/>
      <c r="J601" s="15"/>
      <c r="K601" s="15"/>
      <c r="L601" s="15"/>
    </row>
    <row r="602" spans="1:12" s="29" customFormat="1" x14ac:dyDescent="0.15">
      <c r="A602" s="15"/>
      <c r="B602" s="27" t="s">
        <v>2027</v>
      </c>
      <c r="C602" s="15" t="s">
        <v>2200</v>
      </c>
      <c r="D602" s="15" t="s">
        <v>2202</v>
      </c>
      <c r="E602" s="15" t="s">
        <v>2204</v>
      </c>
      <c r="F602" s="15">
        <v>3275</v>
      </c>
      <c r="G602" s="15">
        <v>3330</v>
      </c>
      <c r="H602" s="15"/>
      <c r="I602" s="15"/>
      <c r="J602" s="15"/>
      <c r="K602" s="15"/>
      <c r="L602" s="15"/>
    </row>
    <row r="603" spans="1:12" s="29" customFormat="1" x14ac:dyDescent="0.15">
      <c r="A603" s="15"/>
      <c r="B603" s="27" t="s">
        <v>2028</v>
      </c>
      <c r="C603" s="15" t="s">
        <v>2205</v>
      </c>
      <c r="D603" s="15" t="s">
        <v>2201</v>
      </c>
      <c r="E603" s="15" t="s">
        <v>2203</v>
      </c>
      <c r="F603" s="15">
        <v>65</v>
      </c>
      <c r="G603" s="15">
        <v>170</v>
      </c>
      <c r="H603" s="15"/>
      <c r="I603" s="15"/>
      <c r="J603" s="15"/>
      <c r="K603" s="15"/>
      <c r="L603" s="15"/>
    </row>
    <row r="604" spans="1:12" s="29" customFormat="1" x14ac:dyDescent="0.15">
      <c r="A604" s="15"/>
      <c r="B604" s="27" t="s">
        <v>2028</v>
      </c>
      <c r="C604" s="15" t="s">
        <v>2205</v>
      </c>
      <c r="D604" s="15" t="s">
        <v>2202</v>
      </c>
      <c r="E604" s="15" t="s">
        <v>2204</v>
      </c>
      <c r="F604" s="24">
        <v>178</v>
      </c>
      <c r="G604" s="24">
        <v>235</v>
      </c>
      <c r="K604" s="21"/>
      <c r="L604" s="21"/>
    </row>
    <row r="605" spans="1:12" s="29" customFormat="1" x14ac:dyDescent="0.15">
      <c r="A605" s="15"/>
      <c r="B605" s="27" t="s">
        <v>2028</v>
      </c>
      <c r="C605" s="15" t="s">
        <v>2205</v>
      </c>
      <c r="D605" s="15" t="s">
        <v>2201</v>
      </c>
      <c r="E605" s="15" t="s">
        <v>2203</v>
      </c>
      <c r="F605" s="24">
        <v>241</v>
      </c>
      <c r="G605" s="24">
        <v>342</v>
      </c>
      <c r="K605" s="21"/>
      <c r="L605" s="21"/>
    </row>
    <row r="606" spans="1:12" s="29" customFormat="1" x14ac:dyDescent="0.15">
      <c r="A606" s="15"/>
      <c r="B606" s="27" t="s">
        <v>2028</v>
      </c>
      <c r="C606" s="15" t="s">
        <v>2205</v>
      </c>
      <c r="D606" s="15" t="s">
        <v>2202</v>
      </c>
      <c r="E606" s="15" t="s">
        <v>2204</v>
      </c>
      <c r="F606" s="24">
        <v>486</v>
      </c>
      <c r="G606" s="24">
        <v>543</v>
      </c>
      <c r="K606" s="21"/>
      <c r="L606" s="21"/>
    </row>
    <row r="607" spans="1:12" s="29" customFormat="1" x14ac:dyDescent="0.15">
      <c r="A607" s="15"/>
      <c r="B607" s="27" t="s">
        <v>2028</v>
      </c>
      <c r="C607" s="15" t="s">
        <v>2205</v>
      </c>
      <c r="D607" s="15" t="s">
        <v>2201</v>
      </c>
      <c r="E607" s="15" t="s">
        <v>2203</v>
      </c>
      <c r="F607" s="24">
        <v>548</v>
      </c>
      <c r="G607" s="24">
        <v>656</v>
      </c>
      <c r="K607" s="21"/>
      <c r="L607" s="21"/>
    </row>
    <row r="608" spans="1:12" s="29" customFormat="1" x14ac:dyDescent="0.15">
      <c r="A608" s="15"/>
      <c r="B608" s="27" t="s">
        <v>2028</v>
      </c>
      <c r="C608" s="15" t="s">
        <v>2205</v>
      </c>
      <c r="D608" s="15" t="s">
        <v>2202</v>
      </c>
      <c r="E608" s="15" t="s">
        <v>2204</v>
      </c>
      <c r="F608" s="24">
        <v>664</v>
      </c>
      <c r="G608" s="24">
        <v>717</v>
      </c>
      <c r="K608" s="21"/>
      <c r="L608" s="21"/>
    </row>
    <row r="609" spans="1:12" s="29" customFormat="1" x14ac:dyDescent="0.15">
      <c r="A609" s="15"/>
      <c r="B609" s="27" t="s">
        <v>2028</v>
      </c>
      <c r="C609" s="15" t="s">
        <v>2205</v>
      </c>
      <c r="D609" s="15" t="s">
        <v>2201</v>
      </c>
      <c r="E609" s="15" t="s">
        <v>2203</v>
      </c>
      <c r="F609" s="24">
        <v>721</v>
      </c>
      <c r="G609" s="24">
        <v>826</v>
      </c>
      <c r="K609" s="21"/>
      <c r="L609" s="21"/>
    </row>
    <row r="610" spans="1:12" s="29" customFormat="1" x14ac:dyDescent="0.15">
      <c r="A610" s="15"/>
      <c r="B610" s="27" t="s">
        <v>2028</v>
      </c>
      <c r="C610" s="15" t="s">
        <v>2205</v>
      </c>
      <c r="D610" s="15" t="s">
        <v>2202</v>
      </c>
      <c r="E610" s="15" t="s">
        <v>2204</v>
      </c>
      <c r="F610" s="24">
        <v>834</v>
      </c>
      <c r="G610" s="24">
        <v>891</v>
      </c>
      <c r="K610" s="21"/>
      <c r="L610" s="21"/>
    </row>
    <row r="611" spans="1:12" s="29" customFormat="1" x14ac:dyDescent="0.15">
      <c r="A611" s="15"/>
      <c r="B611" s="27" t="s">
        <v>2028</v>
      </c>
      <c r="C611" s="15" t="s">
        <v>2205</v>
      </c>
      <c r="D611" s="15" t="s">
        <v>2201</v>
      </c>
      <c r="E611" s="15" t="s">
        <v>2203</v>
      </c>
      <c r="F611" s="24">
        <v>895</v>
      </c>
      <c r="G611" s="24">
        <v>1000</v>
      </c>
      <c r="K611" s="21"/>
      <c r="L611" s="21"/>
    </row>
    <row r="612" spans="1:12" s="29" customFormat="1" x14ac:dyDescent="0.15">
      <c r="A612" s="15"/>
      <c r="B612" s="27" t="s">
        <v>2028</v>
      </c>
      <c r="C612" s="15" t="s">
        <v>2205</v>
      </c>
      <c r="D612" s="15" t="s">
        <v>2202</v>
      </c>
      <c r="E612" s="15" t="s">
        <v>2204</v>
      </c>
      <c r="F612" s="24">
        <v>1010</v>
      </c>
      <c r="G612" s="24">
        <v>1063</v>
      </c>
      <c r="K612" s="21"/>
      <c r="L612" s="21"/>
    </row>
    <row r="613" spans="1:12" s="29" customFormat="1" x14ac:dyDescent="0.15">
      <c r="A613" s="15"/>
      <c r="B613" s="27" t="s">
        <v>2028</v>
      </c>
      <c r="C613" s="15" t="s">
        <v>2205</v>
      </c>
      <c r="D613" s="15" t="s">
        <v>2201</v>
      </c>
      <c r="E613" s="15" t="s">
        <v>2203</v>
      </c>
      <c r="F613" s="24">
        <v>1067</v>
      </c>
      <c r="G613" s="24">
        <v>1174</v>
      </c>
      <c r="K613" s="21"/>
      <c r="L613" s="21"/>
    </row>
    <row r="614" spans="1:12" s="29" customFormat="1" x14ac:dyDescent="0.15">
      <c r="A614" s="15"/>
      <c r="B614" s="27" t="s">
        <v>2028</v>
      </c>
      <c r="C614" s="15" t="s">
        <v>2205</v>
      </c>
      <c r="D614" s="15" t="s">
        <v>2202</v>
      </c>
      <c r="E614" s="15" t="s">
        <v>2204</v>
      </c>
      <c r="F614" s="24">
        <v>1182</v>
      </c>
      <c r="G614" s="24">
        <v>1237</v>
      </c>
      <c r="K614" s="21"/>
      <c r="L614" s="21"/>
    </row>
    <row r="615" spans="1:12" x14ac:dyDescent="0.15">
      <c r="B615" s="27" t="s">
        <v>2028</v>
      </c>
      <c r="C615" s="15" t="s">
        <v>2205</v>
      </c>
      <c r="D615" s="15" t="s">
        <v>2201</v>
      </c>
      <c r="E615" s="15" t="s">
        <v>2203</v>
      </c>
      <c r="F615" s="24">
        <v>1241</v>
      </c>
      <c r="G615" s="24">
        <v>1346</v>
      </c>
      <c r="H615" s="29"/>
      <c r="I615" s="29"/>
      <c r="J615" s="29"/>
      <c r="K615" s="21"/>
      <c r="L615" s="21"/>
    </row>
    <row r="616" spans="1:12" x14ac:dyDescent="0.15">
      <c r="B616" s="27" t="s">
        <v>2028</v>
      </c>
      <c r="C616" s="15" t="s">
        <v>2205</v>
      </c>
      <c r="D616" s="15" t="s">
        <v>2202</v>
      </c>
      <c r="E616" s="15" t="s">
        <v>2204</v>
      </c>
      <c r="F616" s="24">
        <v>1354</v>
      </c>
      <c r="G616" s="24">
        <v>1410</v>
      </c>
      <c r="H616" s="29"/>
      <c r="I616" s="29"/>
      <c r="J616" s="29"/>
      <c r="K616" s="21"/>
      <c r="L616" s="21"/>
    </row>
    <row r="617" spans="1:12" x14ac:dyDescent="0.15">
      <c r="B617" s="27" t="s">
        <v>2028</v>
      </c>
      <c r="C617" s="15" t="s">
        <v>2205</v>
      </c>
      <c r="D617" s="15" t="s">
        <v>2201</v>
      </c>
      <c r="E617" s="15" t="s">
        <v>2203</v>
      </c>
      <c r="F617" s="24">
        <v>1414</v>
      </c>
      <c r="G617" s="24">
        <v>1520</v>
      </c>
      <c r="H617" s="29"/>
      <c r="I617" s="29"/>
      <c r="J617" s="29"/>
      <c r="K617" s="21"/>
      <c r="L617" s="21"/>
    </row>
    <row r="618" spans="1:12" x14ac:dyDescent="0.15">
      <c r="B618" s="27" t="s">
        <v>2028</v>
      </c>
      <c r="C618" s="15" t="s">
        <v>2205</v>
      </c>
      <c r="D618" s="15" t="s">
        <v>2202</v>
      </c>
      <c r="E618" s="15" t="s">
        <v>2204</v>
      </c>
      <c r="F618" s="24">
        <v>1528</v>
      </c>
      <c r="G618" s="24">
        <v>1584</v>
      </c>
      <c r="H618" s="29"/>
      <c r="I618" s="29"/>
      <c r="J618" s="29"/>
      <c r="K618" s="21"/>
      <c r="L618" s="21"/>
    </row>
    <row r="619" spans="1:12" s="33" customFormat="1" x14ac:dyDescent="0.15">
      <c r="A619" s="15"/>
      <c r="B619" s="27" t="s">
        <v>2028</v>
      </c>
      <c r="C619" s="15" t="s">
        <v>2205</v>
      </c>
      <c r="D619" s="15" t="s">
        <v>2201</v>
      </c>
      <c r="E619" s="15" t="s">
        <v>2203</v>
      </c>
      <c r="F619" s="24">
        <v>1588</v>
      </c>
      <c r="G619" s="24">
        <v>1693</v>
      </c>
      <c r="H619" s="29"/>
      <c r="I619" s="29"/>
      <c r="J619" s="29"/>
      <c r="K619" s="21"/>
      <c r="L619" s="21"/>
    </row>
    <row r="620" spans="1:12" x14ac:dyDescent="0.15">
      <c r="B620" s="27" t="s">
        <v>2028</v>
      </c>
      <c r="C620" s="15" t="s">
        <v>2205</v>
      </c>
      <c r="D620" s="15" t="s">
        <v>2202</v>
      </c>
      <c r="E620" s="15" t="s">
        <v>2204</v>
      </c>
      <c r="F620" s="24">
        <v>1701</v>
      </c>
      <c r="G620" s="24">
        <v>1758</v>
      </c>
      <c r="H620" s="29"/>
      <c r="I620" s="29"/>
      <c r="J620" s="29"/>
      <c r="K620" s="21"/>
      <c r="L620" s="21"/>
    </row>
    <row r="621" spans="1:12" x14ac:dyDescent="0.15">
      <c r="B621" s="27" t="s">
        <v>2028</v>
      </c>
      <c r="C621" s="15" t="s">
        <v>2205</v>
      </c>
      <c r="D621" s="15" t="s">
        <v>2201</v>
      </c>
      <c r="E621" s="15" t="s">
        <v>2203</v>
      </c>
      <c r="F621" s="24">
        <v>1762</v>
      </c>
      <c r="G621" s="24">
        <v>1867</v>
      </c>
      <c r="H621" s="29"/>
      <c r="I621" s="29"/>
      <c r="J621" s="29"/>
      <c r="K621" s="21"/>
      <c r="L621" s="21"/>
    </row>
    <row r="622" spans="1:12" x14ac:dyDescent="0.15">
      <c r="B622" s="27" t="s">
        <v>2028</v>
      </c>
      <c r="C622" s="15" t="s">
        <v>2205</v>
      </c>
      <c r="D622" s="15" t="s">
        <v>2202</v>
      </c>
      <c r="E622" s="15" t="s">
        <v>2204</v>
      </c>
      <c r="F622" s="24">
        <v>1878</v>
      </c>
      <c r="G622" s="24">
        <v>1935</v>
      </c>
      <c r="H622" s="29"/>
      <c r="I622" s="29"/>
      <c r="J622" s="29"/>
      <c r="K622" s="21"/>
      <c r="L622" s="21"/>
    </row>
    <row r="623" spans="1:12" x14ac:dyDescent="0.15">
      <c r="B623" s="27" t="s">
        <v>2028</v>
      </c>
      <c r="C623" s="15" t="s">
        <v>2205</v>
      </c>
      <c r="D623" s="15" t="s">
        <v>2201</v>
      </c>
      <c r="E623" s="15" t="s">
        <v>2203</v>
      </c>
      <c r="F623" s="24">
        <v>1939</v>
      </c>
      <c r="G623" s="24">
        <v>2044</v>
      </c>
      <c r="H623" s="29"/>
      <c r="I623" s="29"/>
      <c r="J623" s="29"/>
      <c r="K623" s="21"/>
      <c r="L623" s="21"/>
    </row>
    <row r="624" spans="1:12" x14ac:dyDescent="0.15">
      <c r="B624" s="27" t="s">
        <v>2028</v>
      </c>
      <c r="C624" s="15" t="s">
        <v>2205</v>
      </c>
      <c r="D624" s="15" t="s">
        <v>2202</v>
      </c>
      <c r="E624" s="15" t="s">
        <v>2204</v>
      </c>
      <c r="F624" s="24">
        <v>2052</v>
      </c>
      <c r="G624" s="24">
        <v>2107</v>
      </c>
      <c r="H624" s="29"/>
      <c r="I624" s="29"/>
      <c r="J624" s="29"/>
      <c r="K624" s="21"/>
      <c r="L624" s="21"/>
    </row>
    <row r="625" spans="2:12" x14ac:dyDescent="0.15">
      <c r="B625" s="27" t="s">
        <v>2028</v>
      </c>
      <c r="C625" s="15" t="s">
        <v>2205</v>
      </c>
      <c r="D625" s="15" t="s">
        <v>2201</v>
      </c>
      <c r="E625" s="15" t="s">
        <v>2203</v>
      </c>
      <c r="F625" s="24">
        <v>2111</v>
      </c>
      <c r="G625" s="24">
        <v>2216</v>
      </c>
      <c r="H625" s="29"/>
      <c r="I625" s="29"/>
      <c r="J625" s="29"/>
      <c r="K625" s="21"/>
      <c r="L625" s="21"/>
    </row>
    <row r="626" spans="2:12" x14ac:dyDescent="0.15">
      <c r="B626" s="27" t="s">
        <v>2028</v>
      </c>
      <c r="C626" s="15" t="s">
        <v>2205</v>
      </c>
      <c r="D626" s="15" t="s">
        <v>2202</v>
      </c>
      <c r="E626" s="15" t="s">
        <v>2204</v>
      </c>
      <c r="F626" s="24">
        <v>2224</v>
      </c>
      <c r="G626" s="24">
        <v>2279</v>
      </c>
      <c r="H626" s="29"/>
      <c r="I626" s="29"/>
      <c r="J626" s="29"/>
      <c r="K626" s="21"/>
      <c r="L626" s="21"/>
    </row>
    <row r="627" spans="2:12" x14ac:dyDescent="0.15">
      <c r="B627" s="27" t="s">
        <v>2028</v>
      </c>
      <c r="C627" s="15" t="s">
        <v>2205</v>
      </c>
      <c r="D627" s="15" t="s">
        <v>2201</v>
      </c>
      <c r="E627" s="15" t="s">
        <v>2203</v>
      </c>
      <c r="F627" s="24">
        <v>2283</v>
      </c>
      <c r="G627" s="24">
        <v>2387</v>
      </c>
      <c r="H627" s="29"/>
      <c r="I627" s="29"/>
      <c r="J627" s="29"/>
      <c r="K627" s="21"/>
      <c r="L627" s="21"/>
    </row>
    <row r="628" spans="2:12" x14ac:dyDescent="0.15">
      <c r="B628" s="27" t="s">
        <v>2028</v>
      </c>
      <c r="C628" s="15" t="s">
        <v>2205</v>
      </c>
      <c r="D628" s="15" t="s">
        <v>2202</v>
      </c>
      <c r="E628" s="15" t="s">
        <v>2204</v>
      </c>
      <c r="F628" s="24">
        <v>2395</v>
      </c>
      <c r="G628" s="24">
        <v>2452</v>
      </c>
      <c r="H628" s="29"/>
      <c r="I628" s="29"/>
      <c r="J628" s="29"/>
      <c r="K628" s="21"/>
      <c r="L628" s="21"/>
    </row>
    <row r="629" spans="2:12" x14ac:dyDescent="0.15">
      <c r="B629" s="27" t="s">
        <v>2028</v>
      </c>
      <c r="C629" s="15" t="s">
        <v>2205</v>
      </c>
      <c r="D629" s="15" t="s">
        <v>2201</v>
      </c>
      <c r="E629" s="15" t="s">
        <v>2203</v>
      </c>
      <c r="F629" s="24">
        <v>2456</v>
      </c>
      <c r="G629" s="24">
        <v>2564</v>
      </c>
      <c r="H629" s="29"/>
      <c r="I629" s="29"/>
      <c r="J629" s="29"/>
      <c r="K629" s="21"/>
      <c r="L629" s="21"/>
    </row>
    <row r="630" spans="2:12" x14ac:dyDescent="0.15">
      <c r="B630" s="27" t="s">
        <v>2028</v>
      </c>
      <c r="C630" s="15" t="s">
        <v>2205</v>
      </c>
      <c r="D630" s="15" t="s">
        <v>2202</v>
      </c>
      <c r="E630" s="15" t="s">
        <v>2204</v>
      </c>
      <c r="F630" s="24">
        <v>2569</v>
      </c>
      <c r="G630" s="24">
        <v>2627</v>
      </c>
      <c r="H630" s="29"/>
      <c r="I630" s="29"/>
      <c r="J630" s="29"/>
      <c r="K630" s="21"/>
      <c r="L630" s="21"/>
    </row>
    <row r="631" spans="2:12" x14ac:dyDescent="0.15">
      <c r="B631" s="27" t="s">
        <v>2028</v>
      </c>
      <c r="C631" s="15" t="s">
        <v>2205</v>
      </c>
      <c r="D631" s="15" t="s">
        <v>2202</v>
      </c>
      <c r="E631" s="15" t="s">
        <v>2204</v>
      </c>
      <c r="F631" s="24">
        <v>2632</v>
      </c>
      <c r="G631" s="24">
        <v>2689</v>
      </c>
      <c r="H631" s="29"/>
      <c r="I631" s="29"/>
      <c r="J631" s="29"/>
      <c r="K631" s="21"/>
      <c r="L631" s="21"/>
    </row>
    <row r="632" spans="2:12" x14ac:dyDescent="0.15">
      <c r="B632" s="27" t="s">
        <v>2028</v>
      </c>
      <c r="C632" s="15" t="s">
        <v>2205</v>
      </c>
      <c r="D632" s="15" t="s">
        <v>2202</v>
      </c>
      <c r="E632" s="15" t="s">
        <v>2204</v>
      </c>
      <c r="F632" s="24">
        <v>2694</v>
      </c>
      <c r="G632" s="24">
        <v>2754</v>
      </c>
      <c r="H632" s="29"/>
      <c r="I632" s="29"/>
      <c r="J632" s="29"/>
      <c r="K632" s="21"/>
      <c r="L632" s="21"/>
    </row>
    <row r="633" spans="2:12" x14ac:dyDescent="0.15">
      <c r="B633" s="27" t="s">
        <v>2028</v>
      </c>
      <c r="C633" s="15" t="s">
        <v>2205</v>
      </c>
      <c r="D633" s="15" t="s">
        <v>2202</v>
      </c>
      <c r="E633" s="15" t="s">
        <v>2204</v>
      </c>
      <c r="F633" s="24">
        <v>2759</v>
      </c>
      <c r="G633" s="24">
        <v>2812</v>
      </c>
      <c r="H633" s="29"/>
      <c r="I633" s="29"/>
      <c r="J633" s="29"/>
      <c r="K633" s="21"/>
      <c r="L633" s="21"/>
    </row>
    <row r="634" spans="2:12" x14ac:dyDescent="0.15">
      <c r="B634" s="27" t="s">
        <v>2028</v>
      </c>
      <c r="C634" s="15" t="s">
        <v>2205</v>
      </c>
      <c r="D634" s="15" t="s">
        <v>2202</v>
      </c>
      <c r="E634" s="15" t="s">
        <v>2204</v>
      </c>
      <c r="F634" s="24">
        <v>2817</v>
      </c>
      <c r="G634" s="24">
        <v>2870</v>
      </c>
      <c r="H634" s="29"/>
      <c r="I634" s="29"/>
      <c r="J634" s="29"/>
      <c r="K634" s="21"/>
      <c r="L634" s="21"/>
    </row>
    <row r="635" spans="2:12" x14ac:dyDescent="0.15">
      <c r="B635" s="27" t="s">
        <v>2028</v>
      </c>
      <c r="C635" s="15" t="s">
        <v>2205</v>
      </c>
      <c r="D635" s="15" t="s">
        <v>2202</v>
      </c>
      <c r="E635" s="15" t="s">
        <v>2204</v>
      </c>
      <c r="F635" s="24">
        <v>2875</v>
      </c>
      <c r="G635" s="24">
        <v>2928</v>
      </c>
      <c r="H635" s="29"/>
      <c r="I635" s="29"/>
      <c r="J635" s="29"/>
      <c r="K635" s="21"/>
      <c r="L635" s="21"/>
    </row>
    <row r="636" spans="2:12" x14ac:dyDescent="0.15">
      <c r="B636" s="27" t="s">
        <v>2028</v>
      </c>
      <c r="C636" s="15" t="s">
        <v>2205</v>
      </c>
      <c r="D636" s="15" t="s">
        <v>2202</v>
      </c>
      <c r="E636" s="15" t="s">
        <v>2204</v>
      </c>
      <c r="F636" s="24">
        <v>2933</v>
      </c>
      <c r="G636" s="24">
        <v>2990</v>
      </c>
      <c r="H636" s="29"/>
      <c r="I636" s="29"/>
      <c r="J636" s="29"/>
      <c r="K636" s="21"/>
      <c r="L636" s="21"/>
    </row>
    <row r="637" spans="2:12" x14ac:dyDescent="0.15">
      <c r="B637" s="27" t="s">
        <v>2028</v>
      </c>
      <c r="C637" s="15" t="s">
        <v>2205</v>
      </c>
      <c r="D637" s="15" t="s">
        <v>2202</v>
      </c>
      <c r="E637" s="15" t="s">
        <v>2204</v>
      </c>
      <c r="F637" s="24">
        <v>2995</v>
      </c>
      <c r="G637" s="24">
        <v>3048</v>
      </c>
      <c r="H637" s="29"/>
      <c r="I637" s="29"/>
      <c r="J637" s="29"/>
      <c r="K637" s="21"/>
      <c r="L637" s="21"/>
    </row>
    <row r="638" spans="2:12" x14ac:dyDescent="0.15">
      <c r="B638" s="27" t="s">
        <v>2028</v>
      </c>
      <c r="C638" s="15" t="s">
        <v>2205</v>
      </c>
      <c r="D638" s="15" t="s">
        <v>2202</v>
      </c>
      <c r="E638" s="15" t="s">
        <v>2204</v>
      </c>
      <c r="F638" s="24">
        <v>3056</v>
      </c>
      <c r="G638" s="24">
        <v>3109</v>
      </c>
      <c r="H638" s="29"/>
      <c r="I638" s="29"/>
      <c r="J638" s="29"/>
      <c r="K638" s="21"/>
      <c r="L638" s="21"/>
    </row>
    <row r="639" spans="2:12" x14ac:dyDescent="0.15">
      <c r="B639" s="27" t="s">
        <v>2028</v>
      </c>
      <c r="C639" s="15" t="s">
        <v>2205</v>
      </c>
      <c r="D639" s="15" t="s">
        <v>2202</v>
      </c>
      <c r="E639" s="15" t="s">
        <v>2204</v>
      </c>
      <c r="F639" s="24">
        <v>3114</v>
      </c>
      <c r="G639" s="24">
        <v>3168</v>
      </c>
      <c r="H639" s="29"/>
      <c r="I639" s="29"/>
      <c r="J639" s="29"/>
      <c r="K639" s="21"/>
      <c r="L639" s="21"/>
    </row>
    <row r="640" spans="2:12" x14ac:dyDescent="0.15">
      <c r="B640" s="27" t="s">
        <v>2028</v>
      </c>
      <c r="C640" s="15" t="s">
        <v>2205</v>
      </c>
      <c r="D640" s="15" t="s">
        <v>2202</v>
      </c>
      <c r="E640" s="15" t="s">
        <v>2204</v>
      </c>
      <c r="F640" s="24">
        <v>3173</v>
      </c>
      <c r="G640" s="24">
        <v>3228</v>
      </c>
      <c r="H640" s="29"/>
      <c r="I640" s="29"/>
      <c r="J640" s="29"/>
      <c r="K640" s="21"/>
      <c r="L640" s="21"/>
    </row>
    <row r="641" spans="1:12" x14ac:dyDescent="0.15">
      <c r="B641" s="27" t="s">
        <v>2028</v>
      </c>
      <c r="C641" s="15" t="s">
        <v>2205</v>
      </c>
      <c r="D641" s="15" t="s">
        <v>2202</v>
      </c>
      <c r="E641" s="15" t="s">
        <v>2204</v>
      </c>
      <c r="F641" s="24">
        <v>3233</v>
      </c>
      <c r="G641" s="24">
        <v>3286</v>
      </c>
      <c r="H641" s="29"/>
      <c r="I641" s="29"/>
      <c r="J641" s="29"/>
      <c r="K641" s="21"/>
      <c r="L641" s="21"/>
    </row>
    <row r="642" spans="1:12" x14ac:dyDescent="0.15">
      <c r="B642" s="27" t="s">
        <v>2028</v>
      </c>
      <c r="C642" s="15" t="s">
        <v>2205</v>
      </c>
      <c r="D642" s="15" t="s">
        <v>2202</v>
      </c>
      <c r="E642" s="15" t="s">
        <v>2204</v>
      </c>
      <c r="F642" s="24">
        <v>3291</v>
      </c>
      <c r="G642" s="24">
        <v>3344</v>
      </c>
      <c r="H642" s="29"/>
      <c r="I642" s="29"/>
      <c r="J642" s="29"/>
      <c r="K642" s="21"/>
      <c r="L642" s="21"/>
    </row>
    <row r="643" spans="1:12" x14ac:dyDescent="0.15">
      <c r="B643" s="27" t="s">
        <v>2028</v>
      </c>
      <c r="C643" s="15" t="s">
        <v>2205</v>
      </c>
      <c r="D643" s="15" t="s">
        <v>2202</v>
      </c>
      <c r="E643" s="15" t="s">
        <v>2204</v>
      </c>
      <c r="F643" s="24">
        <v>3352</v>
      </c>
      <c r="G643" s="24">
        <v>3406</v>
      </c>
      <c r="H643" s="29"/>
      <c r="I643" s="29"/>
      <c r="J643" s="29"/>
      <c r="K643" s="21"/>
      <c r="L643" s="21"/>
    </row>
    <row r="644" spans="1:12" x14ac:dyDescent="0.15">
      <c r="B644" s="27" t="s">
        <v>2028</v>
      </c>
      <c r="C644" s="15" t="s">
        <v>2205</v>
      </c>
      <c r="D644" s="15" t="s">
        <v>2202</v>
      </c>
      <c r="E644" s="15" t="s">
        <v>2204</v>
      </c>
      <c r="F644" s="24">
        <v>3411</v>
      </c>
      <c r="G644" s="24">
        <v>3466</v>
      </c>
      <c r="H644" s="29"/>
      <c r="I644" s="29"/>
      <c r="J644" s="29"/>
      <c r="K644" s="21"/>
      <c r="L644" s="21"/>
    </row>
    <row r="645" spans="1:12" x14ac:dyDescent="0.15">
      <c r="B645" s="27" t="s">
        <v>2029</v>
      </c>
      <c r="C645" s="15" t="s">
        <v>2206</v>
      </c>
      <c r="D645" s="15" t="s">
        <v>2207</v>
      </c>
      <c r="E645" s="15" t="s">
        <v>2208</v>
      </c>
      <c r="F645" s="15">
        <v>18</v>
      </c>
      <c r="G645" s="15">
        <v>337</v>
      </c>
    </row>
    <row r="646" spans="1:12" x14ac:dyDescent="0.15">
      <c r="B646" s="27" t="s">
        <v>2029</v>
      </c>
      <c r="C646" s="15" t="s">
        <v>2206</v>
      </c>
      <c r="D646" s="15" t="s">
        <v>2207</v>
      </c>
      <c r="E646" s="15" t="s">
        <v>2208</v>
      </c>
      <c r="F646" s="15">
        <v>330</v>
      </c>
      <c r="G646" s="15">
        <v>914</v>
      </c>
    </row>
    <row r="647" spans="1:12" x14ac:dyDescent="0.15">
      <c r="B647" s="27" t="s">
        <v>2030</v>
      </c>
      <c r="C647" s="15" t="s">
        <v>2209</v>
      </c>
      <c r="D647" s="15" t="s">
        <v>2210</v>
      </c>
      <c r="E647" s="15" t="s">
        <v>2211</v>
      </c>
      <c r="F647" s="15">
        <v>28</v>
      </c>
      <c r="G647" s="15">
        <v>88</v>
      </c>
    </row>
    <row r="648" spans="1:12" x14ac:dyDescent="0.15">
      <c r="B648" s="27" t="s">
        <v>2030</v>
      </c>
      <c r="C648" s="15" t="s">
        <v>2209</v>
      </c>
      <c r="D648" s="15" t="s">
        <v>2213</v>
      </c>
      <c r="E648" s="15" t="s">
        <v>2212</v>
      </c>
      <c r="F648" s="15">
        <v>115</v>
      </c>
      <c r="G648" s="15">
        <v>330</v>
      </c>
    </row>
    <row r="649" spans="1:12" x14ac:dyDescent="0.15">
      <c r="A649" s="24"/>
      <c r="B649" s="35" t="s">
        <v>2559</v>
      </c>
      <c r="C649" s="24" t="s">
        <v>2651</v>
      </c>
      <c r="D649" s="24" t="s">
        <v>2664</v>
      </c>
      <c r="E649" s="24" t="s">
        <v>2665</v>
      </c>
      <c r="F649" s="24">
        <v>547</v>
      </c>
      <c r="G649" s="24">
        <v>624</v>
      </c>
      <c r="H649" s="24"/>
      <c r="I649" s="24"/>
      <c r="J649" s="24"/>
      <c r="K649" s="24"/>
      <c r="L649" s="24"/>
    </row>
    <row r="650" spans="1:12" x14ac:dyDescent="0.15">
      <c r="A650" s="24"/>
      <c r="B650" s="35" t="s">
        <v>2559</v>
      </c>
      <c r="C650" s="24" t="s">
        <v>2651</v>
      </c>
      <c r="D650" s="24" t="s">
        <v>2664</v>
      </c>
      <c r="E650" s="24" t="s">
        <v>2665</v>
      </c>
      <c r="F650" s="24">
        <v>939</v>
      </c>
      <c r="G650" s="24">
        <v>1015</v>
      </c>
      <c r="H650" s="24"/>
      <c r="I650" s="24"/>
      <c r="J650" s="24"/>
      <c r="K650" s="24"/>
      <c r="L650" s="24"/>
    </row>
    <row r="651" spans="1:12" x14ac:dyDescent="0.15">
      <c r="A651" s="24"/>
      <c r="B651" s="35" t="s">
        <v>2559</v>
      </c>
      <c r="C651" s="24" t="s">
        <v>2651</v>
      </c>
      <c r="D651" s="24" t="s">
        <v>2664</v>
      </c>
      <c r="E651" s="24" t="s">
        <v>2665</v>
      </c>
      <c r="F651" s="24">
        <v>1122</v>
      </c>
      <c r="G651" s="24">
        <v>1200</v>
      </c>
      <c r="H651" s="24"/>
      <c r="I651" s="24"/>
      <c r="J651" s="24"/>
      <c r="K651" s="24"/>
      <c r="L651" s="24"/>
    </row>
    <row r="652" spans="1:12" x14ac:dyDescent="0.15">
      <c r="A652" s="24"/>
      <c r="B652" s="35" t="s">
        <v>2559</v>
      </c>
      <c r="C652" s="24" t="s">
        <v>2651</v>
      </c>
      <c r="D652" s="24" t="s">
        <v>1981</v>
      </c>
      <c r="E652" s="24" t="s">
        <v>1981</v>
      </c>
      <c r="F652" s="24">
        <v>1245</v>
      </c>
      <c r="G652" s="24">
        <v>1301</v>
      </c>
      <c r="H652" s="24"/>
      <c r="I652" s="24"/>
      <c r="J652" s="24"/>
      <c r="K652" s="24"/>
      <c r="L652" s="24"/>
    </row>
    <row r="653" spans="1:12" x14ac:dyDescent="0.15">
      <c r="A653" s="33"/>
      <c r="B653" s="32" t="s">
        <v>2031</v>
      </c>
      <c r="C653" s="33" t="s">
        <v>2214</v>
      </c>
      <c r="D653" s="33" t="s">
        <v>2627</v>
      </c>
      <c r="E653" s="33" t="s">
        <v>2541</v>
      </c>
      <c r="F653" s="33">
        <v>1</v>
      </c>
      <c r="G653" s="33">
        <v>2</v>
      </c>
      <c r="H653" s="24"/>
      <c r="I653" s="24"/>
      <c r="J653" s="24"/>
      <c r="K653" s="24"/>
      <c r="L653" s="24"/>
    </row>
    <row r="654" spans="1:12" x14ac:dyDescent="0.15">
      <c r="B654" s="27" t="s">
        <v>2032</v>
      </c>
      <c r="C654" s="15" t="s">
        <v>2215</v>
      </c>
      <c r="D654" s="15" t="s">
        <v>1922</v>
      </c>
      <c r="E654" s="15" t="s">
        <v>1923</v>
      </c>
      <c r="F654" s="15">
        <v>185</v>
      </c>
      <c r="G654" s="15">
        <v>221</v>
      </c>
    </row>
    <row r="655" spans="1:12" x14ac:dyDescent="0.15">
      <c r="B655" s="27" t="s">
        <v>2033</v>
      </c>
      <c r="C655" s="15" t="s">
        <v>2216</v>
      </c>
      <c r="D655" s="15" t="s">
        <v>1922</v>
      </c>
      <c r="E655" s="15" t="s">
        <v>1923</v>
      </c>
      <c r="F655" s="15">
        <v>262</v>
      </c>
      <c r="G655" s="15">
        <v>298</v>
      </c>
    </row>
    <row r="656" spans="1:12" x14ac:dyDescent="0.15">
      <c r="B656" s="27" t="s">
        <v>2034</v>
      </c>
      <c r="C656" s="15" t="s">
        <v>2217</v>
      </c>
      <c r="D656" s="15" t="s">
        <v>1853</v>
      </c>
      <c r="E656" s="15" t="s">
        <v>1854</v>
      </c>
      <c r="F656" s="15">
        <v>140</v>
      </c>
      <c r="G656" s="15">
        <v>230</v>
      </c>
    </row>
    <row r="657" spans="2:7" x14ac:dyDescent="0.15">
      <c r="B657" s="27" t="s">
        <v>2034</v>
      </c>
      <c r="C657" s="15" t="s">
        <v>2217</v>
      </c>
      <c r="D657" s="15" t="s">
        <v>1853</v>
      </c>
      <c r="E657" s="15" t="s">
        <v>1854</v>
      </c>
      <c r="F657" s="15">
        <v>240</v>
      </c>
      <c r="G657" s="15">
        <v>327</v>
      </c>
    </row>
    <row r="658" spans="2:7" x14ac:dyDescent="0.15">
      <c r="B658" s="27" t="s">
        <v>2034</v>
      </c>
      <c r="C658" s="15" t="s">
        <v>2217</v>
      </c>
      <c r="D658" s="15" t="s">
        <v>1853</v>
      </c>
      <c r="E658" s="15" t="s">
        <v>1854</v>
      </c>
      <c r="F658" s="15">
        <v>331</v>
      </c>
      <c r="G658" s="15">
        <v>417</v>
      </c>
    </row>
    <row r="659" spans="2:7" x14ac:dyDescent="0.15">
      <c r="B659" s="27" t="s">
        <v>2034</v>
      </c>
      <c r="C659" s="15" t="s">
        <v>2217</v>
      </c>
      <c r="D659" s="15" t="s">
        <v>1774</v>
      </c>
      <c r="E659" s="15" t="s">
        <v>1775</v>
      </c>
      <c r="F659" s="15">
        <v>430</v>
      </c>
      <c r="G659" s="15">
        <v>514</v>
      </c>
    </row>
    <row r="660" spans="2:7" x14ac:dyDescent="0.15">
      <c r="B660" s="27" t="s">
        <v>2034</v>
      </c>
      <c r="C660" s="15" t="s">
        <v>2217</v>
      </c>
      <c r="D660" s="15" t="s">
        <v>1774</v>
      </c>
      <c r="E660" s="15" t="s">
        <v>1775</v>
      </c>
      <c r="F660" s="15">
        <v>529</v>
      </c>
      <c r="G660" s="15">
        <v>610</v>
      </c>
    </row>
    <row r="661" spans="2:7" x14ac:dyDescent="0.15">
      <c r="B661" s="27" t="s">
        <v>2034</v>
      </c>
      <c r="C661" s="15" t="s">
        <v>2217</v>
      </c>
      <c r="D661" s="15" t="s">
        <v>1774</v>
      </c>
      <c r="E661" s="15" t="s">
        <v>1775</v>
      </c>
      <c r="F661" s="15">
        <v>624</v>
      </c>
      <c r="G661" s="15">
        <v>708</v>
      </c>
    </row>
    <row r="662" spans="2:7" x14ac:dyDescent="0.15">
      <c r="B662" s="27" t="s">
        <v>2034</v>
      </c>
      <c r="C662" s="15" t="s">
        <v>2217</v>
      </c>
      <c r="D662" s="15" t="s">
        <v>1774</v>
      </c>
      <c r="E662" s="15" t="s">
        <v>1775</v>
      </c>
      <c r="F662" s="15">
        <v>727</v>
      </c>
      <c r="G662" s="15">
        <v>807</v>
      </c>
    </row>
    <row r="663" spans="2:7" x14ac:dyDescent="0.15">
      <c r="B663" s="27" t="s">
        <v>2034</v>
      </c>
      <c r="C663" s="15" t="s">
        <v>2217</v>
      </c>
      <c r="D663" s="15" t="s">
        <v>1774</v>
      </c>
      <c r="E663" s="15" t="s">
        <v>1775</v>
      </c>
      <c r="F663" s="15">
        <v>845</v>
      </c>
      <c r="G663" s="15">
        <v>932</v>
      </c>
    </row>
    <row r="664" spans="2:7" x14ac:dyDescent="0.15">
      <c r="B664" s="27" t="s">
        <v>2034</v>
      </c>
      <c r="C664" s="15" t="s">
        <v>2217</v>
      </c>
      <c r="D664" s="15" t="s">
        <v>1774</v>
      </c>
      <c r="E664" s="15" t="s">
        <v>1775</v>
      </c>
      <c r="F664" s="15">
        <v>946</v>
      </c>
      <c r="G664" s="15">
        <v>1034</v>
      </c>
    </row>
    <row r="665" spans="2:7" x14ac:dyDescent="0.15">
      <c r="B665" s="27" t="s">
        <v>2034</v>
      </c>
      <c r="C665" s="15" t="s">
        <v>2217</v>
      </c>
      <c r="D665" s="15" t="s">
        <v>2218</v>
      </c>
      <c r="E665" s="15" t="s">
        <v>2219</v>
      </c>
      <c r="F665" s="15">
        <v>1148</v>
      </c>
      <c r="G665" s="15">
        <v>1445</v>
      </c>
    </row>
    <row r="666" spans="2:7" x14ac:dyDescent="0.15">
      <c r="B666" s="27" t="s">
        <v>2035</v>
      </c>
      <c r="C666" s="15" t="s">
        <v>2220</v>
      </c>
      <c r="D666" s="15" t="s">
        <v>2221</v>
      </c>
      <c r="E666" s="15" t="s">
        <v>2224</v>
      </c>
      <c r="F666" s="15">
        <v>26</v>
      </c>
      <c r="G666" s="15">
        <v>418</v>
      </c>
    </row>
    <row r="667" spans="2:7" x14ac:dyDescent="0.15">
      <c r="B667" s="27" t="s">
        <v>2035</v>
      </c>
      <c r="C667" s="15" t="s">
        <v>2220</v>
      </c>
      <c r="D667" s="15" t="s">
        <v>2222</v>
      </c>
      <c r="E667" s="15" t="s">
        <v>2225</v>
      </c>
      <c r="F667" s="15">
        <v>132</v>
      </c>
      <c r="G667" s="15">
        <v>245</v>
      </c>
    </row>
    <row r="668" spans="2:7" x14ac:dyDescent="0.15">
      <c r="B668" s="27" t="s">
        <v>2035</v>
      </c>
      <c r="C668" s="15" t="s">
        <v>2220</v>
      </c>
      <c r="D668" s="15" t="s">
        <v>2223</v>
      </c>
      <c r="E668" s="15" t="s">
        <v>2226</v>
      </c>
      <c r="F668" s="15">
        <v>488</v>
      </c>
      <c r="G668" s="15">
        <v>610</v>
      </c>
    </row>
    <row r="669" spans="2:7" x14ac:dyDescent="0.15">
      <c r="B669" s="27" t="s">
        <v>2036</v>
      </c>
      <c r="C669" s="15" t="s">
        <v>2227</v>
      </c>
      <c r="D669" s="15" t="s">
        <v>2228</v>
      </c>
      <c r="E669" s="15" t="s">
        <v>2229</v>
      </c>
      <c r="F669" s="15">
        <v>15</v>
      </c>
      <c r="G669" s="15">
        <v>120</v>
      </c>
    </row>
    <row r="670" spans="2:7" x14ac:dyDescent="0.15">
      <c r="B670" s="27" t="s">
        <v>2036</v>
      </c>
      <c r="C670" s="15" t="s">
        <v>2227</v>
      </c>
      <c r="D670" s="15" t="s">
        <v>2228</v>
      </c>
      <c r="E670" s="15" t="s">
        <v>2229</v>
      </c>
      <c r="F670" s="15">
        <v>134</v>
      </c>
      <c r="G670" s="15">
        <v>241</v>
      </c>
    </row>
    <row r="671" spans="2:7" x14ac:dyDescent="0.15">
      <c r="B671" s="27" t="s">
        <v>2036</v>
      </c>
      <c r="C671" s="15" t="s">
        <v>2227</v>
      </c>
      <c r="D671" s="15" t="s">
        <v>2231</v>
      </c>
      <c r="E671" s="15" t="s">
        <v>2230</v>
      </c>
      <c r="F671" s="15">
        <v>339</v>
      </c>
      <c r="G671" s="15">
        <v>447</v>
      </c>
    </row>
    <row r="672" spans="2:7" x14ac:dyDescent="0.15">
      <c r="B672" s="27" t="s">
        <v>2036</v>
      </c>
      <c r="C672" s="15" t="s">
        <v>2227</v>
      </c>
      <c r="D672" s="15" t="s">
        <v>2231</v>
      </c>
      <c r="E672" s="15" t="s">
        <v>2230</v>
      </c>
      <c r="F672" s="15">
        <v>448</v>
      </c>
      <c r="G672" s="15">
        <v>556</v>
      </c>
    </row>
    <row r="673" spans="1:12" x14ac:dyDescent="0.15">
      <c r="B673" s="27" t="s">
        <v>2036</v>
      </c>
      <c r="C673" s="15" t="s">
        <v>2227</v>
      </c>
      <c r="D673" s="15" t="s">
        <v>2231</v>
      </c>
      <c r="E673" s="15" t="s">
        <v>2230</v>
      </c>
      <c r="F673" s="15">
        <v>721</v>
      </c>
      <c r="G673" s="15">
        <v>828</v>
      </c>
    </row>
    <row r="674" spans="1:12" x14ac:dyDescent="0.15">
      <c r="B674" s="27" t="s">
        <v>2036</v>
      </c>
      <c r="C674" s="15" t="s">
        <v>2227</v>
      </c>
      <c r="D674" s="15" t="s">
        <v>2231</v>
      </c>
      <c r="E674" s="15" t="s">
        <v>2230</v>
      </c>
      <c r="F674" s="15">
        <v>830</v>
      </c>
      <c r="G674" s="15">
        <v>934</v>
      </c>
    </row>
    <row r="675" spans="1:12" x14ac:dyDescent="0.15">
      <c r="B675" s="27" t="s">
        <v>2036</v>
      </c>
      <c r="C675" s="15" t="s">
        <v>2227</v>
      </c>
      <c r="D675" s="15" t="s">
        <v>2231</v>
      </c>
      <c r="E675" s="15" t="s">
        <v>2230</v>
      </c>
      <c r="F675" s="15">
        <v>942</v>
      </c>
      <c r="G675" s="15">
        <v>1045</v>
      </c>
    </row>
    <row r="676" spans="1:12" x14ac:dyDescent="0.15">
      <c r="B676" s="27" t="s">
        <v>2036</v>
      </c>
      <c r="C676" s="15" t="s">
        <v>2227</v>
      </c>
      <c r="D676" s="15" t="s">
        <v>2231</v>
      </c>
      <c r="E676" s="15" t="s">
        <v>2230</v>
      </c>
      <c r="F676" s="15">
        <v>1048</v>
      </c>
      <c r="G676" s="15">
        <v>1154</v>
      </c>
    </row>
    <row r="677" spans="1:12" x14ac:dyDescent="0.15">
      <c r="B677" s="27" t="s">
        <v>2036</v>
      </c>
      <c r="C677" s="15" t="s">
        <v>2227</v>
      </c>
      <c r="D677" s="15" t="s">
        <v>2231</v>
      </c>
      <c r="E677" s="15" t="s">
        <v>2230</v>
      </c>
      <c r="F677" s="15">
        <v>1157</v>
      </c>
      <c r="G677" s="15">
        <v>1263</v>
      </c>
    </row>
    <row r="678" spans="1:12" s="24" customFormat="1" x14ac:dyDescent="0.15">
      <c r="A678" s="15"/>
      <c r="B678" s="27" t="s">
        <v>2036</v>
      </c>
      <c r="C678" s="15" t="s">
        <v>2227</v>
      </c>
      <c r="D678" s="15" t="s">
        <v>2231</v>
      </c>
      <c r="E678" s="15" t="s">
        <v>2230</v>
      </c>
      <c r="F678" s="15">
        <v>1571</v>
      </c>
      <c r="G678" s="15">
        <v>1676</v>
      </c>
      <c r="H678" s="15"/>
      <c r="I678" s="15"/>
      <c r="J678" s="15"/>
      <c r="K678" s="15"/>
      <c r="L678" s="15"/>
    </row>
    <row r="679" spans="1:12" s="24" customFormat="1" x14ac:dyDescent="0.15">
      <c r="A679" s="15"/>
      <c r="B679" s="27" t="s">
        <v>2036</v>
      </c>
      <c r="C679" s="15" t="s">
        <v>2227</v>
      </c>
      <c r="D679" s="15" t="s">
        <v>2231</v>
      </c>
      <c r="E679" s="15" t="s">
        <v>2230</v>
      </c>
      <c r="F679" s="15">
        <v>1679</v>
      </c>
      <c r="G679" s="15">
        <v>1778</v>
      </c>
      <c r="H679" s="15"/>
      <c r="I679" s="15"/>
      <c r="J679" s="15"/>
      <c r="K679" s="15"/>
      <c r="L679" s="15"/>
    </row>
    <row r="680" spans="1:12" s="24" customFormat="1" x14ac:dyDescent="0.15">
      <c r="A680" s="15"/>
      <c r="B680" s="27" t="s">
        <v>2036</v>
      </c>
      <c r="C680" s="15" t="s">
        <v>2227</v>
      </c>
      <c r="D680" s="15" t="s">
        <v>2231</v>
      </c>
      <c r="E680" s="15" t="s">
        <v>2230</v>
      </c>
      <c r="F680" s="15">
        <v>1877</v>
      </c>
      <c r="G680" s="15">
        <v>1979</v>
      </c>
      <c r="H680" s="15"/>
      <c r="I680" s="15"/>
      <c r="J680" s="15"/>
      <c r="K680" s="15"/>
      <c r="L680" s="15"/>
    </row>
    <row r="681" spans="1:12" s="24" customFormat="1" x14ac:dyDescent="0.15">
      <c r="A681" s="15"/>
      <c r="B681" s="27" t="s">
        <v>2036</v>
      </c>
      <c r="C681" s="15" t="s">
        <v>2227</v>
      </c>
      <c r="D681" s="15" t="s">
        <v>2231</v>
      </c>
      <c r="E681" s="15" t="s">
        <v>2230</v>
      </c>
      <c r="F681" s="15">
        <v>1998</v>
      </c>
      <c r="G681" s="15">
        <v>2100</v>
      </c>
      <c r="H681" s="15"/>
      <c r="I681" s="15"/>
      <c r="J681" s="15"/>
      <c r="K681" s="15"/>
      <c r="L681" s="15"/>
    </row>
    <row r="682" spans="1:12" x14ac:dyDescent="0.15">
      <c r="B682" s="27" t="s">
        <v>2036</v>
      </c>
      <c r="C682" s="15" t="s">
        <v>2227</v>
      </c>
      <c r="D682" s="15" t="s">
        <v>2231</v>
      </c>
      <c r="E682" s="15" t="s">
        <v>2230</v>
      </c>
      <c r="F682" s="15">
        <v>2104</v>
      </c>
      <c r="G682" s="15">
        <v>2208</v>
      </c>
    </row>
    <row r="683" spans="1:12" x14ac:dyDescent="0.15">
      <c r="B683" s="27" t="s">
        <v>2036</v>
      </c>
      <c r="C683" s="15" t="s">
        <v>2227</v>
      </c>
      <c r="D683" s="15" t="s">
        <v>2231</v>
      </c>
      <c r="E683" s="15" t="s">
        <v>2230</v>
      </c>
      <c r="F683" s="15">
        <v>2211</v>
      </c>
      <c r="G683" s="15">
        <v>2318</v>
      </c>
    </row>
    <row r="684" spans="1:12" x14ac:dyDescent="0.15">
      <c r="B684" s="27" t="s">
        <v>2036</v>
      </c>
      <c r="C684" s="15" t="s">
        <v>2227</v>
      </c>
      <c r="D684" s="15" t="s">
        <v>2231</v>
      </c>
      <c r="E684" s="15" t="s">
        <v>2230</v>
      </c>
      <c r="F684" s="15">
        <v>2471</v>
      </c>
      <c r="G684" s="15">
        <v>2577</v>
      </c>
    </row>
    <row r="685" spans="1:12" x14ac:dyDescent="0.15">
      <c r="B685" s="27" t="s">
        <v>2036</v>
      </c>
      <c r="C685" s="15" t="s">
        <v>2227</v>
      </c>
      <c r="D685" s="15" t="s">
        <v>2231</v>
      </c>
      <c r="E685" s="15" t="s">
        <v>2230</v>
      </c>
      <c r="F685" s="15">
        <v>2580</v>
      </c>
      <c r="G685" s="15">
        <v>2686</v>
      </c>
    </row>
    <row r="686" spans="1:12" x14ac:dyDescent="0.15">
      <c r="B686" s="27" t="s">
        <v>2036</v>
      </c>
      <c r="C686" s="15" t="s">
        <v>2227</v>
      </c>
      <c r="D686" s="15" t="s">
        <v>2231</v>
      </c>
      <c r="E686" s="15" t="s">
        <v>2230</v>
      </c>
      <c r="F686" s="15">
        <v>2689</v>
      </c>
      <c r="G686" s="15">
        <v>2802</v>
      </c>
    </row>
    <row r="687" spans="1:12" x14ac:dyDescent="0.15">
      <c r="B687" s="27" t="s">
        <v>2036</v>
      </c>
      <c r="C687" s="15" t="s">
        <v>2227</v>
      </c>
      <c r="D687" s="15" t="s">
        <v>2231</v>
      </c>
      <c r="E687" s="15" t="s">
        <v>2230</v>
      </c>
      <c r="F687" s="15">
        <v>2934</v>
      </c>
      <c r="G687" s="15">
        <v>3040</v>
      </c>
    </row>
    <row r="688" spans="1:12" x14ac:dyDescent="0.15">
      <c r="B688" s="27" t="s">
        <v>2036</v>
      </c>
      <c r="C688" s="15" t="s">
        <v>2227</v>
      </c>
      <c r="D688" s="15" t="s">
        <v>1683</v>
      </c>
      <c r="E688" s="15" t="s">
        <v>1684</v>
      </c>
      <c r="F688" s="15">
        <v>3057</v>
      </c>
      <c r="G688" s="15">
        <v>3086</v>
      </c>
    </row>
    <row r="689" spans="2:7" x14ac:dyDescent="0.15">
      <c r="B689" s="27" t="s">
        <v>2036</v>
      </c>
      <c r="C689" s="15" t="s">
        <v>2227</v>
      </c>
      <c r="D689" s="15" t="s">
        <v>2232</v>
      </c>
      <c r="E689" s="15" t="s">
        <v>2234</v>
      </c>
      <c r="F689" s="15">
        <v>3089</v>
      </c>
      <c r="G689" s="15">
        <v>3207</v>
      </c>
    </row>
    <row r="690" spans="2:7" x14ac:dyDescent="0.15">
      <c r="B690" s="27" t="s">
        <v>2036</v>
      </c>
      <c r="C690" s="15" t="s">
        <v>2227</v>
      </c>
      <c r="D690" s="15" t="s">
        <v>2233</v>
      </c>
      <c r="E690" s="15" t="s">
        <v>2235</v>
      </c>
      <c r="F690" s="15">
        <v>3211</v>
      </c>
      <c r="G690" s="15">
        <v>3302</v>
      </c>
    </row>
    <row r="691" spans="2:7" x14ac:dyDescent="0.15">
      <c r="B691" s="27" t="s">
        <v>2036</v>
      </c>
      <c r="C691" s="15" t="s">
        <v>2227</v>
      </c>
      <c r="D691" s="15" t="s">
        <v>1911</v>
      </c>
      <c r="E691" s="15" t="s">
        <v>1912</v>
      </c>
      <c r="F691" s="15">
        <v>3307</v>
      </c>
      <c r="G691" s="15">
        <v>3352</v>
      </c>
    </row>
    <row r="692" spans="2:7" x14ac:dyDescent="0.15">
      <c r="B692" s="27" t="s">
        <v>2037</v>
      </c>
      <c r="C692" s="15" t="s">
        <v>2236</v>
      </c>
      <c r="D692" s="15" t="s">
        <v>1774</v>
      </c>
      <c r="E692" s="15" t="s">
        <v>1775</v>
      </c>
      <c r="F692" s="15">
        <v>36</v>
      </c>
      <c r="G692" s="15">
        <v>126</v>
      </c>
    </row>
    <row r="693" spans="2:7" x14ac:dyDescent="0.15">
      <c r="B693" s="27" t="s">
        <v>2037</v>
      </c>
      <c r="C693" s="15" t="s">
        <v>2236</v>
      </c>
      <c r="D693" s="15" t="s">
        <v>1774</v>
      </c>
      <c r="E693" s="15" t="s">
        <v>2237</v>
      </c>
      <c r="F693" s="15">
        <v>143</v>
      </c>
      <c r="G693" s="15">
        <v>228</v>
      </c>
    </row>
    <row r="694" spans="2:7" x14ac:dyDescent="0.15">
      <c r="B694" s="27" t="s">
        <v>2037</v>
      </c>
      <c r="C694" s="15" t="s">
        <v>2236</v>
      </c>
      <c r="D694" s="15" t="s">
        <v>2238</v>
      </c>
      <c r="E694" s="15" t="s">
        <v>2193</v>
      </c>
      <c r="F694" s="15">
        <v>415</v>
      </c>
      <c r="G694" s="15">
        <v>546</v>
      </c>
    </row>
    <row r="695" spans="2:7" x14ac:dyDescent="0.15">
      <c r="B695" s="27" t="s">
        <v>2037</v>
      </c>
      <c r="C695" s="15" t="s">
        <v>2236</v>
      </c>
      <c r="D695" s="15" t="s">
        <v>1949</v>
      </c>
      <c r="E695" s="15" t="s">
        <v>1950</v>
      </c>
      <c r="F695" s="15">
        <v>564</v>
      </c>
      <c r="G695" s="15">
        <v>600</v>
      </c>
    </row>
    <row r="696" spans="2:7" x14ac:dyDescent="0.15">
      <c r="B696" s="27" t="s">
        <v>2037</v>
      </c>
      <c r="C696" s="15" t="s">
        <v>2236</v>
      </c>
      <c r="D696" s="15" t="s">
        <v>2238</v>
      </c>
      <c r="E696" s="15" t="s">
        <v>2193</v>
      </c>
      <c r="F696" s="15">
        <v>641</v>
      </c>
      <c r="G696" s="15">
        <v>770</v>
      </c>
    </row>
    <row r="697" spans="2:7" x14ac:dyDescent="0.15">
      <c r="B697" s="27" t="s">
        <v>2037</v>
      </c>
      <c r="C697" s="15" t="s">
        <v>2236</v>
      </c>
      <c r="D697" s="15" t="s">
        <v>1949</v>
      </c>
      <c r="E697" s="15" t="s">
        <v>1950</v>
      </c>
      <c r="F697" s="15">
        <v>788</v>
      </c>
      <c r="G697" s="15">
        <v>818</v>
      </c>
    </row>
    <row r="698" spans="2:7" x14ac:dyDescent="0.15">
      <c r="B698" s="27" t="s">
        <v>2037</v>
      </c>
      <c r="C698" s="15" t="s">
        <v>2236</v>
      </c>
      <c r="D698" s="15" t="s">
        <v>2192</v>
      </c>
      <c r="E698" s="15" t="s">
        <v>2193</v>
      </c>
      <c r="F698" s="15">
        <v>868</v>
      </c>
      <c r="G698" s="15">
        <v>996</v>
      </c>
    </row>
    <row r="699" spans="2:7" x14ac:dyDescent="0.15">
      <c r="B699" s="35" t="s">
        <v>2563</v>
      </c>
      <c r="C699" s="15" t="s">
        <v>2641</v>
      </c>
      <c r="D699" s="15" t="s">
        <v>2603</v>
      </c>
      <c r="E699" s="15" t="s">
        <v>2604</v>
      </c>
      <c r="F699" s="15">
        <v>40</v>
      </c>
      <c r="G699" s="15">
        <v>123</v>
      </c>
    </row>
    <row r="700" spans="2:7" x14ac:dyDescent="0.15">
      <c r="B700" s="35" t="s">
        <v>2563</v>
      </c>
      <c r="C700" s="15" t="s">
        <v>2641</v>
      </c>
      <c r="D700" s="15" t="s">
        <v>2601</v>
      </c>
      <c r="E700" s="15" t="s">
        <v>2602</v>
      </c>
      <c r="F700" s="15">
        <v>340</v>
      </c>
      <c r="G700" s="15">
        <v>421</v>
      </c>
    </row>
    <row r="701" spans="2:7" x14ac:dyDescent="0.15">
      <c r="B701" s="27" t="s">
        <v>2038</v>
      </c>
      <c r="C701" s="15" t="s">
        <v>2239</v>
      </c>
      <c r="D701" s="15" t="s">
        <v>2240</v>
      </c>
      <c r="E701" s="15" t="s">
        <v>2242</v>
      </c>
      <c r="F701" s="15">
        <v>111</v>
      </c>
      <c r="G701" s="15">
        <v>172</v>
      </c>
    </row>
    <row r="702" spans="2:7" x14ac:dyDescent="0.15">
      <c r="B702" s="27" t="s">
        <v>2038</v>
      </c>
      <c r="C702" s="15" t="s">
        <v>2239</v>
      </c>
      <c r="D702" s="15" t="s">
        <v>2241</v>
      </c>
      <c r="E702" s="15" t="s">
        <v>2243</v>
      </c>
      <c r="F702" s="15">
        <v>1135</v>
      </c>
      <c r="G702" s="15">
        <v>1331</v>
      </c>
    </row>
    <row r="703" spans="2:7" x14ac:dyDescent="0.15">
      <c r="B703" s="27" t="s">
        <v>2039</v>
      </c>
      <c r="C703" s="15" t="s">
        <v>2172</v>
      </c>
      <c r="D703" s="15" t="s">
        <v>2153</v>
      </c>
      <c r="E703" s="15" t="s">
        <v>2154</v>
      </c>
      <c r="F703" s="15">
        <v>52</v>
      </c>
      <c r="G703" s="15">
        <v>206</v>
      </c>
    </row>
    <row r="704" spans="2:7" x14ac:dyDescent="0.15">
      <c r="B704" s="27" t="s">
        <v>2040</v>
      </c>
      <c r="C704" s="15" t="s">
        <v>2244</v>
      </c>
      <c r="D704" s="15" t="s">
        <v>2245</v>
      </c>
      <c r="E704" s="15" t="s">
        <v>2246</v>
      </c>
      <c r="F704" s="15">
        <v>76</v>
      </c>
      <c r="G704" s="15">
        <v>112</v>
      </c>
    </row>
    <row r="705" spans="2:7" x14ac:dyDescent="0.15">
      <c r="B705" s="27" t="s">
        <v>2040</v>
      </c>
      <c r="C705" s="15" t="s">
        <v>2244</v>
      </c>
      <c r="D705" s="15" t="s">
        <v>2247</v>
      </c>
      <c r="E705" s="15" t="s">
        <v>2248</v>
      </c>
      <c r="F705" s="15">
        <v>224</v>
      </c>
      <c r="G705" s="15">
        <v>267</v>
      </c>
    </row>
    <row r="706" spans="2:7" x14ac:dyDescent="0.15">
      <c r="B706" s="27" t="s">
        <v>2040</v>
      </c>
      <c r="C706" s="15" t="s">
        <v>2244</v>
      </c>
      <c r="D706" s="15" t="s">
        <v>1951</v>
      </c>
      <c r="E706" s="15" t="s">
        <v>1952</v>
      </c>
      <c r="F706" s="15">
        <v>276</v>
      </c>
      <c r="G706" s="15">
        <v>316</v>
      </c>
    </row>
    <row r="707" spans="2:7" x14ac:dyDescent="0.15">
      <c r="B707" s="27" t="s">
        <v>2040</v>
      </c>
      <c r="C707" s="15" t="s">
        <v>2244</v>
      </c>
      <c r="D707" s="15" t="s">
        <v>1951</v>
      </c>
      <c r="E707" s="15" t="s">
        <v>1952</v>
      </c>
      <c r="F707" s="15">
        <v>318</v>
      </c>
      <c r="G707" s="15">
        <v>358</v>
      </c>
    </row>
    <row r="708" spans="2:7" x14ac:dyDescent="0.15">
      <c r="B708" s="27" t="s">
        <v>2040</v>
      </c>
      <c r="C708" s="15" t="s">
        <v>2244</v>
      </c>
      <c r="D708" s="15" t="s">
        <v>2247</v>
      </c>
      <c r="E708" s="15" t="s">
        <v>2248</v>
      </c>
      <c r="F708" s="15">
        <v>374</v>
      </c>
      <c r="G708" s="15">
        <v>420</v>
      </c>
    </row>
    <row r="709" spans="2:7" x14ac:dyDescent="0.15">
      <c r="B709" s="27" t="s">
        <v>2040</v>
      </c>
      <c r="C709" s="15" t="s">
        <v>2244</v>
      </c>
      <c r="D709" s="15" t="s">
        <v>1953</v>
      </c>
      <c r="E709" s="15" t="s">
        <v>1954</v>
      </c>
      <c r="F709" s="15">
        <v>505</v>
      </c>
      <c r="G709" s="15">
        <v>525</v>
      </c>
    </row>
    <row r="710" spans="2:7" x14ac:dyDescent="0.15">
      <c r="B710" s="27" t="s">
        <v>2040</v>
      </c>
      <c r="C710" s="15" t="s">
        <v>2244</v>
      </c>
      <c r="D710" s="15" t="s">
        <v>1951</v>
      </c>
      <c r="E710" s="15" t="s">
        <v>1952</v>
      </c>
      <c r="F710" s="15">
        <v>535</v>
      </c>
      <c r="G710" s="15">
        <v>573</v>
      </c>
    </row>
    <row r="711" spans="2:7" x14ac:dyDescent="0.15">
      <c r="B711" s="27" t="s">
        <v>2040</v>
      </c>
      <c r="C711" s="15" t="s">
        <v>2244</v>
      </c>
      <c r="D711" s="15" t="s">
        <v>1951</v>
      </c>
      <c r="E711" s="15" t="s">
        <v>1952</v>
      </c>
      <c r="F711" s="15">
        <v>575</v>
      </c>
      <c r="G711" s="15">
        <v>615</v>
      </c>
    </row>
    <row r="712" spans="2:7" x14ac:dyDescent="0.15">
      <c r="B712" s="27" t="s">
        <v>2040</v>
      </c>
      <c r="C712" s="15" t="s">
        <v>2244</v>
      </c>
      <c r="D712" s="15" t="s">
        <v>2249</v>
      </c>
      <c r="E712" s="15" t="s">
        <v>2250</v>
      </c>
      <c r="F712" s="15">
        <v>638</v>
      </c>
      <c r="G712" s="15">
        <v>661</v>
      </c>
    </row>
    <row r="713" spans="2:7" x14ac:dyDescent="0.15">
      <c r="B713" s="27" t="s">
        <v>2040</v>
      </c>
      <c r="C713" s="15" t="s">
        <v>2244</v>
      </c>
      <c r="D713" s="15" t="s">
        <v>2247</v>
      </c>
      <c r="E713" s="15" t="s">
        <v>2248</v>
      </c>
      <c r="F713" s="15">
        <v>714</v>
      </c>
      <c r="G713" s="15">
        <v>759</v>
      </c>
    </row>
    <row r="714" spans="2:7" x14ac:dyDescent="0.15">
      <c r="B714" s="27" t="s">
        <v>2040</v>
      </c>
      <c r="C714" s="15" t="s">
        <v>2244</v>
      </c>
      <c r="D714" s="15" t="s">
        <v>1951</v>
      </c>
      <c r="E714" s="15" t="s">
        <v>1952</v>
      </c>
      <c r="F714" s="15">
        <v>768</v>
      </c>
      <c r="G714" s="15">
        <v>808</v>
      </c>
    </row>
    <row r="715" spans="2:7" x14ac:dyDescent="0.15">
      <c r="B715" s="27" t="s">
        <v>2040</v>
      </c>
      <c r="C715" s="15" t="s">
        <v>2244</v>
      </c>
      <c r="D715" s="15" t="s">
        <v>1951</v>
      </c>
      <c r="E715" s="15" t="s">
        <v>1952</v>
      </c>
      <c r="F715" s="15">
        <v>810</v>
      </c>
      <c r="G715" s="15">
        <v>850</v>
      </c>
    </row>
    <row r="716" spans="2:7" x14ac:dyDescent="0.15">
      <c r="B716" s="27" t="s">
        <v>2040</v>
      </c>
      <c r="C716" s="15" t="s">
        <v>2244</v>
      </c>
      <c r="D716" s="15" t="s">
        <v>2247</v>
      </c>
      <c r="E716" s="15" t="s">
        <v>2248</v>
      </c>
      <c r="F716" s="15">
        <v>906</v>
      </c>
      <c r="G716" s="15">
        <v>942</v>
      </c>
    </row>
    <row r="717" spans="2:7" x14ac:dyDescent="0.15">
      <c r="B717" s="27" t="s">
        <v>2040</v>
      </c>
      <c r="C717" s="15" t="s">
        <v>2244</v>
      </c>
      <c r="D717" s="15" t="s">
        <v>1951</v>
      </c>
      <c r="E717" s="15" t="s">
        <v>1952</v>
      </c>
      <c r="F717" s="15">
        <v>955</v>
      </c>
      <c r="G717" s="15">
        <v>995</v>
      </c>
    </row>
    <row r="718" spans="2:7" x14ac:dyDescent="0.15">
      <c r="B718" s="27" t="s">
        <v>2040</v>
      </c>
      <c r="C718" s="15" t="s">
        <v>2244</v>
      </c>
      <c r="D718" s="15" t="s">
        <v>2247</v>
      </c>
      <c r="E718" s="15" t="s">
        <v>2248</v>
      </c>
      <c r="F718" s="15">
        <v>1011</v>
      </c>
      <c r="G718" s="15">
        <v>1055</v>
      </c>
    </row>
    <row r="719" spans="2:7" x14ac:dyDescent="0.15">
      <c r="B719" s="27" t="s">
        <v>2040</v>
      </c>
      <c r="C719" s="15" t="s">
        <v>2244</v>
      </c>
      <c r="D719" s="15" t="s">
        <v>1951</v>
      </c>
      <c r="E719" s="15" t="s">
        <v>1952</v>
      </c>
      <c r="F719" s="15">
        <v>1073</v>
      </c>
      <c r="G719" s="15">
        <v>1113</v>
      </c>
    </row>
    <row r="720" spans="2:7" x14ac:dyDescent="0.15">
      <c r="B720" s="27" t="s">
        <v>2040</v>
      </c>
      <c r="C720" s="15" t="s">
        <v>2244</v>
      </c>
      <c r="D720" s="15" t="s">
        <v>1951</v>
      </c>
      <c r="E720" s="15" t="s">
        <v>1952</v>
      </c>
      <c r="F720" s="15">
        <v>1115</v>
      </c>
      <c r="G720" s="15">
        <v>1156</v>
      </c>
    </row>
    <row r="721" spans="2:7" x14ac:dyDescent="0.15">
      <c r="B721" s="27" t="s">
        <v>2040</v>
      </c>
      <c r="C721" s="15" t="s">
        <v>2244</v>
      </c>
      <c r="D721" s="15" t="s">
        <v>1951</v>
      </c>
      <c r="E721" s="15" t="s">
        <v>1952</v>
      </c>
      <c r="F721" s="15">
        <v>1158</v>
      </c>
      <c r="G721" s="15">
        <v>1198</v>
      </c>
    </row>
    <row r="722" spans="2:7" x14ac:dyDescent="0.15">
      <c r="B722" s="27" t="s">
        <v>2040</v>
      </c>
      <c r="C722" s="15" t="s">
        <v>2244</v>
      </c>
      <c r="D722" s="15" t="s">
        <v>1951</v>
      </c>
      <c r="E722" s="15" t="s">
        <v>1952</v>
      </c>
      <c r="F722" s="15">
        <v>1200</v>
      </c>
      <c r="G722" s="15">
        <v>1240</v>
      </c>
    </row>
    <row r="723" spans="2:7" x14ac:dyDescent="0.15">
      <c r="B723" s="27" t="s">
        <v>2040</v>
      </c>
      <c r="C723" s="15" t="s">
        <v>2244</v>
      </c>
      <c r="D723" s="15" t="s">
        <v>2249</v>
      </c>
      <c r="E723" s="15" t="s">
        <v>2250</v>
      </c>
      <c r="F723" s="15">
        <v>1263</v>
      </c>
      <c r="G723" s="15">
        <v>1286</v>
      </c>
    </row>
    <row r="724" spans="2:7" x14ac:dyDescent="0.15">
      <c r="B724" s="27" t="s">
        <v>2040</v>
      </c>
      <c r="C724" s="15" t="s">
        <v>2244</v>
      </c>
      <c r="D724" s="15" t="s">
        <v>1951</v>
      </c>
      <c r="E724" s="15" t="s">
        <v>1952</v>
      </c>
      <c r="F724" s="15">
        <v>1325</v>
      </c>
      <c r="G724" s="15">
        <v>1365</v>
      </c>
    </row>
    <row r="725" spans="2:7" x14ac:dyDescent="0.15">
      <c r="B725" s="27" t="s">
        <v>2040</v>
      </c>
      <c r="C725" s="15" t="s">
        <v>2244</v>
      </c>
      <c r="D725" s="15" t="s">
        <v>1951</v>
      </c>
      <c r="E725" s="15" t="s">
        <v>1952</v>
      </c>
      <c r="F725" s="15">
        <v>1367</v>
      </c>
      <c r="G725" s="15">
        <v>1406</v>
      </c>
    </row>
    <row r="726" spans="2:7" x14ac:dyDescent="0.15">
      <c r="B726" s="27" t="s">
        <v>2040</v>
      </c>
      <c r="C726" s="15" t="s">
        <v>2244</v>
      </c>
      <c r="D726" s="15" t="s">
        <v>1951</v>
      </c>
      <c r="E726" s="15" t="s">
        <v>1952</v>
      </c>
      <c r="F726" s="15">
        <v>1408</v>
      </c>
      <c r="G726" s="15">
        <v>1447</v>
      </c>
    </row>
    <row r="727" spans="2:7" x14ac:dyDescent="0.15">
      <c r="B727" s="27" t="s">
        <v>2040</v>
      </c>
      <c r="C727" s="15" t="s">
        <v>2244</v>
      </c>
      <c r="D727" s="15" t="s">
        <v>1951</v>
      </c>
      <c r="E727" s="15" t="s">
        <v>1952</v>
      </c>
      <c r="F727" s="15">
        <v>1449</v>
      </c>
      <c r="G727" s="15">
        <v>1489</v>
      </c>
    </row>
    <row r="728" spans="2:7" x14ac:dyDescent="0.15">
      <c r="B728" s="27" t="s">
        <v>2040</v>
      </c>
      <c r="C728" s="15" t="s">
        <v>2244</v>
      </c>
      <c r="D728" s="15" t="s">
        <v>1951</v>
      </c>
      <c r="E728" s="15" t="s">
        <v>1952</v>
      </c>
      <c r="F728" s="15">
        <v>1491</v>
      </c>
      <c r="G728" s="15">
        <v>1530</v>
      </c>
    </row>
    <row r="729" spans="2:7" x14ac:dyDescent="0.15">
      <c r="B729" s="27" t="s">
        <v>2040</v>
      </c>
      <c r="C729" s="15" t="s">
        <v>2244</v>
      </c>
      <c r="D729" s="15" t="s">
        <v>1951</v>
      </c>
      <c r="E729" s="15" t="s">
        <v>1952</v>
      </c>
      <c r="F729" s="15">
        <v>1532</v>
      </c>
      <c r="G729" s="15">
        <v>1572</v>
      </c>
    </row>
    <row r="730" spans="2:7" x14ac:dyDescent="0.15">
      <c r="B730" s="27" t="s">
        <v>2040</v>
      </c>
      <c r="C730" s="15" t="s">
        <v>2244</v>
      </c>
      <c r="D730" s="15" t="s">
        <v>2247</v>
      </c>
      <c r="E730" s="15" t="s">
        <v>2248</v>
      </c>
      <c r="F730" s="15">
        <v>1592</v>
      </c>
      <c r="G730" s="15">
        <v>1636</v>
      </c>
    </row>
    <row r="731" spans="2:7" x14ac:dyDescent="0.15">
      <c r="B731" s="27" t="s">
        <v>2040</v>
      </c>
      <c r="C731" s="15" t="s">
        <v>2244</v>
      </c>
      <c r="D731" s="15" t="s">
        <v>1951</v>
      </c>
      <c r="E731" s="15" t="s">
        <v>1952</v>
      </c>
      <c r="F731" s="15">
        <v>1650</v>
      </c>
      <c r="G731" s="15">
        <v>1690</v>
      </c>
    </row>
    <row r="732" spans="2:7" x14ac:dyDescent="0.15">
      <c r="B732" s="27" t="s">
        <v>2040</v>
      </c>
      <c r="C732" s="15" t="s">
        <v>2244</v>
      </c>
      <c r="D732" s="15" t="s">
        <v>2247</v>
      </c>
      <c r="E732" s="15" t="s">
        <v>2248</v>
      </c>
      <c r="F732" s="15">
        <v>1748</v>
      </c>
      <c r="G732" s="15">
        <v>1794</v>
      </c>
    </row>
    <row r="733" spans="2:7" x14ac:dyDescent="0.15">
      <c r="B733" s="27" t="s">
        <v>2040</v>
      </c>
      <c r="C733" s="15" t="s">
        <v>2244</v>
      </c>
      <c r="D733" s="15" t="s">
        <v>1951</v>
      </c>
      <c r="E733" s="15" t="s">
        <v>1952</v>
      </c>
      <c r="F733" s="15">
        <v>1808</v>
      </c>
      <c r="G733" s="15">
        <v>1848</v>
      </c>
    </row>
    <row r="734" spans="2:7" x14ac:dyDescent="0.15">
      <c r="B734" s="27" t="s">
        <v>2040</v>
      </c>
      <c r="C734" s="15" t="s">
        <v>2244</v>
      </c>
      <c r="D734" s="15" t="s">
        <v>1951</v>
      </c>
      <c r="E734" s="15" t="s">
        <v>1952</v>
      </c>
      <c r="F734" s="15">
        <v>1850</v>
      </c>
      <c r="G734" s="15">
        <v>1890</v>
      </c>
    </row>
    <row r="735" spans="2:7" x14ac:dyDescent="0.15">
      <c r="B735" s="27" t="s">
        <v>2040</v>
      </c>
      <c r="C735" s="15" t="s">
        <v>2244</v>
      </c>
      <c r="D735" s="15" t="s">
        <v>1951</v>
      </c>
      <c r="E735" s="15" t="s">
        <v>1952</v>
      </c>
      <c r="F735" s="15">
        <v>1892</v>
      </c>
      <c r="G735" s="15">
        <v>1932</v>
      </c>
    </row>
    <row r="736" spans="2:7" x14ac:dyDescent="0.15">
      <c r="B736" s="27" t="s">
        <v>2040</v>
      </c>
      <c r="C736" s="15" t="s">
        <v>2244</v>
      </c>
      <c r="D736" s="15" t="s">
        <v>1951</v>
      </c>
      <c r="E736" s="15" t="s">
        <v>1952</v>
      </c>
      <c r="F736" s="15">
        <v>1934</v>
      </c>
      <c r="G736" s="15">
        <v>1971</v>
      </c>
    </row>
    <row r="737" spans="1:12" x14ac:dyDescent="0.15">
      <c r="B737" s="27" t="s">
        <v>2040</v>
      </c>
      <c r="C737" s="15" t="s">
        <v>2244</v>
      </c>
      <c r="D737" s="15" t="s">
        <v>1951</v>
      </c>
      <c r="E737" s="15" t="s">
        <v>1952</v>
      </c>
      <c r="F737" s="15">
        <v>1973</v>
      </c>
      <c r="G737" s="15">
        <v>2014</v>
      </c>
    </row>
    <row r="738" spans="1:12" x14ac:dyDescent="0.15">
      <c r="B738" s="27" t="s">
        <v>2040</v>
      </c>
      <c r="C738" s="15" t="s">
        <v>2244</v>
      </c>
      <c r="D738" s="15" t="s">
        <v>2249</v>
      </c>
      <c r="E738" s="15" t="s">
        <v>2250</v>
      </c>
      <c r="F738" s="15">
        <v>1996</v>
      </c>
      <c r="G738" s="15">
        <v>2019</v>
      </c>
    </row>
    <row r="739" spans="1:12" x14ac:dyDescent="0.15">
      <c r="B739" s="27" t="s">
        <v>2040</v>
      </c>
      <c r="C739" s="15" t="s">
        <v>2244</v>
      </c>
      <c r="D739" s="15" t="s">
        <v>1951</v>
      </c>
      <c r="E739" s="15" t="s">
        <v>1952</v>
      </c>
      <c r="F739" s="15">
        <v>2056</v>
      </c>
      <c r="G739" s="15">
        <v>2096</v>
      </c>
    </row>
    <row r="740" spans="1:12" x14ac:dyDescent="0.15">
      <c r="B740" s="27" t="s">
        <v>2040</v>
      </c>
      <c r="C740" s="15" t="s">
        <v>2244</v>
      </c>
      <c r="D740" s="15" t="s">
        <v>2247</v>
      </c>
      <c r="E740" s="15" t="s">
        <v>2248</v>
      </c>
      <c r="F740" s="15">
        <v>2112</v>
      </c>
      <c r="G740" s="15">
        <v>2158</v>
      </c>
    </row>
    <row r="741" spans="1:12" x14ac:dyDescent="0.15">
      <c r="B741" s="27" t="s">
        <v>2040</v>
      </c>
      <c r="C741" s="15" t="s">
        <v>2244</v>
      </c>
      <c r="D741" s="15" t="s">
        <v>1951</v>
      </c>
      <c r="E741" s="15" t="s">
        <v>1952</v>
      </c>
      <c r="F741" s="15">
        <v>2171</v>
      </c>
      <c r="G741" s="15">
        <v>2211</v>
      </c>
    </row>
    <row r="742" spans="1:12" x14ac:dyDescent="0.15">
      <c r="B742" s="27" t="s">
        <v>2040</v>
      </c>
      <c r="C742" s="15" t="s">
        <v>2244</v>
      </c>
      <c r="D742" s="15" t="s">
        <v>1951</v>
      </c>
      <c r="E742" s="15" t="s">
        <v>1952</v>
      </c>
      <c r="F742" s="15">
        <v>2213</v>
      </c>
      <c r="G742" s="15">
        <v>2251</v>
      </c>
    </row>
    <row r="743" spans="1:12" x14ac:dyDescent="0.15">
      <c r="B743" s="27" t="s">
        <v>2040</v>
      </c>
      <c r="C743" s="15" t="s">
        <v>2244</v>
      </c>
      <c r="D743" s="15" t="s">
        <v>1951</v>
      </c>
      <c r="E743" s="15" t="s">
        <v>1952</v>
      </c>
      <c r="F743" s="15">
        <v>2253</v>
      </c>
      <c r="G743" s="15">
        <v>2292</v>
      </c>
    </row>
    <row r="744" spans="1:12" x14ac:dyDescent="0.15">
      <c r="B744" s="27" t="s">
        <v>2040</v>
      </c>
      <c r="C744" s="15" t="s">
        <v>2244</v>
      </c>
      <c r="D744" s="15" t="s">
        <v>1951</v>
      </c>
      <c r="E744" s="15" t="s">
        <v>1952</v>
      </c>
      <c r="F744" s="15">
        <v>2294</v>
      </c>
      <c r="G744" s="15">
        <v>2336</v>
      </c>
    </row>
    <row r="745" spans="1:12" x14ac:dyDescent="0.15">
      <c r="B745" s="27" t="s">
        <v>2040</v>
      </c>
      <c r="C745" s="15" t="s">
        <v>2244</v>
      </c>
      <c r="D745" s="15" t="s">
        <v>1951</v>
      </c>
      <c r="E745" s="15" t="s">
        <v>1952</v>
      </c>
      <c r="F745" s="15">
        <v>2338</v>
      </c>
      <c r="G745" s="15">
        <v>2378</v>
      </c>
    </row>
    <row r="746" spans="1:12" s="33" customFormat="1" x14ac:dyDescent="0.15">
      <c r="A746" s="15"/>
      <c r="B746" s="27" t="s">
        <v>2040</v>
      </c>
      <c r="C746" s="15" t="s">
        <v>2244</v>
      </c>
      <c r="D746" s="15" t="s">
        <v>2247</v>
      </c>
      <c r="E746" s="15" t="s">
        <v>2248</v>
      </c>
      <c r="F746" s="15">
        <v>2396</v>
      </c>
      <c r="G746" s="15">
        <v>2440</v>
      </c>
      <c r="H746" s="15"/>
      <c r="I746" s="15"/>
      <c r="J746" s="15"/>
      <c r="K746" s="15"/>
      <c r="L746" s="15"/>
    </row>
    <row r="747" spans="1:12" x14ac:dyDescent="0.15">
      <c r="B747" s="27" t="s">
        <v>2040</v>
      </c>
      <c r="C747" s="15" t="s">
        <v>2244</v>
      </c>
      <c r="D747" s="15" t="s">
        <v>1951</v>
      </c>
      <c r="E747" s="15" t="s">
        <v>1952</v>
      </c>
      <c r="F747" s="15">
        <v>2449</v>
      </c>
      <c r="G747" s="15">
        <v>2489</v>
      </c>
    </row>
    <row r="748" spans="1:12" x14ac:dyDescent="0.15">
      <c r="B748" s="27" t="s">
        <v>2040</v>
      </c>
      <c r="C748" s="15" t="s">
        <v>2244</v>
      </c>
      <c r="D748" s="15" t="s">
        <v>1951</v>
      </c>
      <c r="E748" s="15" t="s">
        <v>1952</v>
      </c>
      <c r="F748" s="15">
        <v>2491</v>
      </c>
      <c r="G748" s="15">
        <v>2530</v>
      </c>
    </row>
    <row r="749" spans="1:12" x14ac:dyDescent="0.15">
      <c r="B749" s="27" t="s">
        <v>2040</v>
      </c>
      <c r="C749" s="15" t="s">
        <v>2244</v>
      </c>
      <c r="D749" s="15" t="s">
        <v>1951</v>
      </c>
      <c r="E749" s="15" t="s">
        <v>1952</v>
      </c>
      <c r="F749" s="15">
        <v>2532</v>
      </c>
      <c r="G749" s="15">
        <v>2569</v>
      </c>
    </row>
    <row r="750" spans="1:12" x14ac:dyDescent="0.15">
      <c r="B750" s="27" t="s">
        <v>2040</v>
      </c>
      <c r="C750" s="15" t="s">
        <v>2244</v>
      </c>
      <c r="D750" s="15" t="s">
        <v>1951</v>
      </c>
      <c r="E750" s="15" t="s">
        <v>1952</v>
      </c>
      <c r="F750" s="15">
        <v>2571</v>
      </c>
      <c r="G750" s="15">
        <v>2612</v>
      </c>
    </row>
    <row r="751" spans="1:12" x14ac:dyDescent="0.15">
      <c r="B751" s="27" t="s">
        <v>2040</v>
      </c>
      <c r="C751" s="15" t="s">
        <v>2244</v>
      </c>
      <c r="D751" s="15" t="s">
        <v>1951</v>
      </c>
      <c r="E751" s="15" t="s">
        <v>1952</v>
      </c>
      <c r="F751" s="15">
        <v>2614</v>
      </c>
      <c r="G751" s="15">
        <v>2652</v>
      </c>
    </row>
    <row r="752" spans="1:12" x14ac:dyDescent="0.15">
      <c r="B752" s="27" t="s">
        <v>2040</v>
      </c>
      <c r="C752" s="15" t="s">
        <v>2244</v>
      </c>
      <c r="D752" s="15" t="s">
        <v>1951</v>
      </c>
      <c r="E752" s="15" t="s">
        <v>1952</v>
      </c>
      <c r="F752" s="15">
        <v>2654</v>
      </c>
      <c r="G752" s="15">
        <v>2693</v>
      </c>
    </row>
    <row r="753" spans="2:7" x14ac:dyDescent="0.15">
      <c r="B753" s="27" t="s">
        <v>2040</v>
      </c>
      <c r="C753" s="15" t="s">
        <v>2244</v>
      </c>
      <c r="D753" s="15" t="s">
        <v>1951</v>
      </c>
      <c r="E753" s="15" t="s">
        <v>1952</v>
      </c>
      <c r="F753" s="15">
        <v>2695</v>
      </c>
      <c r="G753" s="15">
        <v>2733</v>
      </c>
    </row>
    <row r="754" spans="2:7" x14ac:dyDescent="0.15">
      <c r="B754" s="27" t="s">
        <v>2041</v>
      </c>
      <c r="C754" s="15" t="s">
        <v>2251</v>
      </c>
      <c r="D754" s="15" t="s">
        <v>2252</v>
      </c>
      <c r="E754" s="15" t="s">
        <v>2254</v>
      </c>
      <c r="F754" s="15">
        <v>112</v>
      </c>
      <c r="G754" s="15">
        <v>159</v>
      </c>
    </row>
    <row r="755" spans="2:7" x14ac:dyDescent="0.15">
      <c r="B755" s="27" t="s">
        <v>2041</v>
      </c>
      <c r="C755" s="15" t="s">
        <v>2251</v>
      </c>
      <c r="D755" s="15" t="s">
        <v>2253</v>
      </c>
      <c r="E755" s="15" t="s">
        <v>2255</v>
      </c>
      <c r="F755" s="15">
        <v>296</v>
      </c>
      <c r="G755" s="15">
        <v>320</v>
      </c>
    </row>
    <row r="756" spans="2:7" x14ac:dyDescent="0.15">
      <c r="B756" s="27" t="s">
        <v>2041</v>
      </c>
      <c r="C756" s="15" t="s">
        <v>2251</v>
      </c>
      <c r="D756" s="15" t="s">
        <v>2253</v>
      </c>
      <c r="E756" s="15" t="s">
        <v>2255</v>
      </c>
      <c r="F756" s="15">
        <v>374</v>
      </c>
      <c r="G756" s="15">
        <v>398</v>
      </c>
    </row>
    <row r="757" spans="2:7" x14ac:dyDescent="0.15">
      <c r="B757" s="27" t="s">
        <v>2041</v>
      </c>
      <c r="C757" s="15" t="s">
        <v>2251</v>
      </c>
      <c r="D757" s="15" t="s">
        <v>2253</v>
      </c>
      <c r="E757" s="15" t="s">
        <v>2255</v>
      </c>
      <c r="F757" s="15">
        <v>400</v>
      </c>
      <c r="G757" s="15">
        <v>424</v>
      </c>
    </row>
    <row r="758" spans="2:7" x14ac:dyDescent="0.15">
      <c r="B758" s="27" t="s">
        <v>2041</v>
      </c>
      <c r="C758" s="15" t="s">
        <v>2251</v>
      </c>
      <c r="D758" s="15" t="s">
        <v>2253</v>
      </c>
      <c r="E758" s="15" t="s">
        <v>2255</v>
      </c>
      <c r="F758" s="15">
        <v>426</v>
      </c>
      <c r="G758" s="15">
        <v>447</v>
      </c>
    </row>
    <row r="759" spans="2:7" x14ac:dyDescent="0.15">
      <c r="B759" s="27" t="s">
        <v>2042</v>
      </c>
      <c r="C759" s="15" t="s">
        <v>2256</v>
      </c>
      <c r="D759" s="15" t="s">
        <v>1964</v>
      </c>
      <c r="E759" s="15" t="s">
        <v>1967</v>
      </c>
      <c r="F759" s="15">
        <v>377</v>
      </c>
      <c r="G759" s="15">
        <v>559</v>
      </c>
    </row>
    <row r="760" spans="2:7" x14ac:dyDescent="0.15">
      <c r="B760" s="27" t="s">
        <v>2042</v>
      </c>
      <c r="C760" s="15" t="s">
        <v>2256</v>
      </c>
      <c r="D760" s="15" t="s">
        <v>1808</v>
      </c>
      <c r="E760" s="15" t="s">
        <v>1809</v>
      </c>
      <c r="F760" s="15">
        <v>591</v>
      </c>
      <c r="G760" s="15">
        <v>688</v>
      </c>
    </row>
    <row r="761" spans="2:7" x14ac:dyDescent="0.15">
      <c r="B761" s="27" t="s">
        <v>2042</v>
      </c>
      <c r="C761" s="15" t="s">
        <v>2256</v>
      </c>
      <c r="D761" s="15" t="s">
        <v>2257</v>
      </c>
      <c r="E761" s="15" t="s">
        <v>2258</v>
      </c>
      <c r="F761" s="15">
        <v>726</v>
      </c>
      <c r="G761" s="15">
        <v>791</v>
      </c>
    </row>
    <row r="762" spans="2:7" x14ac:dyDescent="0.15">
      <c r="B762" s="27" t="s">
        <v>2042</v>
      </c>
      <c r="C762" s="15" t="s">
        <v>2256</v>
      </c>
      <c r="D762" s="15" t="s">
        <v>1808</v>
      </c>
      <c r="E762" s="15" t="s">
        <v>1809</v>
      </c>
      <c r="F762" s="15">
        <v>822</v>
      </c>
      <c r="G762" s="15">
        <v>921</v>
      </c>
    </row>
    <row r="763" spans="2:7" x14ac:dyDescent="0.15">
      <c r="B763" s="27" t="s">
        <v>2043</v>
      </c>
      <c r="C763" s="15" t="s">
        <v>2259</v>
      </c>
      <c r="D763" s="15" t="s">
        <v>2260</v>
      </c>
      <c r="E763" s="15" t="s">
        <v>2261</v>
      </c>
      <c r="F763" s="15">
        <v>117</v>
      </c>
      <c r="G763" s="15">
        <v>646</v>
      </c>
    </row>
    <row r="764" spans="2:7" x14ac:dyDescent="0.15">
      <c r="B764" s="27" t="s">
        <v>2043</v>
      </c>
      <c r="C764" s="15" t="s">
        <v>2259</v>
      </c>
      <c r="D764" s="15" t="s">
        <v>2262</v>
      </c>
      <c r="E764" s="15" t="s">
        <v>2263</v>
      </c>
      <c r="F764" s="15">
        <v>1145</v>
      </c>
      <c r="G764" s="15">
        <v>1329</v>
      </c>
    </row>
    <row r="765" spans="2:7" x14ac:dyDescent="0.15">
      <c r="B765" s="27" t="s">
        <v>2043</v>
      </c>
      <c r="C765" s="15" t="s">
        <v>2259</v>
      </c>
      <c r="D765" s="15" t="s">
        <v>2262</v>
      </c>
      <c r="E765" s="15" t="s">
        <v>2263</v>
      </c>
      <c r="F765" s="15">
        <v>1350</v>
      </c>
      <c r="G765" s="15">
        <v>1447</v>
      </c>
    </row>
    <row r="766" spans="2:7" x14ac:dyDescent="0.15">
      <c r="B766" s="27" t="s">
        <v>2043</v>
      </c>
      <c r="C766" s="15" t="s">
        <v>2259</v>
      </c>
      <c r="D766" s="15" t="s">
        <v>2262</v>
      </c>
      <c r="E766" s="15" t="s">
        <v>2263</v>
      </c>
      <c r="F766" s="15">
        <v>1590</v>
      </c>
      <c r="G766" s="15">
        <v>1663</v>
      </c>
    </row>
    <row r="767" spans="2:7" x14ac:dyDescent="0.15">
      <c r="B767" s="27" t="s">
        <v>2043</v>
      </c>
      <c r="C767" s="15" t="s">
        <v>2259</v>
      </c>
      <c r="D767" s="15" t="s">
        <v>2262</v>
      </c>
      <c r="E767" s="15" t="s">
        <v>2263</v>
      </c>
      <c r="F767" s="15">
        <v>1724</v>
      </c>
      <c r="G767" s="15">
        <v>1865</v>
      </c>
    </row>
    <row r="768" spans="2:7" x14ac:dyDescent="0.15">
      <c r="B768" s="27" t="s">
        <v>2043</v>
      </c>
      <c r="C768" s="15" t="s">
        <v>2259</v>
      </c>
      <c r="D768" s="15" t="s">
        <v>2264</v>
      </c>
      <c r="E768" s="15" t="s">
        <v>2265</v>
      </c>
      <c r="F768" s="15">
        <v>2001</v>
      </c>
      <c r="G768" s="15">
        <v>2254</v>
      </c>
    </row>
    <row r="769" spans="1:12" x14ac:dyDescent="0.15">
      <c r="B769" s="27" t="s">
        <v>2044</v>
      </c>
      <c r="C769" s="15" t="s">
        <v>2266</v>
      </c>
      <c r="D769" s="15" t="s">
        <v>2267</v>
      </c>
      <c r="E769" s="15" t="s">
        <v>2268</v>
      </c>
      <c r="F769" s="15">
        <v>42</v>
      </c>
      <c r="G769" s="15">
        <v>250</v>
      </c>
    </row>
    <row r="770" spans="1:12" x14ac:dyDescent="0.15">
      <c r="B770" s="27" t="s">
        <v>2044</v>
      </c>
      <c r="C770" s="15" t="s">
        <v>2266</v>
      </c>
      <c r="D770" s="15" t="s">
        <v>2269</v>
      </c>
      <c r="E770" s="15" t="s">
        <v>2270</v>
      </c>
      <c r="F770" s="15">
        <v>257</v>
      </c>
      <c r="G770" s="15">
        <v>344</v>
      </c>
    </row>
    <row r="771" spans="1:12" x14ac:dyDescent="0.15">
      <c r="B771" s="27" t="s">
        <v>2045</v>
      </c>
      <c r="C771" s="15" t="s">
        <v>2271</v>
      </c>
      <c r="D771" s="15" t="s">
        <v>2267</v>
      </c>
      <c r="E771" s="15" t="s">
        <v>2268</v>
      </c>
      <c r="F771" s="15">
        <v>32</v>
      </c>
      <c r="G771" s="15">
        <v>240</v>
      </c>
    </row>
    <row r="772" spans="1:12" x14ac:dyDescent="0.15">
      <c r="B772" s="27" t="s">
        <v>2045</v>
      </c>
      <c r="C772" s="15" t="s">
        <v>2271</v>
      </c>
      <c r="D772" s="15" t="s">
        <v>2269</v>
      </c>
      <c r="E772" s="15" t="s">
        <v>2270</v>
      </c>
      <c r="F772" s="15">
        <v>247</v>
      </c>
      <c r="G772" s="15">
        <v>399</v>
      </c>
    </row>
    <row r="773" spans="1:12" x14ac:dyDescent="0.15">
      <c r="A773" s="24"/>
      <c r="B773" s="35" t="s">
        <v>2560</v>
      </c>
      <c r="C773" s="24" t="s">
        <v>2652</v>
      </c>
      <c r="D773" s="24" t="s">
        <v>1762</v>
      </c>
      <c r="E773" s="24" t="s">
        <v>1763</v>
      </c>
      <c r="F773" s="24">
        <v>204</v>
      </c>
      <c r="G773" s="24">
        <v>238</v>
      </c>
      <c r="H773" s="24"/>
      <c r="I773" s="24"/>
      <c r="J773" s="24"/>
      <c r="K773" s="24"/>
      <c r="L773" s="24"/>
    </row>
    <row r="774" spans="1:12" x14ac:dyDescent="0.15">
      <c r="A774" s="24"/>
      <c r="B774" s="35" t="s">
        <v>2560</v>
      </c>
      <c r="C774" s="24" t="s">
        <v>2652</v>
      </c>
      <c r="D774" s="24" t="s">
        <v>1762</v>
      </c>
      <c r="E774" s="24" t="s">
        <v>1763</v>
      </c>
      <c r="F774" s="24">
        <v>258</v>
      </c>
      <c r="G774" s="24">
        <v>292</v>
      </c>
      <c r="H774" s="24"/>
      <c r="I774" s="24"/>
      <c r="J774" s="24"/>
      <c r="K774" s="24"/>
      <c r="L774" s="24"/>
    </row>
    <row r="775" spans="1:12" x14ac:dyDescent="0.15">
      <c r="A775" s="24"/>
      <c r="B775" s="35" t="s">
        <v>2567</v>
      </c>
      <c r="C775" s="24" t="s">
        <v>2653</v>
      </c>
      <c r="D775" s="24" t="s">
        <v>1762</v>
      </c>
      <c r="E775" s="24" t="s">
        <v>1763</v>
      </c>
      <c r="F775" s="24">
        <v>295</v>
      </c>
      <c r="G775" s="24">
        <v>329</v>
      </c>
      <c r="H775" s="24"/>
      <c r="I775" s="24"/>
      <c r="J775" s="24"/>
      <c r="K775" s="24"/>
      <c r="L775" s="24"/>
    </row>
    <row r="776" spans="1:12" x14ac:dyDescent="0.15">
      <c r="A776" s="24"/>
      <c r="B776" s="35" t="s">
        <v>2567</v>
      </c>
      <c r="C776" s="24" t="s">
        <v>2653</v>
      </c>
      <c r="D776" s="24" t="s">
        <v>1762</v>
      </c>
      <c r="E776" s="24" t="s">
        <v>1763</v>
      </c>
      <c r="F776" s="24">
        <v>349</v>
      </c>
      <c r="G776" s="24">
        <v>383</v>
      </c>
      <c r="H776" s="24"/>
      <c r="I776" s="24"/>
      <c r="J776" s="24"/>
      <c r="K776" s="24"/>
      <c r="L776" s="24"/>
    </row>
    <row r="777" spans="1:12" s="24" customFormat="1" x14ac:dyDescent="0.15">
      <c r="A777" s="15"/>
      <c r="B777" s="27" t="s">
        <v>2046</v>
      </c>
      <c r="C777" s="15" t="s">
        <v>2272</v>
      </c>
      <c r="D777" s="15" t="s">
        <v>2273</v>
      </c>
      <c r="E777" s="15" t="s">
        <v>2274</v>
      </c>
      <c r="F777" s="15">
        <v>36</v>
      </c>
      <c r="G777" s="15">
        <v>403</v>
      </c>
      <c r="H777" s="15"/>
      <c r="I777" s="15"/>
      <c r="J777" s="15"/>
      <c r="K777" s="15"/>
      <c r="L777" s="15"/>
    </row>
    <row r="778" spans="1:12" x14ac:dyDescent="0.15">
      <c r="B778" s="27" t="s">
        <v>2046</v>
      </c>
      <c r="C778" s="15" t="s">
        <v>2272</v>
      </c>
      <c r="D778" s="15" t="s">
        <v>2275</v>
      </c>
      <c r="E778" s="15" t="s">
        <v>2276</v>
      </c>
      <c r="F778" s="15">
        <v>437</v>
      </c>
      <c r="G778" s="15">
        <v>549</v>
      </c>
    </row>
    <row r="779" spans="1:12" x14ac:dyDescent="0.15">
      <c r="B779" s="27" t="s">
        <v>2046</v>
      </c>
      <c r="C779" s="15" t="s">
        <v>2272</v>
      </c>
      <c r="D779" s="15" t="s">
        <v>2277</v>
      </c>
      <c r="E779" s="15" t="s">
        <v>2278</v>
      </c>
      <c r="F779" s="15">
        <v>562</v>
      </c>
      <c r="G779" s="15">
        <v>842</v>
      </c>
    </row>
    <row r="780" spans="1:12" x14ac:dyDescent="0.15">
      <c r="B780" s="27" t="s">
        <v>2047</v>
      </c>
      <c r="C780" s="15" t="s">
        <v>2279</v>
      </c>
      <c r="D780" s="15" t="s">
        <v>2273</v>
      </c>
      <c r="E780" s="15" t="s">
        <v>2274</v>
      </c>
      <c r="F780" s="15">
        <v>55</v>
      </c>
      <c r="G780" s="15">
        <v>401</v>
      </c>
    </row>
    <row r="781" spans="1:12" x14ac:dyDescent="0.15">
      <c r="B781" s="27" t="s">
        <v>2047</v>
      </c>
      <c r="C781" s="15" t="s">
        <v>2279</v>
      </c>
      <c r="D781" s="15" t="s">
        <v>2275</v>
      </c>
      <c r="E781" s="15" t="s">
        <v>2276</v>
      </c>
      <c r="F781" s="15">
        <v>434</v>
      </c>
      <c r="G781" s="15">
        <v>548</v>
      </c>
    </row>
    <row r="782" spans="1:12" x14ac:dyDescent="0.15">
      <c r="B782" s="27" t="s">
        <v>2047</v>
      </c>
      <c r="C782" s="15" t="s">
        <v>2279</v>
      </c>
      <c r="D782" s="15" t="s">
        <v>2277</v>
      </c>
      <c r="E782" s="15" t="s">
        <v>2278</v>
      </c>
      <c r="F782" s="15">
        <v>562</v>
      </c>
      <c r="G782" s="15">
        <v>832</v>
      </c>
    </row>
    <row r="783" spans="1:12" x14ac:dyDescent="0.15">
      <c r="B783" s="27" t="s">
        <v>2048</v>
      </c>
      <c r="C783" s="15" t="s">
        <v>2280</v>
      </c>
      <c r="D783" s="15" t="s">
        <v>2273</v>
      </c>
      <c r="E783" s="15" t="s">
        <v>2274</v>
      </c>
      <c r="F783" s="15">
        <v>74</v>
      </c>
      <c r="G783" s="15">
        <v>480</v>
      </c>
    </row>
    <row r="784" spans="1:12" x14ac:dyDescent="0.15">
      <c r="B784" s="27" t="s">
        <v>2048</v>
      </c>
      <c r="C784" s="15" t="s">
        <v>2280</v>
      </c>
      <c r="D784" s="15" t="s">
        <v>2281</v>
      </c>
      <c r="E784" s="15" t="s">
        <v>2282</v>
      </c>
      <c r="F784" s="15">
        <v>512</v>
      </c>
      <c r="G784" s="15">
        <v>562</v>
      </c>
    </row>
    <row r="785" spans="1:12" x14ac:dyDescent="0.15">
      <c r="B785" s="27" t="s">
        <v>2048</v>
      </c>
      <c r="C785" s="15" t="s">
        <v>2280</v>
      </c>
      <c r="D785" s="15" t="s">
        <v>2283</v>
      </c>
      <c r="E785" s="15" t="s">
        <v>2284</v>
      </c>
      <c r="F785" s="15">
        <v>595</v>
      </c>
      <c r="G785" s="15">
        <v>840</v>
      </c>
    </row>
    <row r="786" spans="1:12" x14ac:dyDescent="0.15">
      <c r="A786" s="33"/>
      <c r="B786" s="32" t="s">
        <v>2049</v>
      </c>
      <c r="C786" s="33" t="s">
        <v>2285</v>
      </c>
      <c r="D786" s="33" t="s">
        <v>2627</v>
      </c>
      <c r="E786" s="33" t="s">
        <v>2541</v>
      </c>
      <c r="F786" s="33">
        <v>1</v>
      </c>
      <c r="G786" s="33">
        <v>2</v>
      </c>
      <c r="H786" s="24"/>
      <c r="I786" s="24"/>
      <c r="J786" s="24"/>
      <c r="K786" s="24"/>
      <c r="L786" s="24"/>
    </row>
    <row r="787" spans="1:12" x14ac:dyDescent="0.15">
      <c r="B787" s="27" t="s">
        <v>2050</v>
      </c>
      <c r="C787" s="15" t="s">
        <v>2286</v>
      </c>
      <c r="D787" s="15" t="s">
        <v>2287</v>
      </c>
      <c r="E787" s="15" t="s">
        <v>2288</v>
      </c>
      <c r="F787" s="15">
        <v>98</v>
      </c>
      <c r="G787" s="15">
        <v>141</v>
      </c>
    </row>
    <row r="788" spans="1:12" x14ac:dyDescent="0.15">
      <c r="B788" s="27" t="s">
        <v>2050</v>
      </c>
      <c r="C788" s="15" t="s">
        <v>2286</v>
      </c>
      <c r="D788" s="15" t="s">
        <v>2289</v>
      </c>
      <c r="E788" s="15" t="s">
        <v>2290</v>
      </c>
      <c r="F788" s="15">
        <v>142</v>
      </c>
      <c r="G788" s="15">
        <v>405</v>
      </c>
    </row>
    <row r="789" spans="1:12" x14ac:dyDescent="0.15">
      <c r="B789" s="27" t="s">
        <v>2050</v>
      </c>
      <c r="C789" s="15" t="s">
        <v>2286</v>
      </c>
      <c r="D789" s="15" t="s">
        <v>2291</v>
      </c>
      <c r="E789" s="15" t="s">
        <v>2292</v>
      </c>
      <c r="F789" s="15">
        <v>493</v>
      </c>
      <c r="G789" s="15">
        <v>576</v>
      </c>
    </row>
    <row r="790" spans="1:12" x14ac:dyDescent="0.15">
      <c r="B790" s="27" t="s">
        <v>2051</v>
      </c>
      <c r="C790" s="15" t="s">
        <v>2293</v>
      </c>
      <c r="D790" s="15" t="s">
        <v>2189</v>
      </c>
      <c r="E790" s="15" t="s">
        <v>2190</v>
      </c>
      <c r="F790" s="15">
        <v>53</v>
      </c>
      <c r="G790" s="15">
        <v>400</v>
      </c>
    </row>
    <row r="791" spans="1:12" x14ac:dyDescent="0.15">
      <c r="B791" s="27" t="s">
        <v>2052</v>
      </c>
      <c r="C791" s="15" t="s">
        <v>2294</v>
      </c>
      <c r="D791" s="15" t="s">
        <v>2295</v>
      </c>
      <c r="E791" s="15" t="s">
        <v>2296</v>
      </c>
      <c r="F791" s="15">
        <v>141</v>
      </c>
      <c r="G791" s="15">
        <v>254</v>
      </c>
    </row>
    <row r="792" spans="1:12" x14ac:dyDescent="0.15">
      <c r="B792" s="27" t="s">
        <v>2053</v>
      </c>
      <c r="C792" s="15" t="s">
        <v>2297</v>
      </c>
      <c r="D792" s="15" t="s">
        <v>2298</v>
      </c>
      <c r="E792" s="15" t="s">
        <v>2299</v>
      </c>
      <c r="F792" s="15">
        <v>33</v>
      </c>
      <c r="G792" s="15">
        <v>115</v>
      </c>
    </row>
    <row r="793" spans="1:12" x14ac:dyDescent="0.15">
      <c r="A793" s="24"/>
      <c r="B793" s="35" t="s">
        <v>2562</v>
      </c>
      <c r="C793" s="24" t="s">
        <v>2654</v>
      </c>
      <c r="D793" s="24" t="s">
        <v>2666</v>
      </c>
      <c r="E793" s="24" t="s">
        <v>1996</v>
      </c>
      <c r="F793" s="24">
        <v>145</v>
      </c>
      <c r="G793" s="24">
        <v>167</v>
      </c>
      <c r="H793" s="24"/>
      <c r="I793" s="24"/>
      <c r="J793" s="24"/>
      <c r="K793" s="24"/>
      <c r="L793" s="24"/>
    </row>
    <row r="794" spans="1:12" x14ac:dyDescent="0.15">
      <c r="A794" s="24"/>
      <c r="B794" s="35" t="s">
        <v>2562</v>
      </c>
      <c r="C794" s="24" t="s">
        <v>2654</v>
      </c>
      <c r="D794" s="24" t="s">
        <v>2666</v>
      </c>
      <c r="E794" s="24" t="s">
        <v>1996</v>
      </c>
      <c r="F794" s="24">
        <v>173</v>
      </c>
      <c r="G794" s="24">
        <v>195</v>
      </c>
      <c r="H794" s="24"/>
      <c r="I794" s="24"/>
      <c r="J794" s="24"/>
      <c r="K794" s="24"/>
      <c r="L794" s="24"/>
    </row>
    <row r="795" spans="1:12" x14ac:dyDescent="0.15">
      <c r="A795" s="24"/>
      <c r="B795" s="35" t="s">
        <v>2562</v>
      </c>
      <c r="C795" s="24" t="s">
        <v>2654</v>
      </c>
      <c r="D795" s="24" t="s">
        <v>2666</v>
      </c>
      <c r="E795" s="24" t="s">
        <v>1996</v>
      </c>
      <c r="F795" s="24">
        <v>201</v>
      </c>
      <c r="G795" s="24">
        <v>224</v>
      </c>
      <c r="H795" s="24"/>
      <c r="I795" s="24"/>
      <c r="J795" s="24"/>
      <c r="K795" s="24"/>
      <c r="L795" s="24"/>
    </row>
    <row r="796" spans="1:12" x14ac:dyDescent="0.15">
      <c r="B796" s="27" t="s">
        <v>2054</v>
      </c>
      <c r="C796" s="15" t="s">
        <v>2300</v>
      </c>
      <c r="D796" s="15" t="s">
        <v>2301</v>
      </c>
      <c r="E796" s="15" t="s">
        <v>2302</v>
      </c>
      <c r="F796" s="15">
        <v>4</v>
      </c>
      <c r="G796" s="15">
        <v>142</v>
      </c>
    </row>
    <row r="797" spans="1:12" x14ac:dyDescent="0.15">
      <c r="B797" s="27" t="s">
        <v>2054</v>
      </c>
      <c r="C797" s="15" t="s">
        <v>2300</v>
      </c>
      <c r="D797" s="15" t="s">
        <v>2303</v>
      </c>
      <c r="E797" s="15" t="s">
        <v>2304</v>
      </c>
      <c r="F797" s="15">
        <v>331</v>
      </c>
      <c r="G797" s="15">
        <v>560</v>
      </c>
    </row>
    <row r="798" spans="1:12" x14ac:dyDescent="0.15">
      <c r="B798" s="27" t="s">
        <v>2055</v>
      </c>
      <c r="C798" s="15" t="s">
        <v>2305</v>
      </c>
      <c r="D798" s="15" t="s">
        <v>2306</v>
      </c>
      <c r="E798" s="15" t="s">
        <v>2307</v>
      </c>
      <c r="F798" s="15">
        <v>3</v>
      </c>
      <c r="G798" s="15">
        <v>31</v>
      </c>
    </row>
    <row r="799" spans="1:12" x14ac:dyDescent="0.15">
      <c r="B799" s="27" t="s">
        <v>2055</v>
      </c>
      <c r="C799" s="15" t="s">
        <v>2305</v>
      </c>
      <c r="D799" s="15" t="s">
        <v>2308</v>
      </c>
      <c r="E799" s="15" t="s">
        <v>1925</v>
      </c>
      <c r="F799" s="15">
        <v>43</v>
      </c>
      <c r="G799" s="15">
        <v>132</v>
      </c>
    </row>
    <row r="800" spans="1:12" x14ac:dyDescent="0.15">
      <c r="B800" s="27" t="s">
        <v>2055</v>
      </c>
      <c r="C800" s="15" t="s">
        <v>2305</v>
      </c>
      <c r="D800" s="15" t="s">
        <v>2289</v>
      </c>
      <c r="E800" s="15" t="s">
        <v>2290</v>
      </c>
      <c r="F800" s="15">
        <v>184</v>
      </c>
      <c r="G800" s="15">
        <v>417</v>
      </c>
    </row>
    <row r="801" spans="2:7" x14ac:dyDescent="0.15">
      <c r="B801" s="27" t="s">
        <v>2055</v>
      </c>
      <c r="C801" s="15" t="s">
        <v>2305</v>
      </c>
      <c r="D801" s="15" t="s">
        <v>2309</v>
      </c>
      <c r="E801" s="15" t="s">
        <v>2310</v>
      </c>
      <c r="F801" s="15">
        <v>445</v>
      </c>
      <c r="G801" s="15">
        <v>546</v>
      </c>
    </row>
    <row r="802" spans="2:7" x14ac:dyDescent="0.15">
      <c r="B802" s="27" t="s">
        <v>2056</v>
      </c>
      <c r="C802" s="15" t="s">
        <v>2311</v>
      </c>
      <c r="D802" s="15" t="s">
        <v>2312</v>
      </c>
      <c r="E802" s="15" t="s">
        <v>2314</v>
      </c>
      <c r="F802" s="15">
        <v>47</v>
      </c>
      <c r="G802" s="15">
        <v>187</v>
      </c>
    </row>
    <row r="803" spans="2:7" x14ac:dyDescent="0.15">
      <c r="B803" s="27" t="s">
        <v>2056</v>
      </c>
      <c r="C803" s="15" t="s">
        <v>2311</v>
      </c>
      <c r="D803" s="15" t="s">
        <v>2313</v>
      </c>
      <c r="E803" s="15" t="s">
        <v>2315</v>
      </c>
      <c r="F803" s="15">
        <v>194</v>
      </c>
      <c r="G803" s="15">
        <v>365</v>
      </c>
    </row>
    <row r="804" spans="2:7" x14ac:dyDescent="0.15">
      <c r="B804" s="27" t="s">
        <v>2057</v>
      </c>
      <c r="C804" s="15" t="s">
        <v>2316</v>
      </c>
      <c r="D804" s="15" t="s">
        <v>2317</v>
      </c>
      <c r="E804" s="15" t="s">
        <v>2318</v>
      </c>
      <c r="F804" s="15">
        <v>199</v>
      </c>
      <c r="G804" s="15">
        <v>282</v>
      </c>
    </row>
    <row r="805" spans="2:7" x14ac:dyDescent="0.15">
      <c r="B805" s="27" t="s">
        <v>2057</v>
      </c>
      <c r="C805" s="15" t="s">
        <v>2316</v>
      </c>
      <c r="D805" s="15" t="s">
        <v>2319</v>
      </c>
      <c r="E805" s="15" t="s">
        <v>2320</v>
      </c>
      <c r="F805" s="15">
        <v>424</v>
      </c>
      <c r="G805" s="15">
        <v>526</v>
      </c>
    </row>
    <row r="806" spans="2:7" x14ac:dyDescent="0.15">
      <c r="B806" s="35" t="s">
        <v>2552</v>
      </c>
      <c r="C806" s="15" t="s">
        <v>2640</v>
      </c>
      <c r="D806" s="15" t="s">
        <v>2581</v>
      </c>
      <c r="E806" s="15" t="s">
        <v>2582</v>
      </c>
      <c r="F806" s="15">
        <v>128</v>
      </c>
      <c r="G806" s="15">
        <v>194</v>
      </c>
    </row>
    <row r="807" spans="2:7" x14ac:dyDescent="0.15">
      <c r="B807" s="35" t="s">
        <v>2552</v>
      </c>
      <c r="C807" s="15" t="s">
        <v>2640</v>
      </c>
      <c r="D807" s="15" t="s">
        <v>2583</v>
      </c>
      <c r="E807" s="15" t="s">
        <v>2584</v>
      </c>
      <c r="F807" s="15">
        <v>207</v>
      </c>
      <c r="G807" s="15">
        <v>234</v>
      </c>
    </row>
    <row r="808" spans="2:7" x14ac:dyDescent="0.15">
      <c r="B808" s="35" t="s">
        <v>2552</v>
      </c>
      <c r="C808" s="15" t="s">
        <v>2640</v>
      </c>
      <c r="D808" s="15" t="s">
        <v>2585</v>
      </c>
      <c r="E808" s="15" t="s">
        <v>2584</v>
      </c>
      <c r="F808" s="15">
        <v>273</v>
      </c>
      <c r="G808" s="15">
        <v>303</v>
      </c>
    </row>
    <row r="809" spans="2:7" x14ac:dyDescent="0.15">
      <c r="B809" s="35" t="s">
        <v>2552</v>
      </c>
      <c r="C809" s="15" t="s">
        <v>2640</v>
      </c>
      <c r="D809" s="15" t="s">
        <v>2581</v>
      </c>
      <c r="E809" s="15" t="s">
        <v>2582</v>
      </c>
      <c r="F809" s="15">
        <v>318</v>
      </c>
      <c r="G809" s="15">
        <v>378</v>
      </c>
    </row>
    <row r="810" spans="2:7" x14ac:dyDescent="0.15">
      <c r="B810" s="35" t="s">
        <v>2552</v>
      </c>
      <c r="C810" s="15" t="s">
        <v>2640</v>
      </c>
      <c r="D810" s="15" t="s">
        <v>2586</v>
      </c>
      <c r="E810" s="15" t="s">
        <v>2587</v>
      </c>
      <c r="F810" s="15">
        <v>1133</v>
      </c>
      <c r="G810" s="15">
        <v>1241</v>
      </c>
    </row>
    <row r="811" spans="2:7" x14ac:dyDescent="0.15">
      <c r="B811" s="27" t="s">
        <v>2058</v>
      </c>
      <c r="C811" s="15" t="s">
        <v>2321</v>
      </c>
      <c r="D811" s="15" t="s">
        <v>1924</v>
      </c>
      <c r="E811" s="15" t="s">
        <v>1925</v>
      </c>
      <c r="F811" s="15">
        <v>202</v>
      </c>
      <c r="G811" s="15">
        <v>309</v>
      </c>
    </row>
    <row r="812" spans="2:7" x14ac:dyDescent="0.15">
      <c r="B812" s="27" t="s">
        <v>2058</v>
      </c>
      <c r="C812" s="15" t="s">
        <v>2321</v>
      </c>
      <c r="D812" s="15" t="s">
        <v>1926</v>
      </c>
      <c r="E812" s="15" t="s">
        <v>1927</v>
      </c>
      <c r="F812" s="15">
        <v>314</v>
      </c>
      <c r="G812" s="15">
        <v>415</v>
      </c>
    </row>
    <row r="813" spans="2:7" x14ac:dyDescent="0.15">
      <c r="B813" s="27" t="s">
        <v>2058</v>
      </c>
      <c r="C813" s="15" t="s">
        <v>2321</v>
      </c>
      <c r="D813" s="15" t="s">
        <v>1928</v>
      </c>
      <c r="E813" s="15" t="s">
        <v>1929</v>
      </c>
      <c r="F813" s="15">
        <v>459</v>
      </c>
      <c r="G813" s="15">
        <v>493</v>
      </c>
    </row>
    <row r="814" spans="2:7" x14ac:dyDescent="0.15">
      <c r="B814" s="27" t="s">
        <v>2058</v>
      </c>
      <c r="C814" s="15" t="s">
        <v>2321</v>
      </c>
      <c r="D814" s="15" t="s">
        <v>1928</v>
      </c>
      <c r="E814" s="15" t="s">
        <v>1929</v>
      </c>
      <c r="F814" s="15">
        <v>495</v>
      </c>
      <c r="G814" s="15">
        <v>540</v>
      </c>
    </row>
    <row r="815" spans="2:7" x14ac:dyDescent="0.15">
      <c r="B815" s="27" t="s">
        <v>2058</v>
      </c>
      <c r="C815" s="15" t="s">
        <v>2321</v>
      </c>
      <c r="D815" s="15" t="s">
        <v>1928</v>
      </c>
      <c r="E815" s="15" t="s">
        <v>1929</v>
      </c>
      <c r="F815" s="15">
        <v>542</v>
      </c>
      <c r="G815" s="15">
        <v>587</v>
      </c>
    </row>
    <row r="816" spans="2:7" x14ac:dyDescent="0.15">
      <c r="B816" s="27" t="s">
        <v>2058</v>
      </c>
      <c r="C816" s="15" t="s">
        <v>2321</v>
      </c>
      <c r="D816" s="15" t="s">
        <v>1928</v>
      </c>
      <c r="E816" s="15" t="s">
        <v>1929</v>
      </c>
      <c r="F816" s="15">
        <v>589</v>
      </c>
      <c r="G816" s="15">
        <v>633</v>
      </c>
    </row>
    <row r="817" spans="2:12" x14ac:dyDescent="0.15">
      <c r="B817" s="27" t="s">
        <v>2058</v>
      </c>
      <c r="C817" s="15" t="s">
        <v>2321</v>
      </c>
      <c r="D817" s="15" t="s">
        <v>1928</v>
      </c>
      <c r="E817" s="15" t="s">
        <v>1929</v>
      </c>
      <c r="F817" s="15">
        <v>636</v>
      </c>
      <c r="G817" s="15">
        <v>687</v>
      </c>
    </row>
    <row r="818" spans="2:12" x14ac:dyDescent="0.15">
      <c r="B818" s="27" t="s">
        <v>2058</v>
      </c>
      <c r="C818" s="15" t="s">
        <v>2321</v>
      </c>
      <c r="D818" s="15" t="s">
        <v>1928</v>
      </c>
      <c r="E818" s="15" t="s">
        <v>1929</v>
      </c>
      <c r="F818" s="15">
        <v>689</v>
      </c>
      <c r="G818" s="15">
        <v>734</v>
      </c>
    </row>
    <row r="819" spans="2:12" x14ac:dyDescent="0.15">
      <c r="B819" s="35" t="s">
        <v>2557</v>
      </c>
      <c r="C819" s="15" t="s">
        <v>2639</v>
      </c>
      <c r="D819" s="15" t="s">
        <v>2617</v>
      </c>
      <c r="E819" s="15" t="s">
        <v>2618</v>
      </c>
      <c r="F819" s="15">
        <v>1148</v>
      </c>
      <c r="G819" s="15">
        <v>1194</v>
      </c>
    </row>
    <row r="820" spans="2:12" x14ac:dyDescent="0.15">
      <c r="B820" s="35" t="s">
        <v>2557</v>
      </c>
      <c r="C820" s="15" t="s">
        <v>2639</v>
      </c>
      <c r="D820" s="15" t="s">
        <v>2619</v>
      </c>
      <c r="E820" s="15" t="s">
        <v>2620</v>
      </c>
      <c r="F820" s="15">
        <v>1481</v>
      </c>
      <c r="G820" s="15">
        <v>1532</v>
      </c>
    </row>
    <row r="821" spans="2:12" x14ac:dyDescent="0.15">
      <c r="B821" s="35" t="s">
        <v>2557</v>
      </c>
      <c r="C821" s="15" t="s">
        <v>2639</v>
      </c>
      <c r="D821" s="15" t="s">
        <v>2619</v>
      </c>
      <c r="E821" s="15" t="s">
        <v>2620</v>
      </c>
      <c r="F821" s="15">
        <v>1568</v>
      </c>
      <c r="G821" s="15">
        <v>1629</v>
      </c>
    </row>
    <row r="822" spans="2:12" x14ac:dyDescent="0.15">
      <c r="B822" s="35" t="s">
        <v>2557</v>
      </c>
      <c r="C822" s="15" t="s">
        <v>2639</v>
      </c>
      <c r="D822" s="15" t="s">
        <v>2621</v>
      </c>
      <c r="E822" s="15" t="s">
        <v>2622</v>
      </c>
      <c r="F822" s="15">
        <v>1903</v>
      </c>
      <c r="G822" s="15">
        <v>1981</v>
      </c>
    </row>
    <row r="823" spans="2:12" x14ac:dyDescent="0.15">
      <c r="B823" s="35" t="s">
        <v>2557</v>
      </c>
      <c r="C823" s="15" t="s">
        <v>2639</v>
      </c>
      <c r="D823" s="15" t="s">
        <v>2623</v>
      </c>
      <c r="E823" s="15" t="s">
        <v>2624</v>
      </c>
      <c r="F823" s="15">
        <v>2026</v>
      </c>
      <c r="G823" s="15">
        <v>2075</v>
      </c>
    </row>
    <row r="824" spans="2:12" x14ac:dyDescent="0.15">
      <c r="B824" s="35" t="s">
        <v>2557</v>
      </c>
      <c r="C824" s="15" t="s">
        <v>2639</v>
      </c>
      <c r="D824" s="15" t="s">
        <v>2625</v>
      </c>
      <c r="E824" s="15" t="s">
        <v>2626</v>
      </c>
      <c r="F824" s="15">
        <v>3670</v>
      </c>
      <c r="G824" s="15">
        <v>3752</v>
      </c>
    </row>
    <row r="825" spans="2:12" x14ac:dyDescent="0.15">
      <c r="B825" s="35" t="s">
        <v>2557</v>
      </c>
      <c r="C825" s="15" t="s">
        <v>2639</v>
      </c>
      <c r="D825" s="15" t="s">
        <v>1681</v>
      </c>
      <c r="E825" s="15" t="s">
        <v>1682</v>
      </c>
      <c r="F825" s="15">
        <v>3843</v>
      </c>
      <c r="G825" s="15">
        <v>3947</v>
      </c>
    </row>
    <row r="826" spans="2:12" x14ac:dyDescent="0.15">
      <c r="B826" s="27" t="s">
        <v>2059</v>
      </c>
      <c r="C826" s="15" t="s">
        <v>2322</v>
      </c>
      <c r="D826" s="15" t="s">
        <v>2323</v>
      </c>
      <c r="E826" s="15" t="s">
        <v>2324</v>
      </c>
      <c r="F826" s="15">
        <v>96</v>
      </c>
      <c r="G826" s="15">
        <v>444</v>
      </c>
    </row>
    <row r="827" spans="2:12" x14ac:dyDescent="0.15">
      <c r="B827" s="27" t="s">
        <v>2060</v>
      </c>
      <c r="C827" s="15" t="s">
        <v>2325</v>
      </c>
      <c r="D827" s="15" t="s">
        <v>2326</v>
      </c>
      <c r="E827" s="15" t="s">
        <v>2326</v>
      </c>
      <c r="F827" s="15">
        <v>14</v>
      </c>
      <c r="G827" s="15">
        <v>338</v>
      </c>
    </row>
    <row r="828" spans="2:12" x14ac:dyDescent="0.15">
      <c r="B828" s="27" t="s">
        <v>2060</v>
      </c>
      <c r="C828" s="15" t="s">
        <v>2325</v>
      </c>
      <c r="D828" s="15" t="s">
        <v>2327</v>
      </c>
      <c r="E828" s="15" t="s">
        <v>2328</v>
      </c>
      <c r="F828" s="15">
        <v>343</v>
      </c>
      <c r="G828" s="15">
        <v>463</v>
      </c>
    </row>
    <row r="829" spans="2:12" x14ac:dyDescent="0.15">
      <c r="B829" s="27" t="s">
        <v>2061</v>
      </c>
      <c r="C829" s="15" t="s">
        <v>2329</v>
      </c>
      <c r="D829" s="15" t="s">
        <v>2330</v>
      </c>
      <c r="E829" s="15" t="s">
        <v>2331</v>
      </c>
      <c r="F829" s="15">
        <v>178</v>
      </c>
      <c r="G829" s="15">
        <v>330</v>
      </c>
    </row>
    <row r="830" spans="2:12" x14ac:dyDescent="0.15">
      <c r="B830" s="27" t="s">
        <v>2062</v>
      </c>
      <c r="C830" s="15" t="s">
        <v>2332</v>
      </c>
      <c r="D830" s="15" t="s">
        <v>2333</v>
      </c>
      <c r="E830" s="15" t="s">
        <v>2334</v>
      </c>
      <c r="F830" s="15">
        <v>64</v>
      </c>
      <c r="G830" s="15">
        <v>198</v>
      </c>
    </row>
    <row r="831" spans="2:12" x14ac:dyDescent="0.15">
      <c r="B831" s="27" t="s">
        <v>2062</v>
      </c>
      <c r="C831" s="15" t="s">
        <v>2332</v>
      </c>
      <c r="D831" s="15" t="s">
        <v>1853</v>
      </c>
      <c r="E831" s="15" t="s">
        <v>1854</v>
      </c>
      <c r="F831" s="15">
        <v>287</v>
      </c>
      <c r="G831" s="15">
        <v>374</v>
      </c>
    </row>
    <row r="832" spans="2:12" x14ac:dyDescent="0.15">
      <c r="B832" s="31" t="s">
        <v>2063</v>
      </c>
      <c r="C832" s="24" t="s">
        <v>2335</v>
      </c>
      <c r="D832" s="24" t="s">
        <v>2341</v>
      </c>
      <c r="E832" s="24" t="s">
        <v>2345</v>
      </c>
      <c r="F832" s="24">
        <v>30</v>
      </c>
      <c r="G832" s="24">
        <v>69</v>
      </c>
      <c r="H832" s="24"/>
      <c r="I832" s="24"/>
      <c r="J832" s="24"/>
      <c r="K832" s="24"/>
      <c r="L832" s="24"/>
    </row>
    <row r="833" spans="2:7" x14ac:dyDescent="0.15">
      <c r="B833" s="31" t="s">
        <v>2063</v>
      </c>
      <c r="C833" s="24" t="s">
        <v>2335</v>
      </c>
      <c r="D833" s="24" t="s">
        <v>2341</v>
      </c>
      <c r="E833" s="24" t="s">
        <v>2345</v>
      </c>
      <c r="F833" s="15">
        <v>75</v>
      </c>
      <c r="G833" s="15">
        <v>113</v>
      </c>
    </row>
    <row r="834" spans="2:7" x14ac:dyDescent="0.15">
      <c r="B834" s="31" t="s">
        <v>2063</v>
      </c>
      <c r="C834" s="24" t="s">
        <v>2335</v>
      </c>
      <c r="D834" s="15" t="s">
        <v>1951</v>
      </c>
      <c r="E834" s="15" t="s">
        <v>1952</v>
      </c>
      <c r="F834" s="15">
        <v>155</v>
      </c>
      <c r="G834" s="15">
        <v>193</v>
      </c>
    </row>
    <row r="835" spans="2:7" x14ac:dyDescent="0.15">
      <c r="B835" s="31" t="s">
        <v>2063</v>
      </c>
      <c r="C835" s="24" t="s">
        <v>2335</v>
      </c>
      <c r="D835" s="15" t="s">
        <v>2342</v>
      </c>
      <c r="E835" s="15" t="s">
        <v>2346</v>
      </c>
      <c r="F835" s="15">
        <v>295</v>
      </c>
      <c r="G835" s="15">
        <v>335</v>
      </c>
    </row>
    <row r="836" spans="2:7" x14ac:dyDescent="0.15">
      <c r="B836" s="31" t="s">
        <v>2063</v>
      </c>
      <c r="C836" s="24" t="s">
        <v>2335</v>
      </c>
      <c r="D836" s="15" t="s">
        <v>2342</v>
      </c>
      <c r="E836" s="15" t="s">
        <v>2346</v>
      </c>
      <c r="F836" s="15">
        <v>568</v>
      </c>
      <c r="G836" s="15">
        <v>608</v>
      </c>
    </row>
    <row r="837" spans="2:7" x14ac:dyDescent="0.15">
      <c r="B837" s="31" t="s">
        <v>2063</v>
      </c>
      <c r="C837" s="24" t="s">
        <v>2335</v>
      </c>
      <c r="D837" s="15" t="s">
        <v>2342</v>
      </c>
      <c r="E837" s="15" t="s">
        <v>2346</v>
      </c>
      <c r="F837" s="15">
        <v>611</v>
      </c>
      <c r="G837" s="15">
        <v>654</v>
      </c>
    </row>
    <row r="838" spans="2:7" x14ac:dyDescent="0.15">
      <c r="B838" s="31" t="s">
        <v>2063</v>
      </c>
      <c r="C838" s="24" t="s">
        <v>2335</v>
      </c>
      <c r="D838" s="15" t="s">
        <v>2342</v>
      </c>
      <c r="E838" s="15" t="s">
        <v>2346</v>
      </c>
      <c r="F838" s="15">
        <v>657</v>
      </c>
      <c r="G838" s="15">
        <v>704</v>
      </c>
    </row>
    <row r="839" spans="2:7" x14ac:dyDescent="0.15">
      <c r="B839" s="31" t="s">
        <v>2063</v>
      </c>
      <c r="C839" s="24" t="s">
        <v>2335</v>
      </c>
      <c r="D839" s="15" t="s">
        <v>2343</v>
      </c>
      <c r="E839" s="15" t="s">
        <v>2150</v>
      </c>
      <c r="F839" s="15">
        <v>798</v>
      </c>
      <c r="G839" s="15">
        <v>833</v>
      </c>
    </row>
    <row r="840" spans="2:7" x14ac:dyDescent="0.15">
      <c r="B840" s="31" t="s">
        <v>2063</v>
      </c>
      <c r="C840" s="24" t="s">
        <v>2335</v>
      </c>
      <c r="D840" s="24" t="s">
        <v>2341</v>
      </c>
      <c r="E840" s="24" t="s">
        <v>2345</v>
      </c>
      <c r="F840" s="15">
        <v>843</v>
      </c>
      <c r="G840" s="15">
        <v>881</v>
      </c>
    </row>
    <row r="841" spans="2:7" x14ac:dyDescent="0.15">
      <c r="B841" s="31" t="s">
        <v>2063</v>
      </c>
      <c r="C841" s="24" t="s">
        <v>2335</v>
      </c>
      <c r="D841" s="24" t="s">
        <v>2341</v>
      </c>
      <c r="E841" s="24" t="s">
        <v>2345</v>
      </c>
      <c r="F841" s="15">
        <v>884</v>
      </c>
      <c r="G841" s="15">
        <v>922</v>
      </c>
    </row>
    <row r="842" spans="2:7" x14ac:dyDescent="0.15">
      <c r="B842" s="31" t="s">
        <v>2063</v>
      </c>
      <c r="C842" s="24" t="s">
        <v>2335</v>
      </c>
      <c r="D842" s="24" t="s">
        <v>2341</v>
      </c>
      <c r="E842" s="24" t="s">
        <v>2345</v>
      </c>
      <c r="F842" s="15">
        <v>925</v>
      </c>
      <c r="G842" s="15">
        <v>962</v>
      </c>
    </row>
    <row r="843" spans="2:7" x14ac:dyDescent="0.15">
      <c r="B843" s="31" t="s">
        <v>2063</v>
      </c>
      <c r="C843" s="24" t="s">
        <v>2335</v>
      </c>
      <c r="D843" s="24" t="s">
        <v>2341</v>
      </c>
      <c r="E843" s="24" t="s">
        <v>2345</v>
      </c>
      <c r="F843" s="15">
        <v>965</v>
      </c>
      <c r="G843" s="15">
        <v>1002</v>
      </c>
    </row>
    <row r="844" spans="2:7" x14ac:dyDescent="0.15">
      <c r="B844" s="31" t="s">
        <v>2063</v>
      </c>
      <c r="C844" s="24" t="s">
        <v>2335</v>
      </c>
      <c r="D844" s="24" t="s">
        <v>2341</v>
      </c>
      <c r="E844" s="24" t="s">
        <v>2345</v>
      </c>
      <c r="F844" s="15">
        <v>1004</v>
      </c>
      <c r="G844" s="15">
        <v>1042</v>
      </c>
    </row>
    <row r="845" spans="2:7" x14ac:dyDescent="0.15">
      <c r="B845" s="31" t="s">
        <v>2063</v>
      </c>
      <c r="C845" s="24" t="s">
        <v>2335</v>
      </c>
      <c r="D845" s="24" t="s">
        <v>2341</v>
      </c>
      <c r="E845" s="24" t="s">
        <v>2345</v>
      </c>
      <c r="F845" s="15">
        <v>1051</v>
      </c>
      <c r="G845" s="15">
        <v>1088</v>
      </c>
    </row>
    <row r="846" spans="2:7" x14ac:dyDescent="0.15">
      <c r="B846" s="31" t="s">
        <v>2063</v>
      </c>
      <c r="C846" s="24" t="s">
        <v>2335</v>
      </c>
      <c r="D846" s="24" t="s">
        <v>2341</v>
      </c>
      <c r="E846" s="24" t="s">
        <v>2345</v>
      </c>
      <c r="F846" s="15">
        <v>1093</v>
      </c>
      <c r="G846" s="15">
        <v>1131</v>
      </c>
    </row>
    <row r="847" spans="2:7" x14ac:dyDescent="0.15">
      <c r="B847" s="31" t="s">
        <v>2063</v>
      </c>
      <c r="C847" s="24" t="s">
        <v>2335</v>
      </c>
      <c r="D847" s="15" t="s">
        <v>2343</v>
      </c>
      <c r="E847" s="15" t="s">
        <v>2150</v>
      </c>
      <c r="F847" s="15">
        <v>1176</v>
      </c>
      <c r="G847" s="15">
        <v>1212</v>
      </c>
    </row>
    <row r="848" spans="2:7" x14ac:dyDescent="0.15">
      <c r="B848" s="31" t="s">
        <v>2063</v>
      </c>
      <c r="C848" s="24" t="s">
        <v>2335</v>
      </c>
      <c r="D848" s="15" t="s">
        <v>2342</v>
      </c>
      <c r="E848" s="15" t="s">
        <v>2346</v>
      </c>
      <c r="F848" s="15">
        <v>1347</v>
      </c>
      <c r="G848" s="15">
        <v>1387</v>
      </c>
    </row>
    <row r="849" spans="1:12" x14ac:dyDescent="0.15">
      <c r="B849" s="31" t="s">
        <v>2063</v>
      </c>
      <c r="C849" s="24" t="s">
        <v>2335</v>
      </c>
      <c r="D849" s="15" t="s">
        <v>2342</v>
      </c>
      <c r="E849" s="15" t="s">
        <v>2346</v>
      </c>
      <c r="F849" s="15">
        <v>1390</v>
      </c>
      <c r="G849" s="15">
        <v>1434</v>
      </c>
    </row>
    <row r="850" spans="1:12" x14ac:dyDescent="0.15">
      <c r="B850" s="31" t="s">
        <v>2063</v>
      </c>
      <c r="C850" s="24" t="s">
        <v>2335</v>
      </c>
      <c r="D850" s="15" t="s">
        <v>2342</v>
      </c>
      <c r="E850" s="15" t="s">
        <v>2346</v>
      </c>
      <c r="F850" s="15">
        <v>1618</v>
      </c>
      <c r="G850" s="15">
        <v>1658</v>
      </c>
    </row>
    <row r="851" spans="1:12" x14ac:dyDescent="0.15">
      <c r="B851" s="31" t="s">
        <v>2063</v>
      </c>
      <c r="C851" s="24" t="s">
        <v>2335</v>
      </c>
      <c r="D851" s="15" t="s">
        <v>2343</v>
      </c>
      <c r="E851" s="15" t="s">
        <v>2150</v>
      </c>
      <c r="F851" s="15">
        <v>1838</v>
      </c>
      <c r="G851" s="15">
        <v>1874</v>
      </c>
    </row>
    <row r="852" spans="1:12" x14ac:dyDescent="0.15">
      <c r="B852" s="31" t="s">
        <v>2063</v>
      </c>
      <c r="C852" s="24" t="s">
        <v>2335</v>
      </c>
      <c r="D852" s="15" t="s">
        <v>2342</v>
      </c>
      <c r="E852" s="15" t="s">
        <v>2346</v>
      </c>
      <c r="F852" s="15">
        <v>1965</v>
      </c>
      <c r="G852" s="15">
        <v>2005</v>
      </c>
    </row>
    <row r="853" spans="1:12" x14ac:dyDescent="0.15">
      <c r="B853" s="31" t="s">
        <v>2063</v>
      </c>
      <c r="C853" s="24" t="s">
        <v>2335</v>
      </c>
      <c r="D853" s="15" t="s">
        <v>2342</v>
      </c>
      <c r="E853" s="15" t="s">
        <v>2346</v>
      </c>
      <c r="F853" s="15">
        <v>2008</v>
      </c>
      <c r="G853" s="15">
        <v>2049</v>
      </c>
    </row>
    <row r="854" spans="1:12" x14ac:dyDescent="0.15">
      <c r="B854" s="31" t="s">
        <v>2063</v>
      </c>
      <c r="C854" s="24" t="s">
        <v>2335</v>
      </c>
      <c r="D854" s="15" t="s">
        <v>2342</v>
      </c>
      <c r="E854" s="15" t="s">
        <v>2346</v>
      </c>
      <c r="F854" s="15">
        <v>2330</v>
      </c>
      <c r="G854" s="15">
        <v>2372</v>
      </c>
    </row>
    <row r="855" spans="1:12" x14ac:dyDescent="0.15">
      <c r="B855" s="31" t="s">
        <v>2063</v>
      </c>
      <c r="C855" s="24" t="s">
        <v>2335</v>
      </c>
      <c r="D855" s="24" t="s">
        <v>2341</v>
      </c>
      <c r="E855" s="24" t="s">
        <v>2345</v>
      </c>
      <c r="F855" s="15">
        <v>2508</v>
      </c>
      <c r="G855" s="15">
        <v>2547</v>
      </c>
    </row>
    <row r="856" spans="1:12" x14ac:dyDescent="0.15">
      <c r="B856" s="31" t="s">
        <v>2063</v>
      </c>
      <c r="C856" s="24" t="s">
        <v>2335</v>
      </c>
      <c r="D856" s="24" t="s">
        <v>2341</v>
      </c>
      <c r="E856" s="24" t="s">
        <v>2345</v>
      </c>
      <c r="F856" s="15">
        <v>2550</v>
      </c>
      <c r="G856" s="15">
        <v>2586</v>
      </c>
    </row>
    <row r="857" spans="1:12" x14ac:dyDescent="0.15">
      <c r="B857" s="31" t="s">
        <v>2063</v>
      </c>
      <c r="C857" s="24" t="s">
        <v>2335</v>
      </c>
      <c r="D857" s="24" t="s">
        <v>2341</v>
      </c>
      <c r="E857" s="24" t="s">
        <v>2345</v>
      </c>
      <c r="F857" s="15">
        <v>2589</v>
      </c>
      <c r="G857" s="15">
        <v>2625</v>
      </c>
    </row>
    <row r="858" spans="1:12" s="33" customFormat="1" x14ac:dyDescent="0.15">
      <c r="A858" s="15"/>
      <c r="B858" s="31" t="s">
        <v>2063</v>
      </c>
      <c r="C858" s="24" t="s">
        <v>2335</v>
      </c>
      <c r="D858" s="24" t="s">
        <v>2341</v>
      </c>
      <c r="E858" s="24" t="s">
        <v>2345</v>
      </c>
      <c r="F858" s="15">
        <v>2641</v>
      </c>
      <c r="G858" s="15">
        <v>2674</v>
      </c>
      <c r="H858" s="15"/>
      <c r="I858" s="15"/>
      <c r="J858" s="15"/>
      <c r="K858" s="15"/>
      <c r="L858" s="15"/>
    </row>
    <row r="859" spans="1:12" x14ac:dyDescent="0.15">
      <c r="B859" s="31" t="s">
        <v>2063</v>
      </c>
      <c r="C859" s="24" t="s">
        <v>2335</v>
      </c>
      <c r="D859" s="24" t="s">
        <v>2341</v>
      </c>
      <c r="E859" s="24" t="s">
        <v>2345</v>
      </c>
      <c r="F859" s="15">
        <v>2680</v>
      </c>
      <c r="G859" s="15">
        <v>2716</v>
      </c>
    </row>
    <row r="860" spans="1:12" x14ac:dyDescent="0.15">
      <c r="B860" s="31" t="s">
        <v>2063</v>
      </c>
      <c r="C860" s="24" t="s">
        <v>2335</v>
      </c>
      <c r="D860" s="24" t="s">
        <v>2341</v>
      </c>
      <c r="E860" s="24" t="s">
        <v>2345</v>
      </c>
      <c r="F860" s="15">
        <v>2718</v>
      </c>
      <c r="G860" s="15">
        <v>2756</v>
      </c>
    </row>
    <row r="861" spans="1:12" x14ac:dyDescent="0.15">
      <c r="B861" s="31" t="s">
        <v>2063</v>
      </c>
      <c r="C861" s="24" t="s">
        <v>2335</v>
      </c>
      <c r="D861" s="24" t="s">
        <v>2341</v>
      </c>
      <c r="E861" s="24" t="s">
        <v>2345</v>
      </c>
      <c r="F861" s="15">
        <v>2759</v>
      </c>
      <c r="G861" s="15">
        <v>2799</v>
      </c>
    </row>
    <row r="862" spans="1:12" x14ac:dyDescent="0.15">
      <c r="B862" s="31" t="s">
        <v>2063</v>
      </c>
      <c r="C862" s="24" t="s">
        <v>2335</v>
      </c>
      <c r="D862" s="24" t="s">
        <v>2341</v>
      </c>
      <c r="E862" s="24" t="s">
        <v>2345</v>
      </c>
      <c r="F862" s="15">
        <v>2803</v>
      </c>
      <c r="G862" s="15">
        <v>2840</v>
      </c>
    </row>
    <row r="863" spans="1:12" x14ac:dyDescent="0.15">
      <c r="B863" s="31" t="s">
        <v>2063</v>
      </c>
      <c r="C863" s="24" t="s">
        <v>2335</v>
      </c>
      <c r="D863" s="24" t="s">
        <v>2341</v>
      </c>
      <c r="E863" s="24" t="s">
        <v>2345</v>
      </c>
      <c r="F863" s="15">
        <v>2843</v>
      </c>
      <c r="G863" s="15">
        <v>2884</v>
      </c>
    </row>
    <row r="864" spans="1:12" x14ac:dyDescent="0.15">
      <c r="B864" s="31" t="s">
        <v>2063</v>
      </c>
      <c r="C864" s="24" t="s">
        <v>2335</v>
      </c>
      <c r="D864" s="24" t="s">
        <v>2341</v>
      </c>
      <c r="E864" s="24" t="s">
        <v>2345</v>
      </c>
      <c r="F864" s="15">
        <v>2889</v>
      </c>
      <c r="G864" s="15">
        <v>2925</v>
      </c>
    </row>
    <row r="865" spans="2:7" x14ac:dyDescent="0.15">
      <c r="B865" s="31" t="s">
        <v>2063</v>
      </c>
      <c r="C865" s="24" t="s">
        <v>2335</v>
      </c>
      <c r="D865" s="15" t="s">
        <v>2249</v>
      </c>
      <c r="E865" s="15" t="s">
        <v>2250</v>
      </c>
      <c r="F865" s="15">
        <v>2948</v>
      </c>
      <c r="G865" s="15">
        <v>2971</v>
      </c>
    </row>
    <row r="866" spans="2:7" x14ac:dyDescent="0.15">
      <c r="B866" s="31" t="s">
        <v>2063</v>
      </c>
      <c r="C866" s="24" t="s">
        <v>2335</v>
      </c>
      <c r="D866" s="15" t="s">
        <v>2344</v>
      </c>
      <c r="E866" s="15" t="s">
        <v>2347</v>
      </c>
      <c r="F866" s="15">
        <v>3007</v>
      </c>
      <c r="G866" s="15">
        <v>3241</v>
      </c>
    </row>
    <row r="867" spans="2:7" x14ac:dyDescent="0.15">
      <c r="B867" s="31" t="s">
        <v>2063</v>
      </c>
      <c r="C867" s="24" t="s">
        <v>2335</v>
      </c>
      <c r="D867" s="15" t="s">
        <v>2149</v>
      </c>
      <c r="E867" s="15" t="s">
        <v>2150</v>
      </c>
      <c r="F867" s="15">
        <v>3277</v>
      </c>
      <c r="G867" s="15">
        <v>3313</v>
      </c>
    </row>
    <row r="868" spans="2:7" x14ac:dyDescent="0.15">
      <c r="B868" s="31" t="s">
        <v>2063</v>
      </c>
      <c r="C868" s="24" t="s">
        <v>2335</v>
      </c>
      <c r="D868" s="15" t="s">
        <v>2341</v>
      </c>
      <c r="E868" s="24" t="s">
        <v>2345</v>
      </c>
      <c r="F868" s="15">
        <v>3315</v>
      </c>
      <c r="G868" s="15">
        <v>3352</v>
      </c>
    </row>
    <row r="869" spans="2:7" x14ac:dyDescent="0.15">
      <c r="B869" s="31" t="s">
        <v>2063</v>
      </c>
      <c r="C869" s="24" t="s">
        <v>2335</v>
      </c>
      <c r="D869" s="15" t="s">
        <v>2341</v>
      </c>
      <c r="E869" s="24" t="s">
        <v>2345</v>
      </c>
      <c r="F869" s="15">
        <v>3355</v>
      </c>
      <c r="G869" s="15">
        <v>3391</v>
      </c>
    </row>
    <row r="870" spans="2:7" x14ac:dyDescent="0.15">
      <c r="B870" s="31" t="s">
        <v>2063</v>
      </c>
      <c r="C870" s="24" t="s">
        <v>2335</v>
      </c>
      <c r="D870" s="15" t="s">
        <v>2341</v>
      </c>
      <c r="E870" s="24" t="s">
        <v>2345</v>
      </c>
      <c r="F870" s="15">
        <v>3394</v>
      </c>
      <c r="G870" s="15">
        <v>3431</v>
      </c>
    </row>
    <row r="871" spans="2:7" x14ac:dyDescent="0.15">
      <c r="B871" s="31" t="s">
        <v>2063</v>
      </c>
      <c r="C871" s="24" t="s">
        <v>2335</v>
      </c>
      <c r="D871" s="15" t="s">
        <v>2341</v>
      </c>
      <c r="E871" s="24" t="s">
        <v>2345</v>
      </c>
      <c r="F871" s="15">
        <v>3434</v>
      </c>
      <c r="G871" s="15">
        <v>3471</v>
      </c>
    </row>
    <row r="872" spans="2:7" x14ac:dyDescent="0.15">
      <c r="B872" s="31" t="s">
        <v>2063</v>
      </c>
      <c r="C872" s="24" t="s">
        <v>2335</v>
      </c>
      <c r="D872" s="15" t="s">
        <v>2341</v>
      </c>
      <c r="E872" s="24" t="s">
        <v>2345</v>
      </c>
      <c r="F872" s="15">
        <v>3474</v>
      </c>
      <c r="G872" s="15">
        <v>3510</v>
      </c>
    </row>
    <row r="873" spans="2:7" x14ac:dyDescent="0.15">
      <c r="B873" s="31" t="s">
        <v>2063</v>
      </c>
      <c r="C873" s="24" t="s">
        <v>2335</v>
      </c>
      <c r="D873" s="15" t="s">
        <v>2341</v>
      </c>
      <c r="E873" s="24" t="s">
        <v>2345</v>
      </c>
      <c r="F873" s="15">
        <v>3513</v>
      </c>
      <c r="G873" s="15">
        <v>3549</v>
      </c>
    </row>
    <row r="874" spans="2:7" x14ac:dyDescent="0.15">
      <c r="B874" s="31" t="s">
        <v>2063</v>
      </c>
      <c r="C874" s="24" t="s">
        <v>2335</v>
      </c>
      <c r="D874" s="15" t="s">
        <v>2341</v>
      </c>
      <c r="E874" s="24" t="s">
        <v>2345</v>
      </c>
      <c r="F874" s="15">
        <v>3551</v>
      </c>
      <c r="G874" s="15">
        <v>3587</v>
      </c>
    </row>
    <row r="875" spans="2:7" x14ac:dyDescent="0.15">
      <c r="B875" s="31" t="s">
        <v>2063</v>
      </c>
      <c r="C875" s="24" t="s">
        <v>2335</v>
      </c>
      <c r="D875" s="15" t="s">
        <v>2341</v>
      </c>
      <c r="E875" s="24" t="s">
        <v>2345</v>
      </c>
      <c r="F875" s="15">
        <v>3592</v>
      </c>
      <c r="G875" s="15">
        <v>3628</v>
      </c>
    </row>
    <row r="876" spans="2:7" x14ac:dyDescent="0.15">
      <c r="B876" s="31" t="s">
        <v>2063</v>
      </c>
      <c r="C876" s="24" t="s">
        <v>2335</v>
      </c>
      <c r="D876" s="15" t="s">
        <v>2341</v>
      </c>
      <c r="E876" s="24" t="s">
        <v>2345</v>
      </c>
      <c r="F876" s="15">
        <v>3630</v>
      </c>
      <c r="G876" s="15">
        <v>3667</v>
      </c>
    </row>
    <row r="877" spans="2:7" x14ac:dyDescent="0.15">
      <c r="B877" s="31" t="s">
        <v>2063</v>
      </c>
      <c r="C877" s="24" t="s">
        <v>2335</v>
      </c>
      <c r="D877" s="15" t="s">
        <v>2341</v>
      </c>
      <c r="E877" s="24" t="s">
        <v>2345</v>
      </c>
      <c r="F877" s="15">
        <v>3672</v>
      </c>
      <c r="G877" s="15">
        <v>3710</v>
      </c>
    </row>
    <row r="878" spans="2:7" x14ac:dyDescent="0.15">
      <c r="B878" s="31" t="s">
        <v>2063</v>
      </c>
      <c r="C878" s="24" t="s">
        <v>2335</v>
      </c>
      <c r="D878" s="15" t="s">
        <v>2341</v>
      </c>
      <c r="E878" s="24" t="s">
        <v>2345</v>
      </c>
      <c r="F878" s="15">
        <v>3760</v>
      </c>
      <c r="G878" s="15">
        <v>3796</v>
      </c>
    </row>
    <row r="879" spans="2:7" x14ac:dyDescent="0.15">
      <c r="B879" s="31" t="s">
        <v>2063</v>
      </c>
      <c r="C879" s="24" t="s">
        <v>2335</v>
      </c>
      <c r="D879" s="15" t="s">
        <v>1951</v>
      </c>
      <c r="E879" s="15" t="s">
        <v>1952</v>
      </c>
      <c r="F879" s="15">
        <v>3844</v>
      </c>
      <c r="G879" s="15">
        <v>3880</v>
      </c>
    </row>
    <row r="880" spans="2:7" x14ac:dyDescent="0.15">
      <c r="B880" s="31" t="s">
        <v>2063</v>
      </c>
      <c r="C880" s="24" t="s">
        <v>2335</v>
      </c>
      <c r="D880" s="15" t="s">
        <v>2342</v>
      </c>
      <c r="E880" s="15" t="s">
        <v>2346</v>
      </c>
      <c r="F880" s="15">
        <v>4039</v>
      </c>
      <c r="G880" s="15">
        <v>4080</v>
      </c>
    </row>
    <row r="881" spans="2:7" x14ac:dyDescent="0.15">
      <c r="B881" s="31" t="s">
        <v>2063</v>
      </c>
      <c r="C881" s="24" t="s">
        <v>2335</v>
      </c>
      <c r="D881" s="15" t="s">
        <v>1949</v>
      </c>
      <c r="E881" s="15" t="s">
        <v>1950</v>
      </c>
      <c r="F881" s="15">
        <v>4253</v>
      </c>
      <c r="G881" s="15">
        <v>4283</v>
      </c>
    </row>
    <row r="882" spans="2:7" x14ac:dyDescent="0.15">
      <c r="B882" s="27" t="s">
        <v>2064</v>
      </c>
      <c r="C882" s="15" t="s">
        <v>2336</v>
      </c>
      <c r="D882" s="15" t="s">
        <v>2337</v>
      </c>
      <c r="E882" s="15" t="s">
        <v>2338</v>
      </c>
      <c r="F882" s="15">
        <v>72</v>
      </c>
      <c r="G882" s="15">
        <v>119</v>
      </c>
    </row>
    <row r="883" spans="2:7" x14ac:dyDescent="0.15">
      <c r="B883" s="27" t="s">
        <v>2065</v>
      </c>
      <c r="C883" s="15" t="s">
        <v>2339</v>
      </c>
      <c r="D883" s="15" t="s">
        <v>1866</v>
      </c>
      <c r="E883" s="15" t="s">
        <v>1867</v>
      </c>
      <c r="F883" s="15">
        <v>113</v>
      </c>
      <c r="G883" s="15">
        <v>173</v>
      </c>
    </row>
    <row r="884" spans="2:7" x14ac:dyDescent="0.15">
      <c r="B884" s="27" t="s">
        <v>2065</v>
      </c>
      <c r="C884" s="15" t="s">
        <v>2339</v>
      </c>
      <c r="D884" s="15" t="s">
        <v>1866</v>
      </c>
      <c r="E884" s="15" t="s">
        <v>1867</v>
      </c>
      <c r="F884" s="15">
        <v>161</v>
      </c>
      <c r="G884" s="15">
        <v>221</v>
      </c>
    </row>
    <row r="885" spans="2:7" x14ac:dyDescent="0.15">
      <c r="B885" s="27" t="s">
        <v>2065</v>
      </c>
      <c r="C885" s="15" t="s">
        <v>2339</v>
      </c>
      <c r="D885" s="15" t="s">
        <v>1866</v>
      </c>
      <c r="E885" s="15" t="s">
        <v>1867</v>
      </c>
      <c r="F885" s="15">
        <v>256</v>
      </c>
      <c r="G885" s="15">
        <v>315</v>
      </c>
    </row>
    <row r="886" spans="2:7" x14ac:dyDescent="0.15">
      <c r="B886" s="27" t="s">
        <v>2066</v>
      </c>
      <c r="C886" s="15" t="s">
        <v>2340</v>
      </c>
      <c r="D886" s="15" t="s">
        <v>1866</v>
      </c>
      <c r="E886" s="15" t="s">
        <v>1867</v>
      </c>
      <c r="F886" s="15">
        <v>64</v>
      </c>
      <c r="G886" s="15">
        <v>121</v>
      </c>
    </row>
    <row r="887" spans="2:7" x14ac:dyDescent="0.15">
      <c r="B887" s="27" t="s">
        <v>2066</v>
      </c>
      <c r="C887" s="15" t="s">
        <v>2340</v>
      </c>
      <c r="D887" s="15" t="s">
        <v>1866</v>
      </c>
      <c r="E887" s="15" t="s">
        <v>1867</v>
      </c>
      <c r="F887" s="15">
        <v>109</v>
      </c>
      <c r="G887" s="15">
        <v>167</v>
      </c>
    </row>
    <row r="888" spans="2:7" x14ac:dyDescent="0.15">
      <c r="B888" s="27" t="s">
        <v>2066</v>
      </c>
      <c r="C888" s="15" t="s">
        <v>2340</v>
      </c>
      <c r="D888" s="15" t="s">
        <v>1866</v>
      </c>
      <c r="E888" s="15" t="s">
        <v>1867</v>
      </c>
      <c r="F888" s="15">
        <v>133</v>
      </c>
      <c r="G888" s="15">
        <v>193</v>
      </c>
    </row>
    <row r="889" spans="2:7" x14ac:dyDescent="0.15">
      <c r="B889" s="27" t="s">
        <v>2066</v>
      </c>
      <c r="C889" s="15" t="s">
        <v>2340</v>
      </c>
      <c r="D889" s="15" t="s">
        <v>1866</v>
      </c>
      <c r="E889" s="15" t="s">
        <v>1867</v>
      </c>
      <c r="F889" s="15">
        <v>157</v>
      </c>
      <c r="G889" s="15">
        <v>217</v>
      </c>
    </row>
    <row r="890" spans="2:7" x14ac:dyDescent="0.15">
      <c r="B890" s="27" t="s">
        <v>2066</v>
      </c>
      <c r="C890" s="15" t="s">
        <v>2340</v>
      </c>
      <c r="D890" s="15" t="s">
        <v>1866</v>
      </c>
      <c r="E890" s="15" t="s">
        <v>1867</v>
      </c>
      <c r="F890" s="15">
        <v>229</v>
      </c>
      <c r="G890" s="15">
        <v>289</v>
      </c>
    </row>
    <row r="891" spans="2:7" x14ac:dyDescent="0.15">
      <c r="B891" s="27" t="s">
        <v>2129</v>
      </c>
      <c r="C891" s="15" t="s">
        <v>2348</v>
      </c>
      <c r="D891" s="15" t="s">
        <v>2349</v>
      </c>
      <c r="E891" s="15" t="s">
        <v>2350</v>
      </c>
      <c r="F891" s="15">
        <v>80</v>
      </c>
      <c r="G891" s="15">
        <v>126</v>
      </c>
    </row>
    <row r="892" spans="2:7" x14ac:dyDescent="0.15">
      <c r="B892" s="27" t="s">
        <v>2067</v>
      </c>
      <c r="C892" s="15" t="s">
        <v>2351</v>
      </c>
      <c r="D892" s="15" t="s">
        <v>2352</v>
      </c>
      <c r="E892" s="15" t="s">
        <v>2356</v>
      </c>
      <c r="F892" s="15">
        <v>48</v>
      </c>
      <c r="G892" s="15">
        <v>157</v>
      </c>
    </row>
    <row r="893" spans="2:7" x14ac:dyDescent="0.15">
      <c r="B893" s="27" t="s">
        <v>2067</v>
      </c>
      <c r="C893" s="15" t="s">
        <v>2351</v>
      </c>
      <c r="D893" s="15" t="s">
        <v>2353</v>
      </c>
      <c r="E893" s="15" t="s">
        <v>2357</v>
      </c>
      <c r="F893" s="15">
        <v>163</v>
      </c>
      <c r="G893" s="15">
        <v>371</v>
      </c>
    </row>
    <row r="894" spans="2:7" x14ac:dyDescent="0.15">
      <c r="B894" s="27" t="s">
        <v>2067</v>
      </c>
      <c r="C894" s="15" t="s">
        <v>2351</v>
      </c>
      <c r="D894" s="15" t="s">
        <v>2354</v>
      </c>
      <c r="E894" s="15" t="s">
        <v>2358</v>
      </c>
      <c r="F894" s="15">
        <v>383</v>
      </c>
      <c r="G894" s="15">
        <v>491</v>
      </c>
    </row>
    <row r="895" spans="2:7" x14ac:dyDescent="0.15">
      <c r="B895" s="27" t="s">
        <v>2067</v>
      </c>
      <c r="C895" s="15" t="s">
        <v>2351</v>
      </c>
      <c r="D895" s="15" t="s">
        <v>2355</v>
      </c>
      <c r="E895" s="15" t="s">
        <v>2359</v>
      </c>
      <c r="F895" s="15">
        <v>650</v>
      </c>
      <c r="G895" s="15">
        <v>714</v>
      </c>
    </row>
    <row r="896" spans="2:7" x14ac:dyDescent="0.15">
      <c r="B896" s="27" t="s">
        <v>2068</v>
      </c>
      <c r="C896" s="15" t="s">
        <v>2360</v>
      </c>
      <c r="D896" s="15" t="s">
        <v>1782</v>
      </c>
      <c r="E896" s="15" t="s">
        <v>1783</v>
      </c>
      <c r="F896" s="15">
        <v>60</v>
      </c>
      <c r="G896" s="15">
        <v>194</v>
      </c>
    </row>
    <row r="897" spans="2:7" x14ac:dyDescent="0.15">
      <c r="B897" s="27" t="s">
        <v>2068</v>
      </c>
      <c r="C897" s="15" t="s">
        <v>2360</v>
      </c>
      <c r="D897" s="15" t="s">
        <v>1964</v>
      </c>
      <c r="E897" s="15" t="s">
        <v>1967</v>
      </c>
      <c r="F897" s="15">
        <v>623</v>
      </c>
      <c r="G897" s="15">
        <v>819</v>
      </c>
    </row>
    <row r="898" spans="2:7" x14ac:dyDescent="0.15">
      <c r="B898" s="27" t="s">
        <v>2069</v>
      </c>
      <c r="C898" s="15" t="s">
        <v>2361</v>
      </c>
      <c r="D898" s="15" t="s">
        <v>1786</v>
      </c>
      <c r="E898" s="15" t="s">
        <v>1787</v>
      </c>
      <c r="F898" s="15">
        <v>213</v>
      </c>
      <c r="G898" s="15">
        <v>312</v>
      </c>
    </row>
    <row r="899" spans="2:7" x14ac:dyDescent="0.15">
      <c r="B899" s="27" t="s">
        <v>2070</v>
      </c>
      <c r="C899" s="15" t="s">
        <v>2362</v>
      </c>
      <c r="D899" s="15" t="s">
        <v>1993</v>
      </c>
      <c r="E899" s="15" t="s">
        <v>1996</v>
      </c>
      <c r="F899" s="15">
        <v>263</v>
      </c>
      <c r="G899" s="15">
        <v>285</v>
      </c>
    </row>
    <row r="900" spans="2:7" x14ac:dyDescent="0.15">
      <c r="B900" s="27" t="s">
        <v>2070</v>
      </c>
      <c r="C900" s="15" t="s">
        <v>2362</v>
      </c>
      <c r="D900" s="15" t="s">
        <v>1993</v>
      </c>
      <c r="E900" s="15" t="s">
        <v>1996</v>
      </c>
      <c r="F900" s="15">
        <v>291</v>
      </c>
      <c r="G900" s="15">
        <v>313</v>
      </c>
    </row>
    <row r="901" spans="2:7" x14ac:dyDescent="0.15">
      <c r="B901" s="27" t="s">
        <v>2070</v>
      </c>
      <c r="C901" s="15" t="s">
        <v>2362</v>
      </c>
      <c r="D901" s="15" t="s">
        <v>1993</v>
      </c>
      <c r="E901" s="15" t="s">
        <v>1996</v>
      </c>
      <c r="F901" s="15">
        <v>319</v>
      </c>
      <c r="G901" s="15">
        <v>342</v>
      </c>
    </row>
    <row r="902" spans="2:7" x14ac:dyDescent="0.15">
      <c r="B902" s="27" t="s">
        <v>2070</v>
      </c>
      <c r="C902" s="15" t="s">
        <v>2362</v>
      </c>
      <c r="D902" s="15" t="s">
        <v>1993</v>
      </c>
      <c r="E902" s="15" t="s">
        <v>1996</v>
      </c>
      <c r="F902" s="15">
        <v>348</v>
      </c>
      <c r="G902" s="15">
        <v>370</v>
      </c>
    </row>
    <row r="903" spans="2:7" x14ac:dyDescent="0.15">
      <c r="B903" s="27" t="s">
        <v>2070</v>
      </c>
      <c r="C903" s="15" t="s">
        <v>2362</v>
      </c>
      <c r="D903" s="15" t="s">
        <v>1993</v>
      </c>
      <c r="E903" s="15" t="s">
        <v>1996</v>
      </c>
      <c r="F903" s="15">
        <v>376</v>
      </c>
      <c r="G903" s="15">
        <v>398</v>
      </c>
    </row>
    <row r="904" spans="2:7" x14ac:dyDescent="0.15">
      <c r="B904" s="27" t="s">
        <v>2070</v>
      </c>
      <c r="C904" s="15" t="s">
        <v>2362</v>
      </c>
      <c r="D904" s="15" t="s">
        <v>1993</v>
      </c>
      <c r="E904" s="15" t="s">
        <v>1996</v>
      </c>
      <c r="F904" s="15">
        <v>405</v>
      </c>
      <c r="G904" s="15">
        <v>426</v>
      </c>
    </row>
    <row r="905" spans="2:7" x14ac:dyDescent="0.15">
      <c r="B905" s="27" t="s">
        <v>2070</v>
      </c>
      <c r="C905" s="15" t="s">
        <v>2362</v>
      </c>
      <c r="D905" s="15" t="s">
        <v>1993</v>
      </c>
      <c r="E905" s="15" t="s">
        <v>1996</v>
      </c>
      <c r="F905" s="15">
        <v>912</v>
      </c>
      <c r="G905" s="15">
        <v>934</v>
      </c>
    </row>
    <row r="906" spans="2:7" x14ac:dyDescent="0.15">
      <c r="B906" s="27" t="s">
        <v>2070</v>
      </c>
      <c r="C906" s="15" t="s">
        <v>2362</v>
      </c>
      <c r="D906" s="15" t="s">
        <v>1993</v>
      </c>
      <c r="E906" s="15" t="s">
        <v>1996</v>
      </c>
      <c r="F906" s="15">
        <v>940</v>
      </c>
      <c r="G906" s="15">
        <v>963</v>
      </c>
    </row>
    <row r="907" spans="2:7" x14ac:dyDescent="0.15">
      <c r="B907" s="27" t="s">
        <v>2070</v>
      </c>
      <c r="C907" s="15" t="s">
        <v>2362</v>
      </c>
      <c r="D907" s="15" t="s">
        <v>1993</v>
      </c>
      <c r="E907" s="15" t="s">
        <v>1996</v>
      </c>
      <c r="F907" s="15">
        <v>969</v>
      </c>
      <c r="G907" s="15">
        <v>991</v>
      </c>
    </row>
    <row r="908" spans="2:7" x14ac:dyDescent="0.15">
      <c r="B908" s="27" t="s">
        <v>2071</v>
      </c>
      <c r="C908" s="15" t="s">
        <v>2363</v>
      </c>
      <c r="D908" s="15" t="s">
        <v>2364</v>
      </c>
      <c r="E908" s="15" t="s">
        <v>2366</v>
      </c>
      <c r="F908" s="15">
        <v>99</v>
      </c>
      <c r="G908" s="15">
        <v>120</v>
      </c>
    </row>
    <row r="909" spans="2:7" x14ac:dyDescent="0.15">
      <c r="B909" s="27" t="s">
        <v>2071</v>
      </c>
      <c r="C909" s="15" t="s">
        <v>2363</v>
      </c>
      <c r="D909" s="15" t="s">
        <v>1633</v>
      </c>
      <c r="E909" s="15" t="s">
        <v>1634</v>
      </c>
      <c r="F909" s="15">
        <v>311</v>
      </c>
      <c r="G909" s="15">
        <v>364</v>
      </c>
    </row>
    <row r="910" spans="2:7" x14ac:dyDescent="0.15">
      <c r="B910" s="27" t="s">
        <v>2071</v>
      </c>
      <c r="C910" s="15" t="s">
        <v>2363</v>
      </c>
      <c r="D910" s="15" t="s">
        <v>2365</v>
      </c>
      <c r="E910" s="15" t="s">
        <v>2367</v>
      </c>
      <c r="F910" s="15">
        <v>432</v>
      </c>
      <c r="G910" s="15">
        <v>505</v>
      </c>
    </row>
    <row r="911" spans="2:7" x14ac:dyDescent="0.15">
      <c r="B911" s="27" t="s">
        <v>2072</v>
      </c>
      <c r="C911" s="15" t="s">
        <v>2368</v>
      </c>
      <c r="D911" s="15" t="s">
        <v>2189</v>
      </c>
      <c r="E911" s="15" t="s">
        <v>2190</v>
      </c>
      <c r="F911" s="15">
        <v>44</v>
      </c>
      <c r="G911" s="15">
        <v>276</v>
      </c>
    </row>
    <row r="912" spans="2:7" x14ac:dyDescent="0.15">
      <c r="B912" s="27" t="s">
        <v>2073</v>
      </c>
      <c r="C912" s="15" t="s">
        <v>2369</v>
      </c>
      <c r="D912" s="15" t="s">
        <v>2370</v>
      </c>
      <c r="E912" s="15" t="s">
        <v>2371</v>
      </c>
      <c r="F912" s="15">
        <v>50</v>
      </c>
      <c r="G912" s="15">
        <v>196</v>
      </c>
    </row>
    <row r="913" spans="1:12" x14ac:dyDescent="0.15">
      <c r="A913" s="33"/>
      <c r="B913" s="32" t="s">
        <v>2074</v>
      </c>
      <c r="C913" s="33" t="s">
        <v>2372</v>
      </c>
      <c r="D913" s="33" t="s">
        <v>2627</v>
      </c>
      <c r="E913" s="33" t="s">
        <v>2541</v>
      </c>
      <c r="F913" s="33">
        <v>1</v>
      </c>
      <c r="G913" s="33">
        <v>2</v>
      </c>
      <c r="H913" s="24"/>
      <c r="I913" s="24"/>
      <c r="J913" s="24"/>
      <c r="K913" s="24"/>
      <c r="L913" s="24"/>
    </row>
    <row r="914" spans="1:12" x14ac:dyDescent="0.15">
      <c r="B914" s="27" t="s">
        <v>2075</v>
      </c>
      <c r="C914" s="15" t="s">
        <v>2373</v>
      </c>
      <c r="D914" s="15" t="s">
        <v>2228</v>
      </c>
      <c r="E914" s="15" t="s">
        <v>2229</v>
      </c>
      <c r="F914" s="15">
        <v>77</v>
      </c>
      <c r="G914" s="15">
        <v>185</v>
      </c>
    </row>
    <row r="915" spans="1:12" x14ac:dyDescent="0.15">
      <c r="B915" s="27" t="s">
        <v>2075</v>
      </c>
      <c r="C915" s="15" t="s">
        <v>2373</v>
      </c>
      <c r="D915" s="15" t="s">
        <v>2374</v>
      </c>
      <c r="E915" s="15" t="s">
        <v>2375</v>
      </c>
      <c r="F915" s="15">
        <v>2052</v>
      </c>
      <c r="G915" s="15">
        <v>2184</v>
      </c>
    </row>
    <row r="916" spans="1:12" x14ac:dyDescent="0.15">
      <c r="B916" s="27" t="s">
        <v>2076</v>
      </c>
      <c r="C916" s="15" t="s">
        <v>2376</v>
      </c>
      <c r="D916" s="15" t="s">
        <v>1853</v>
      </c>
      <c r="E916" s="15" t="s">
        <v>1854</v>
      </c>
      <c r="F916" s="15">
        <v>20</v>
      </c>
      <c r="G916" s="15">
        <v>114</v>
      </c>
    </row>
    <row r="917" spans="1:12" x14ac:dyDescent="0.15">
      <c r="B917" s="27" t="s">
        <v>2076</v>
      </c>
      <c r="C917" s="15" t="s">
        <v>2376</v>
      </c>
      <c r="D917" s="15" t="s">
        <v>1878</v>
      </c>
      <c r="E917" s="15" t="s">
        <v>1856</v>
      </c>
      <c r="F917" s="15">
        <v>119</v>
      </c>
      <c r="G917" s="15">
        <v>192</v>
      </c>
    </row>
    <row r="918" spans="1:12" x14ac:dyDescent="0.15">
      <c r="B918" s="27" t="s">
        <v>2076</v>
      </c>
      <c r="C918" s="15" t="s">
        <v>2376</v>
      </c>
      <c r="D918" s="15" t="s">
        <v>1853</v>
      </c>
      <c r="E918" s="15" t="s">
        <v>1854</v>
      </c>
      <c r="F918" s="15">
        <v>214</v>
      </c>
      <c r="G918" s="15">
        <v>304</v>
      </c>
    </row>
    <row r="919" spans="1:12" x14ac:dyDescent="0.15">
      <c r="B919" s="27" t="s">
        <v>2076</v>
      </c>
      <c r="C919" s="15" t="s">
        <v>2376</v>
      </c>
      <c r="D919" s="15" t="s">
        <v>1878</v>
      </c>
      <c r="E919" s="15" t="s">
        <v>1856</v>
      </c>
      <c r="F919" s="15">
        <v>307</v>
      </c>
      <c r="G919" s="15">
        <v>399</v>
      </c>
    </row>
    <row r="920" spans="1:12" x14ac:dyDescent="0.15">
      <c r="B920" s="27" t="s">
        <v>2076</v>
      </c>
      <c r="C920" s="15" t="s">
        <v>2376</v>
      </c>
      <c r="D920" s="15" t="s">
        <v>1853</v>
      </c>
      <c r="E920" s="15" t="s">
        <v>1854</v>
      </c>
      <c r="F920" s="15">
        <v>418</v>
      </c>
      <c r="G920" s="15">
        <v>505</v>
      </c>
    </row>
    <row r="921" spans="1:12" x14ac:dyDescent="0.15">
      <c r="B921" s="27" t="s">
        <v>2076</v>
      </c>
      <c r="C921" s="15" t="s">
        <v>2376</v>
      </c>
      <c r="D921" s="15" t="s">
        <v>1774</v>
      </c>
      <c r="E921" s="15" t="s">
        <v>2237</v>
      </c>
      <c r="F921" s="15">
        <v>508</v>
      </c>
      <c r="G921" s="15">
        <v>598</v>
      </c>
    </row>
    <row r="922" spans="1:12" x14ac:dyDescent="0.15">
      <c r="B922" s="27" t="s">
        <v>2076</v>
      </c>
      <c r="C922" s="15" t="s">
        <v>2376</v>
      </c>
      <c r="D922" s="15" t="s">
        <v>1774</v>
      </c>
      <c r="E922" s="15" t="s">
        <v>1775</v>
      </c>
      <c r="F922" s="15">
        <v>610</v>
      </c>
      <c r="G922" s="15">
        <v>696</v>
      </c>
    </row>
    <row r="923" spans="1:12" x14ac:dyDescent="0.15">
      <c r="B923" s="27" t="s">
        <v>2077</v>
      </c>
      <c r="C923" s="15" t="s">
        <v>2377</v>
      </c>
      <c r="D923" s="15" t="s">
        <v>2201</v>
      </c>
      <c r="E923" s="15" t="s">
        <v>2203</v>
      </c>
      <c r="F923" s="15">
        <v>41</v>
      </c>
      <c r="G923" s="15">
        <v>152</v>
      </c>
    </row>
    <row r="924" spans="1:12" x14ac:dyDescent="0.15">
      <c r="B924" s="27" t="s">
        <v>2077</v>
      </c>
      <c r="C924" s="15" t="s">
        <v>2377</v>
      </c>
      <c r="D924" s="15" t="s">
        <v>2201</v>
      </c>
      <c r="E924" s="15" t="s">
        <v>2203</v>
      </c>
      <c r="F924" s="15">
        <v>172</v>
      </c>
      <c r="G924" s="15">
        <v>284</v>
      </c>
    </row>
    <row r="925" spans="1:12" x14ac:dyDescent="0.15">
      <c r="B925" s="27" t="s">
        <v>2077</v>
      </c>
      <c r="C925" s="15" t="s">
        <v>2377</v>
      </c>
      <c r="D925" s="15" t="s">
        <v>2341</v>
      </c>
      <c r="E925" s="24" t="s">
        <v>2345</v>
      </c>
      <c r="F925" s="15">
        <v>290</v>
      </c>
      <c r="G925" s="15">
        <v>326</v>
      </c>
    </row>
    <row r="926" spans="1:12" x14ac:dyDescent="0.15">
      <c r="B926" s="31" t="s">
        <v>2078</v>
      </c>
      <c r="C926" s="15" t="s">
        <v>2378</v>
      </c>
      <c r="D926" s="15" t="s">
        <v>2539</v>
      </c>
      <c r="E926" s="15" t="s">
        <v>2540</v>
      </c>
      <c r="F926" s="15">
        <v>132</v>
      </c>
      <c r="G926" s="15">
        <v>144</v>
      </c>
    </row>
    <row r="927" spans="1:12" x14ac:dyDescent="0.15">
      <c r="B927" s="27" t="s">
        <v>2079</v>
      </c>
      <c r="C927" s="15" t="s">
        <v>2379</v>
      </c>
      <c r="D927" s="15" t="s">
        <v>2538</v>
      </c>
      <c r="E927" s="15" t="s">
        <v>2384</v>
      </c>
      <c r="F927" s="15">
        <v>9</v>
      </c>
      <c r="G927" s="15">
        <v>85</v>
      </c>
    </row>
    <row r="928" spans="1:12" x14ac:dyDescent="0.15">
      <c r="B928" s="27" t="s">
        <v>2079</v>
      </c>
      <c r="C928" s="15" t="s">
        <v>2379</v>
      </c>
      <c r="D928" s="15" t="s">
        <v>2380</v>
      </c>
      <c r="E928" s="15" t="s">
        <v>2385</v>
      </c>
      <c r="F928" s="15">
        <v>140</v>
      </c>
      <c r="G928" s="15">
        <v>210</v>
      </c>
    </row>
    <row r="929" spans="2:7" x14ac:dyDescent="0.15">
      <c r="B929" s="27" t="s">
        <v>2079</v>
      </c>
      <c r="C929" s="15" t="s">
        <v>2379</v>
      </c>
      <c r="D929" s="15" t="s">
        <v>2381</v>
      </c>
      <c r="E929" s="15" t="s">
        <v>2386</v>
      </c>
      <c r="F929" s="15">
        <v>220</v>
      </c>
      <c r="G929" s="15">
        <v>389</v>
      </c>
    </row>
    <row r="930" spans="2:7" x14ac:dyDescent="0.15">
      <c r="B930" s="27" t="s">
        <v>2079</v>
      </c>
      <c r="C930" s="15" t="s">
        <v>2379</v>
      </c>
      <c r="D930" s="15" t="s">
        <v>2382</v>
      </c>
      <c r="E930" s="15" t="s">
        <v>2387</v>
      </c>
      <c r="F930" s="15">
        <v>464</v>
      </c>
      <c r="G930" s="15">
        <v>520</v>
      </c>
    </row>
    <row r="931" spans="2:7" x14ac:dyDescent="0.15">
      <c r="B931" s="27" t="s">
        <v>2079</v>
      </c>
      <c r="C931" s="15" t="s">
        <v>2379</v>
      </c>
      <c r="D931" s="15" t="s">
        <v>2383</v>
      </c>
      <c r="E931" s="15" t="s">
        <v>2388</v>
      </c>
      <c r="F931" s="15">
        <v>522</v>
      </c>
      <c r="G931" s="15">
        <v>645</v>
      </c>
    </row>
    <row r="932" spans="2:7" x14ac:dyDescent="0.15">
      <c r="B932" s="27" t="s">
        <v>2079</v>
      </c>
      <c r="C932" s="15" t="s">
        <v>2379</v>
      </c>
      <c r="D932" s="15" t="s">
        <v>2253</v>
      </c>
      <c r="E932" s="15" t="s">
        <v>2255</v>
      </c>
      <c r="F932" s="15">
        <v>739</v>
      </c>
      <c r="G932" s="15">
        <v>762</v>
      </c>
    </row>
    <row r="933" spans="2:7" x14ac:dyDescent="0.15">
      <c r="B933" s="27" t="s">
        <v>2079</v>
      </c>
      <c r="C933" s="15" t="s">
        <v>2379</v>
      </c>
      <c r="D933" s="15" t="s">
        <v>2253</v>
      </c>
      <c r="E933" s="15" t="s">
        <v>1867</v>
      </c>
      <c r="F933" s="15">
        <v>796</v>
      </c>
      <c r="G933" s="15">
        <v>819</v>
      </c>
    </row>
    <row r="934" spans="2:7" x14ac:dyDescent="0.15">
      <c r="B934" s="27" t="s">
        <v>2080</v>
      </c>
      <c r="C934" s="15" t="s">
        <v>2389</v>
      </c>
      <c r="D934" s="15" t="s">
        <v>2390</v>
      </c>
      <c r="E934" s="15" t="s">
        <v>2391</v>
      </c>
      <c r="F934" s="15">
        <v>81</v>
      </c>
      <c r="G934" s="15">
        <v>353</v>
      </c>
    </row>
    <row r="935" spans="2:7" x14ac:dyDescent="0.15">
      <c r="B935" s="27" t="s">
        <v>2081</v>
      </c>
      <c r="C935" s="15" t="s">
        <v>2392</v>
      </c>
      <c r="D935" s="15" t="s">
        <v>1893</v>
      </c>
      <c r="E935" s="15" t="s">
        <v>1894</v>
      </c>
      <c r="F935" s="15">
        <v>13</v>
      </c>
      <c r="G935" s="15">
        <v>83</v>
      </c>
    </row>
    <row r="936" spans="2:7" x14ac:dyDescent="0.15">
      <c r="B936" s="27" t="s">
        <v>2081</v>
      </c>
      <c r="C936" s="15" t="s">
        <v>2392</v>
      </c>
      <c r="D936" s="15" t="s">
        <v>1893</v>
      </c>
      <c r="E936" s="15" t="s">
        <v>1894</v>
      </c>
      <c r="F936" s="15">
        <v>101</v>
      </c>
      <c r="G936" s="15">
        <v>168</v>
      </c>
    </row>
    <row r="937" spans="2:7" x14ac:dyDescent="0.15">
      <c r="B937" s="27" t="s">
        <v>2081</v>
      </c>
      <c r="C937" s="15" t="s">
        <v>2392</v>
      </c>
      <c r="D937" s="15" t="s">
        <v>1893</v>
      </c>
      <c r="E937" s="15" t="s">
        <v>1894</v>
      </c>
      <c r="F937" s="15">
        <v>193</v>
      </c>
      <c r="G937" s="15">
        <v>261</v>
      </c>
    </row>
    <row r="938" spans="2:7" x14ac:dyDescent="0.15">
      <c r="B938" s="27" t="s">
        <v>2081</v>
      </c>
      <c r="C938" s="15" t="s">
        <v>2392</v>
      </c>
      <c r="D938" s="15" t="s">
        <v>1893</v>
      </c>
      <c r="E938" s="15" t="s">
        <v>1894</v>
      </c>
      <c r="F938" s="15">
        <v>296</v>
      </c>
      <c r="G938" s="15">
        <v>364</v>
      </c>
    </row>
    <row r="939" spans="2:7" x14ac:dyDescent="0.15">
      <c r="B939" s="27" t="s">
        <v>2081</v>
      </c>
      <c r="C939" s="15" t="s">
        <v>2392</v>
      </c>
      <c r="D939" s="15" t="s">
        <v>2393</v>
      </c>
      <c r="E939" s="15" t="s">
        <v>2394</v>
      </c>
      <c r="F939" s="15">
        <v>556</v>
      </c>
      <c r="G939" s="15">
        <v>623</v>
      </c>
    </row>
    <row r="940" spans="2:7" x14ac:dyDescent="0.15">
      <c r="B940" s="27" t="s">
        <v>2082</v>
      </c>
      <c r="C940" s="15" t="s">
        <v>2395</v>
      </c>
      <c r="D940" s="15" t="s">
        <v>2396</v>
      </c>
      <c r="E940" s="15" t="s">
        <v>2397</v>
      </c>
      <c r="F940" s="15">
        <v>10</v>
      </c>
      <c r="G940" s="15">
        <v>66</v>
      </c>
    </row>
    <row r="941" spans="2:7" x14ac:dyDescent="0.15">
      <c r="B941" s="27" t="s">
        <v>2082</v>
      </c>
      <c r="C941" s="15" t="s">
        <v>2395</v>
      </c>
      <c r="D941" s="15" t="s">
        <v>1653</v>
      </c>
      <c r="E941" s="15" t="s">
        <v>1654</v>
      </c>
      <c r="F941" s="15">
        <v>449</v>
      </c>
      <c r="G941" s="15">
        <v>700</v>
      </c>
    </row>
    <row r="942" spans="2:7" x14ac:dyDescent="0.15">
      <c r="B942" s="27" t="s">
        <v>2083</v>
      </c>
      <c r="C942" s="15" t="s">
        <v>2398</v>
      </c>
      <c r="D942" s="15" t="s">
        <v>2399</v>
      </c>
      <c r="E942" s="15" t="s">
        <v>2403</v>
      </c>
      <c r="F942" s="15">
        <v>3</v>
      </c>
      <c r="G942" s="15">
        <v>73</v>
      </c>
    </row>
    <row r="943" spans="2:7" x14ac:dyDescent="0.15">
      <c r="B943" s="27" t="s">
        <v>2083</v>
      </c>
      <c r="C943" s="15" t="s">
        <v>2398</v>
      </c>
      <c r="D943" s="15" t="s">
        <v>2400</v>
      </c>
      <c r="E943" s="15" t="s">
        <v>2404</v>
      </c>
      <c r="F943" s="15">
        <v>145</v>
      </c>
      <c r="G943" s="15">
        <v>217</v>
      </c>
    </row>
    <row r="944" spans="2:7" x14ac:dyDescent="0.15">
      <c r="B944" s="27" t="s">
        <v>2083</v>
      </c>
      <c r="C944" s="15" t="s">
        <v>2398</v>
      </c>
      <c r="D944" s="15" t="s">
        <v>2401</v>
      </c>
      <c r="E944" s="15" t="s">
        <v>2404</v>
      </c>
      <c r="F944" s="15">
        <v>228</v>
      </c>
      <c r="G944" s="15">
        <v>318</v>
      </c>
    </row>
    <row r="945" spans="1:12" x14ac:dyDescent="0.15">
      <c r="B945" s="27" t="s">
        <v>2083</v>
      </c>
      <c r="C945" s="15" t="s">
        <v>2398</v>
      </c>
      <c r="D945" s="15" t="s">
        <v>2402</v>
      </c>
      <c r="E945" s="15" t="s">
        <v>2405</v>
      </c>
      <c r="F945" s="15">
        <v>399</v>
      </c>
      <c r="G945" s="15">
        <v>458</v>
      </c>
    </row>
    <row r="946" spans="1:12" x14ac:dyDescent="0.15">
      <c r="B946" s="27" t="s">
        <v>2084</v>
      </c>
      <c r="C946" s="15" t="s">
        <v>2406</v>
      </c>
      <c r="D946" s="15" t="s">
        <v>2407</v>
      </c>
      <c r="E946" s="15" t="s">
        <v>2408</v>
      </c>
      <c r="F946" s="15">
        <v>21</v>
      </c>
      <c r="G946" s="15">
        <v>67</v>
      </c>
    </row>
    <row r="947" spans="1:12" x14ac:dyDescent="0.15">
      <c r="B947" s="27" t="s">
        <v>2085</v>
      </c>
      <c r="C947" s="15" t="s">
        <v>2409</v>
      </c>
      <c r="D947" s="15" t="s">
        <v>2410</v>
      </c>
      <c r="E947" s="15" t="s">
        <v>1634</v>
      </c>
      <c r="F947" s="15">
        <v>17</v>
      </c>
      <c r="G947" s="15">
        <v>56</v>
      </c>
    </row>
    <row r="948" spans="1:12" x14ac:dyDescent="0.15">
      <c r="B948" s="27" t="s">
        <v>2085</v>
      </c>
      <c r="C948" s="15" t="s">
        <v>2409</v>
      </c>
      <c r="D948" s="15" t="s">
        <v>2411</v>
      </c>
      <c r="E948" s="15" t="s">
        <v>2412</v>
      </c>
      <c r="F948" s="15">
        <v>249</v>
      </c>
      <c r="G948" s="15">
        <v>336</v>
      </c>
    </row>
    <row r="949" spans="1:12" x14ac:dyDescent="0.15">
      <c r="B949" s="27" t="s">
        <v>2085</v>
      </c>
      <c r="C949" s="15" t="s">
        <v>2409</v>
      </c>
      <c r="D949" s="15" t="s">
        <v>2411</v>
      </c>
      <c r="E949" s="15" t="s">
        <v>2412</v>
      </c>
      <c r="F949" s="15">
        <v>419</v>
      </c>
      <c r="G949" s="15">
        <v>501</v>
      </c>
    </row>
    <row r="950" spans="1:12" x14ac:dyDescent="0.15">
      <c r="B950" s="27" t="s">
        <v>2086</v>
      </c>
      <c r="C950" s="15" t="s">
        <v>2413</v>
      </c>
      <c r="D950" s="15" t="s">
        <v>1969</v>
      </c>
      <c r="E950" s="15" t="s">
        <v>1852</v>
      </c>
      <c r="F950" s="15">
        <v>917</v>
      </c>
      <c r="G950" s="15">
        <v>981</v>
      </c>
    </row>
    <row r="951" spans="1:12" x14ac:dyDescent="0.15">
      <c r="A951" s="24"/>
      <c r="B951" s="35" t="s">
        <v>2566</v>
      </c>
      <c r="C951" s="24" t="s">
        <v>2655</v>
      </c>
      <c r="D951" s="24" t="s">
        <v>2621</v>
      </c>
      <c r="E951" s="24" t="s">
        <v>2622</v>
      </c>
      <c r="F951" s="24">
        <v>42</v>
      </c>
      <c r="G951" s="24">
        <v>132</v>
      </c>
      <c r="H951" s="24"/>
      <c r="I951" s="24"/>
      <c r="J951" s="24"/>
      <c r="K951" s="24"/>
      <c r="L951" s="24"/>
    </row>
    <row r="952" spans="1:12" x14ac:dyDescent="0.15">
      <c r="A952" s="24"/>
      <c r="B952" s="35" t="s">
        <v>2566</v>
      </c>
      <c r="C952" s="24" t="s">
        <v>2655</v>
      </c>
      <c r="D952" s="24" t="s">
        <v>2621</v>
      </c>
      <c r="E952" s="24" t="s">
        <v>2622</v>
      </c>
      <c r="F952" s="24">
        <v>239</v>
      </c>
      <c r="G952" s="24">
        <v>330</v>
      </c>
      <c r="H952" s="24"/>
      <c r="I952" s="24"/>
      <c r="J952" s="24"/>
      <c r="K952" s="24"/>
      <c r="L952" s="24"/>
    </row>
    <row r="953" spans="1:12" x14ac:dyDescent="0.15">
      <c r="B953" s="27" t="s">
        <v>2087</v>
      </c>
      <c r="C953" s="15" t="s">
        <v>2414</v>
      </c>
      <c r="D953" s="15" t="s">
        <v>2415</v>
      </c>
      <c r="E953" s="15" t="s">
        <v>2418</v>
      </c>
      <c r="F953" s="15">
        <v>85</v>
      </c>
      <c r="G953" s="15">
        <v>438</v>
      </c>
    </row>
    <row r="954" spans="1:12" x14ac:dyDescent="0.15">
      <c r="B954" s="27" t="s">
        <v>2087</v>
      </c>
      <c r="C954" s="15" t="s">
        <v>2414</v>
      </c>
      <c r="D954" s="15" t="s">
        <v>2416</v>
      </c>
      <c r="E954" s="15" t="s">
        <v>2417</v>
      </c>
      <c r="F954" s="15">
        <v>453</v>
      </c>
      <c r="G954" s="15">
        <v>571</v>
      </c>
    </row>
    <row r="955" spans="1:12" x14ac:dyDescent="0.15">
      <c r="B955" s="27" t="s">
        <v>2088</v>
      </c>
      <c r="C955" s="15" t="s">
        <v>2419</v>
      </c>
      <c r="D955" s="15" t="s">
        <v>2420</v>
      </c>
      <c r="E955" s="15" t="s">
        <v>2422</v>
      </c>
      <c r="F955" s="15">
        <v>75</v>
      </c>
      <c r="G955" s="15">
        <v>208</v>
      </c>
    </row>
    <row r="956" spans="1:12" x14ac:dyDescent="0.15">
      <c r="B956" s="27" t="s">
        <v>2088</v>
      </c>
      <c r="C956" s="15" t="s">
        <v>2419</v>
      </c>
      <c r="D956" s="15" t="s">
        <v>2421</v>
      </c>
      <c r="E956" s="15" t="s">
        <v>2423</v>
      </c>
      <c r="F956" s="15">
        <v>252</v>
      </c>
      <c r="G956" s="15">
        <v>338</v>
      </c>
    </row>
    <row r="957" spans="1:12" x14ac:dyDescent="0.15">
      <c r="B957" s="27" t="s">
        <v>2089</v>
      </c>
      <c r="C957" s="15" t="s">
        <v>2424</v>
      </c>
      <c r="D957" s="15" t="s">
        <v>2425</v>
      </c>
      <c r="E957" s="15" t="s">
        <v>2426</v>
      </c>
      <c r="F957" s="15">
        <v>193</v>
      </c>
      <c r="G957" s="15">
        <v>247</v>
      </c>
    </row>
    <row r="958" spans="1:12" x14ac:dyDescent="0.15">
      <c r="B958" s="27" t="s">
        <v>2090</v>
      </c>
      <c r="C958" s="15" t="s">
        <v>2427</v>
      </c>
      <c r="D958" s="15" t="s">
        <v>1853</v>
      </c>
      <c r="E958" s="15" t="s">
        <v>1854</v>
      </c>
      <c r="F958" s="15">
        <v>24</v>
      </c>
      <c r="G958" s="15">
        <v>115</v>
      </c>
    </row>
    <row r="959" spans="1:12" x14ac:dyDescent="0.15">
      <c r="B959" s="27" t="s">
        <v>2090</v>
      </c>
      <c r="C959" s="15" t="s">
        <v>2427</v>
      </c>
      <c r="D959" s="15" t="s">
        <v>1853</v>
      </c>
      <c r="E959" s="15" t="s">
        <v>1854</v>
      </c>
      <c r="F959" s="15">
        <v>126</v>
      </c>
      <c r="G959" s="15">
        <v>225</v>
      </c>
    </row>
    <row r="960" spans="1:12" x14ac:dyDescent="0.15">
      <c r="B960" s="27" t="s">
        <v>2090</v>
      </c>
      <c r="C960" s="15" t="s">
        <v>2427</v>
      </c>
      <c r="D960" s="15" t="s">
        <v>1878</v>
      </c>
      <c r="E960" s="15" t="s">
        <v>1856</v>
      </c>
      <c r="F960" s="15">
        <v>235</v>
      </c>
      <c r="G960" s="15">
        <v>306</v>
      </c>
    </row>
    <row r="961" spans="2:7" x14ac:dyDescent="0.15">
      <c r="B961" s="27" t="s">
        <v>2090</v>
      </c>
      <c r="C961" s="15" t="s">
        <v>2427</v>
      </c>
      <c r="D961" s="15" t="s">
        <v>1774</v>
      </c>
      <c r="E961" s="15" t="s">
        <v>1775</v>
      </c>
      <c r="F961" s="15">
        <v>324</v>
      </c>
      <c r="G961" s="15">
        <v>405</v>
      </c>
    </row>
    <row r="962" spans="2:7" x14ac:dyDescent="0.15">
      <c r="B962" s="27" t="s">
        <v>2090</v>
      </c>
      <c r="C962" s="15" t="s">
        <v>2427</v>
      </c>
      <c r="D962" s="15" t="s">
        <v>1774</v>
      </c>
      <c r="E962" s="15" t="s">
        <v>1775</v>
      </c>
      <c r="F962" s="15">
        <v>419</v>
      </c>
      <c r="G962" s="15">
        <v>504</v>
      </c>
    </row>
    <row r="963" spans="2:7" x14ac:dyDescent="0.15">
      <c r="B963" s="27" t="s">
        <v>2090</v>
      </c>
      <c r="C963" s="15" t="s">
        <v>2427</v>
      </c>
      <c r="D963" s="15" t="s">
        <v>1774</v>
      </c>
      <c r="E963" s="15" t="s">
        <v>1775</v>
      </c>
      <c r="F963" s="15">
        <v>517</v>
      </c>
      <c r="G963" s="15">
        <v>597</v>
      </c>
    </row>
    <row r="964" spans="2:7" x14ac:dyDescent="0.15">
      <c r="B964" s="27" t="s">
        <v>2090</v>
      </c>
      <c r="C964" s="15" t="s">
        <v>2427</v>
      </c>
      <c r="D964" s="15" t="s">
        <v>1774</v>
      </c>
      <c r="E964" s="15" t="s">
        <v>1775</v>
      </c>
      <c r="F964" s="15">
        <v>611</v>
      </c>
      <c r="G964" s="15">
        <v>699</v>
      </c>
    </row>
    <row r="965" spans="2:7" x14ac:dyDescent="0.15">
      <c r="B965" s="27" t="s">
        <v>2090</v>
      </c>
      <c r="C965" s="15" t="s">
        <v>2427</v>
      </c>
      <c r="D965" s="15" t="s">
        <v>1774</v>
      </c>
      <c r="E965" s="15" t="s">
        <v>1775</v>
      </c>
      <c r="F965" s="15">
        <v>713</v>
      </c>
      <c r="G965" s="15">
        <v>812</v>
      </c>
    </row>
    <row r="966" spans="2:7" x14ac:dyDescent="0.15">
      <c r="B966" s="27" t="s">
        <v>2090</v>
      </c>
      <c r="C966" s="15" t="s">
        <v>2427</v>
      </c>
      <c r="D966" s="15" t="s">
        <v>1774</v>
      </c>
      <c r="E966" s="15" t="s">
        <v>1775</v>
      </c>
      <c r="F966" s="15">
        <v>825</v>
      </c>
      <c r="G966" s="15">
        <v>907</v>
      </c>
    </row>
    <row r="967" spans="2:7" x14ac:dyDescent="0.15">
      <c r="B967" s="27" t="s">
        <v>2090</v>
      </c>
      <c r="C967" s="15" t="s">
        <v>2427</v>
      </c>
      <c r="D967" s="15" t="s">
        <v>1774</v>
      </c>
      <c r="E967" s="15" t="s">
        <v>1775</v>
      </c>
      <c r="F967" s="15">
        <v>920</v>
      </c>
      <c r="G967" s="15">
        <v>1006</v>
      </c>
    </row>
    <row r="968" spans="2:7" x14ac:dyDescent="0.15">
      <c r="B968" s="27" t="s">
        <v>2090</v>
      </c>
      <c r="C968" s="15" t="s">
        <v>2427</v>
      </c>
      <c r="D968" s="15" t="s">
        <v>1864</v>
      </c>
      <c r="E968" s="15" t="s">
        <v>1865</v>
      </c>
      <c r="F968" s="15">
        <v>1380</v>
      </c>
      <c r="G968" s="15">
        <v>1611</v>
      </c>
    </row>
    <row r="969" spans="2:7" x14ac:dyDescent="0.15">
      <c r="B969" s="27" t="s">
        <v>2090</v>
      </c>
      <c r="C969" s="15" t="s">
        <v>2427</v>
      </c>
      <c r="D969" s="15" t="s">
        <v>1864</v>
      </c>
      <c r="E969" s="15" t="s">
        <v>1865</v>
      </c>
      <c r="F969" s="15">
        <v>1669</v>
      </c>
      <c r="G969" s="15">
        <v>1902</v>
      </c>
    </row>
    <row r="970" spans="2:7" x14ac:dyDescent="0.15">
      <c r="B970" s="35" t="s">
        <v>2550</v>
      </c>
      <c r="C970" s="15" t="s">
        <v>2638</v>
      </c>
      <c r="D970" s="15" t="s">
        <v>2575</v>
      </c>
      <c r="E970" s="15" t="s">
        <v>2576</v>
      </c>
      <c r="F970" s="15">
        <v>1</v>
      </c>
      <c r="G970" s="15">
        <v>111</v>
      </c>
    </row>
    <row r="971" spans="2:7" x14ac:dyDescent="0.15">
      <c r="B971" s="35" t="s">
        <v>2550</v>
      </c>
      <c r="C971" s="15" t="s">
        <v>2638</v>
      </c>
      <c r="D971" s="15" t="s">
        <v>2577</v>
      </c>
      <c r="E971" s="15" t="s">
        <v>2578</v>
      </c>
      <c r="F971" s="15">
        <v>575</v>
      </c>
      <c r="G971" s="15">
        <v>628</v>
      </c>
    </row>
    <row r="972" spans="2:7" x14ac:dyDescent="0.15">
      <c r="B972" s="27" t="s">
        <v>2091</v>
      </c>
      <c r="C972" s="15" t="s">
        <v>2428</v>
      </c>
      <c r="D972" s="15" t="s">
        <v>2429</v>
      </c>
      <c r="E972" s="15" t="s">
        <v>2430</v>
      </c>
      <c r="F972" s="15">
        <v>57</v>
      </c>
      <c r="G972" s="15">
        <v>173</v>
      </c>
    </row>
    <row r="973" spans="2:7" x14ac:dyDescent="0.15">
      <c r="B973" s="27" t="s">
        <v>2092</v>
      </c>
      <c r="C973" s="15" t="s">
        <v>2431</v>
      </c>
      <c r="D973" s="15" t="s">
        <v>2432</v>
      </c>
      <c r="E973" s="15" t="s">
        <v>2435</v>
      </c>
      <c r="F973" s="15">
        <v>28</v>
      </c>
      <c r="G973" s="15">
        <v>86</v>
      </c>
    </row>
    <row r="974" spans="2:7" x14ac:dyDescent="0.15">
      <c r="B974" s="27" t="s">
        <v>2092</v>
      </c>
      <c r="C974" s="15" t="s">
        <v>2431</v>
      </c>
      <c r="D974" s="15" t="s">
        <v>2433</v>
      </c>
      <c r="E974" s="15" t="s">
        <v>2436</v>
      </c>
      <c r="F974" s="15">
        <v>89</v>
      </c>
      <c r="G974" s="15">
        <v>168</v>
      </c>
    </row>
    <row r="975" spans="2:7" x14ac:dyDescent="0.15">
      <c r="B975" s="27" t="s">
        <v>2092</v>
      </c>
      <c r="C975" s="15" t="s">
        <v>2431</v>
      </c>
      <c r="D975" s="15" t="s">
        <v>2434</v>
      </c>
      <c r="E975" s="15" t="s">
        <v>2437</v>
      </c>
      <c r="F975" s="15">
        <v>396</v>
      </c>
      <c r="G975" s="15">
        <v>614</v>
      </c>
    </row>
    <row r="976" spans="2:7" x14ac:dyDescent="0.15">
      <c r="B976" s="27" t="s">
        <v>2093</v>
      </c>
      <c r="C976" s="15" t="s">
        <v>2438</v>
      </c>
      <c r="D976" s="15" t="s">
        <v>1693</v>
      </c>
      <c r="E976" s="15" t="s">
        <v>1694</v>
      </c>
      <c r="F976" s="15">
        <v>22</v>
      </c>
      <c r="G976" s="15">
        <v>183</v>
      </c>
    </row>
    <row r="977" spans="2:7" x14ac:dyDescent="0.15">
      <c r="B977" s="27" t="s">
        <v>2094</v>
      </c>
      <c r="C977" s="15" t="s">
        <v>2439</v>
      </c>
      <c r="D977" s="15" t="s">
        <v>1993</v>
      </c>
      <c r="E977" s="15" t="s">
        <v>1996</v>
      </c>
      <c r="F977" s="15">
        <v>1172</v>
      </c>
      <c r="G977" s="15">
        <v>1195</v>
      </c>
    </row>
    <row r="978" spans="2:7" x14ac:dyDescent="0.15">
      <c r="B978" s="27" t="s">
        <v>2095</v>
      </c>
      <c r="C978" s="15" t="s">
        <v>2440</v>
      </c>
      <c r="D978" s="15" t="s">
        <v>1878</v>
      </c>
      <c r="E978" s="15" t="s">
        <v>1856</v>
      </c>
      <c r="F978" s="15">
        <v>67</v>
      </c>
      <c r="G978" s="15">
        <v>151</v>
      </c>
    </row>
    <row r="979" spans="2:7" x14ac:dyDescent="0.15">
      <c r="B979" s="27" t="s">
        <v>2095</v>
      </c>
      <c r="C979" s="15" t="s">
        <v>2440</v>
      </c>
      <c r="D979" s="15" t="s">
        <v>1853</v>
      </c>
      <c r="E979" s="15" t="s">
        <v>1854</v>
      </c>
      <c r="F979" s="15">
        <v>170</v>
      </c>
      <c r="G979" s="15">
        <v>258</v>
      </c>
    </row>
    <row r="980" spans="2:7" x14ac:dyDescent="0.15">
      <c r="B980" s="27" t="s">
        <v>2095</v>
      </c>
      <c r="C980" s="15" t="s">
        <v>2440</v>
      </c>
      <c r="D980" s="15" t="s">
        <v>1853</v>
      </c>
      <c r="E980" s="15" t="s">
        <v>1854</v>
      </c>
      <c r="F980" s="15">
        <v>262</v>
      </c>
      <c r="G980" s="15">
        <v>347</v>
      </c>
    </row>
    <row r="981" spans="2:7" x14ac:dyDescent="0.15">
      <c r="B981" s="27" t="s">
        <v>2095</v>
      </c>
      <c r="C981" s="15" t="s">
        <v>2440</v>
      </c>
      <c r="D981" s="15" t="s">
        <v>1878</v>
      </c>
      <c r="E981" s="15" t="s">
        <v>1856</v>
      </c>
      <c r="F981" s="15">
        <v>350</v>
      </c>
      <c r="G981" s="15">
        <v>432</v>
      </c>
    </row>
    <row r="982" spans="2:7" x14ac:dyDescent="0.15">
      <c r="B982" s="27" t="s">
        <v>2095</v>
      </c>
      <c r="C982" s="15" t="s">
        <v>2440</v>
      </c>
      <c r="D982" s="15" t="s">
        <v>1878</v>
      </c>
      <c r="E982" s="15" t="s">
        <v>1856</v>
      </c>
      <c r="F982" s="15">
        <v>454</v>
      </c>
      <c r="G982" s="15">
        <v>529</v>
      </c>
    </row>
    <row r="983" spans="2:7" x14ac:dyDescent="0.15">
      <c r="B983" s="27" t="s">
        <v>2095</v>
      </c>
      <c r="C983" s="15" t="s">
        <v>2440</v>
      </c>
      <c r="D983" s="15" t="s">
        <v>1774</v>
      </c>
      <c r="E983" s="15" t="s">
        <v>2237</v>
      </c>
      <c r="F983" s="15">
        <v>562</v>
      </c>
      <c r="G983" s="15">
        <v>646</v>
      </c>
    </row>
    <row r="984" spans="2:7" x14ac:dyDescent="0.15">
      <c r="B984" s="27" t="s">
        <v>2095</v>
      </c>
      <c r="C984" s="15" t="s">
        <v>2440</v>
      </c>
      <c r="D984" s="15" t="s">
        <v>1774</v>
      </c>
      <c r="E984" s="15" t="s">
        <v>2237</v>
      </c>
      <c r="F984" s="15">
        <v>678</v>
      </c>
      <c r="G984" s="15">
        <v>758</v>
      </c>
    </row>
    <row r="985" spans="2:7" x14ac:dyDescent="0.15">
      <c r="B985" s="27" t="s">
        <v>2095</v>
      </c>
      <c r="C985" s="15" t="s">
        <v>2440</v>
      </c>
      <c r="D985" s="15" t="s">
        <v>1774</v>
      </c>
      <c r="E985" s="15" t="s">
        <v>2237</v>
      </c>
      <c r="F985" s="15">
        <v>777</v>
      </c>
      <c r="G985" s="15">
        <v>864</v>
      </c>
    </row>
    <row r="986" spans="2:7" x14ac:dyDescent="0.15">
      <c r="B986" s="35" t="s">
        <v>2558</v>
      </c>
      <c r="C986" s="15" t="s">
        <v>2637</v>
      </c>
      <c r="D986" s="15" t="s">
        <v>2605</v>
      </c>
      <c r="E986" s="15" t="s">
        <v>2606</v>
      </c>
      <c r="F986" s="15">
        <v>76</v>
      </c>
      <c r="G986" s="15">
        <v>209</v>
      </c>
    </row>
    <row r="987" spans="2:7" x14ac:dyDescent="0.15">
      <c r="B987" s="35" t="s">
        <v>2558</v>
      </c>
      <c r="C987" s="15" t="s">
        <v>2637</v>
      </c>
      <c r="D987" s="15" t="s">
        <v>2607</v>
      </c>
      <c r="E987" s="15" t="s">
        <v>2608</v>
      </c>
      <c r="F987" s="15">
        <v>386</v>
      </c>
      <c r="G987" s="15">
        <v>480</v>
      </c>
    </row>
    <row r="988" spans="2:7" x14ac:dyDescent="0.15">
      <c r="B988" s="27" t="s">
        <v>2096</v>
      </c>
      <c r="C988" s="15" t="s">
        <v>2441</v>
      </c>
      <c r="D988" s="15" t="s">
        <v>2442</v>
      </c>
      <c r="E988" s="15" t="s">
        <v>2443</v>
      </c>
      <c r="F988" s="15">
        <v>6</v>
      </c>
      <c r="G988" s="15">
        <v>45</v>
      </c>
    </row>
    <row r="989" spans="2:7" x14ac:dyDescent="0.15">
      <c r="B989" s="27" t="s">
        <v>2097</v>
      </c>
      <c r="C989" s="15" t="s">
        <v>2444</v>
      </c>
      <c r="D989" s="15" t="s">
        <v>1969</v>
      </c>
      <c r="E989" s="15" t="s">
        <v>1852</v>
      </c>
      <c r="F989" s="15">
        <v>325</v>
      </c>
      <c r="G989" s="15">
        <v>388</v>
      </c>
    </row>
    <row r="990" spans="2:7" x14ac:dyDescent="0.15">
      <c r="B990" s="27" t="s">
        <v>2098</v>
      </c>
      <c r="C990" s="15" t="s">
        <v>2445</v>
      </c>
      <c r="D990" s="15" t="s">
        <v>1879</v>
      </c>
      <c r="E990" s="15" t="s">
        <v>1880</v>
      </c>
      <c r="F990" s="15">
        <v>67</v>
      </c>
      <c r="G990" s="15">
        <v>479</v>
      </c>
    </row>
    <row r="991" spans="2:7" x14ac:dyDescent="0.15">
      <c r="B991" s="27" t="s">
        <v>2099</v>
      </c>
      <c r="C991" s="15" t="s">
        <v>2446</v>
      </c>
      <c r="D991" s="15" t="s">
        <v>2447</v>
      </c>
      <c r="E991" s="15" t="s">
        <v>2448</v>
      </c>
      <c r="F991" s="15">
        <v>6</v>
      </c>
      <c r="G991" s="15">
        <v>390</v>
      </c>
    </row>
    <row r="992" spans="2:7" x14ac:dyDescent="0.15">
      <c r="B992" s="27" t="s">
        <v>2100</v>
      </c>
      <c r="C992" s="15" t="s">
        <v>2449</v>
      </c>
      <c r="D992" s="15" t="s">
        <v>1921</v>
      </c>
      <c r="E992" s="15" t="s">
        <v>1921</v>
      </c>
      <c r="F992" s="15">
        <v>97</v>
      </c>
      <c r="G992" s="15">
        <v>143</v>
      </c>
    </row>
    <row r="993" spans="2:7" x14ac:dyDescent="0.15">
      <c r="B993" s="27" t="s">
        <v>2101</v>
      </c>
      <c r="C993" s="15" t="s">
        <v>2450</v>
      </c>
      <c r="D993" s="15" t="s">
        <v>2451</v>
      </c>
      <c r="E993" s="15" t="s">
        <v>2452</v>
      </c>
      <c r="F993" s="15">
        <v>119</v>
      </c>
      <c r="G993" s="15">
        <v>414</v>
      </c>
    </row>
    <row r="994" spans="2:7" x14ac:dyDescent="0.15">
      <c r="B994" s="27" t="s">
        <v>2101</v>
      </c>
      <c r="C994" s="15" t="s">
        <v>2450</v>
      </c>
      <c r="D994" s="15" t="s">
        <v>2451</v>
      </c>
      <c r="E994" s="15" t="s">
        <v>2452</v>
      </c>
      <c r="F994" s="15">
        <v>581</v>
      </c>
      <c r="G994" s="15">
        <v>876</v>
      </c>
    </row>
    <row r="995" spans="2:7" x14ac:dyDescent="0.15">
      <c r="B995" s="27" t="s">
        <v>2102</v>
      </c>
      <c r="C995" s="15" t="s">
        <v>2453</v>
      </c>
      <c r="D995" s="15" t="s">
        <v>2454</v>
      </c>
      <c r="E995" s="15" t="s">
        <v>2455</v>
      </c>
      <c r="F995" s="15">
        <v>50</v>
      </c>
      <c r="G995" s="15">
        <v>497</v>
      </c>
    </row>
    <row r="996" spans="2:7" x14ac:dyDescent="0.15">
      <c r="B996" s="27" t="s">
        <v>2103</v>
      </c>
      <c r="C996" s="15" t="s">
        <v>2456</v>
      </c>
      <c r="D996" s="15" t="s">
        <v>2457</v>
      </c>
      <c r="E996" s="15" t="s">
        <v>2458</v>
      </c>
      <c r="F996" s="15">
        <v>37</v>
      </c>
      <c r="G996" s="15">
        <v>256</v>
      </c>
    </row>
    <row r="997" spans="2:7" x14ac:dyDescent="0.15">
      <c r="B997" s="27" t="s">
        <v>2104</v>
      </c>
      <c r="C997" s="15" t="s">
        <v>2459</v>
      </c>
      <c r="D997" s="15" t="s">
        <v>2460</v>
      </c>
      <c r="E997" s="15" t="s">
        <v>2463</v>
      </c>
      <c r="F997" s="15">
        <v>80</v>
      </c>
      <c r="G997" s="15">
        <v>251</v>
      </c>
    </row>
    <row r="998" spans="2:7" x14ac:dyDescent="0.15">
      <c r="B998" s="27" t="s">
        <v>2104</v>
      </c>
      <c r="C998" s="15" t="s">
        <v>2459</v>
      </c>
      <c r="D998" s="15" t="s">
        <v>2461</v>
      </c>
      <c r="E998" s="15" t="s">
        <v>2464</v>
      </c>
      <c r="F998" s="15">
        <v>254</v>
      </c>
      <c r="G998" s="15">
        <v>389</v>
      </c>
    </row>
    <row r="999" spans="2:7" x14ac:dyDescent="0.15">
      <c r="B999" s="27" t="s">
        <v>2104</v>
      </c>
      <c r="C999" s="15" t="s">
        <v>2459</v>
      </c>
      <c r="D999" s="15" t="s">
        <v>2462</v>
      </c>
      <c r="E999" s="15" t="s">
        <v>2465</v>
      </c>
      <c r="F999" s="15">
        <v>396</v>
      </c>
      <c r="G999" s="15">
        <v>496</v>
      </c>
    </row>
    <row r="1000" spans="2:7" x14ac:dyDescent="0.15">
      <c r="B1000" s="27" t="s">
        <v>2104</v>
      </c>
      <c r="C1000" s="15" t="s">
        <v>2459</v>
      </c>
      <c r="D1000" s="15" t="s">
        <v>2462</v>
      </c>
      <c r="E1000" s="15" t="s">
        <v>2465</v>
      </c>
      <c r="F1000" s="15">
        <v>527</v>
      </c>
      <c r="G1000" s="15">
        <v>627</v>
      </c>
    </row>
    <row r="1001" spans="2:7" x14ac:dyDescent="0.15">
      <c r="B1001" s="27" t="s">
        <v>2104</v>
      </c>
      <c r="C1001" s="15" t="s">
        <v>2459</v>
      </c>
      <c r="D1001" s="15" t="s">
        <v>2460</v>
      </c>
      <c r="E1001" s="15" t="s">
        <v>2463</v>
      </c>
      <c r="F1001" s="15">
        <v>799</v>
      </c>
      <c r="G1001" s="15">
        <v>964</v>
      </c>
    </row>
    <row r="1002" spans="2:7" x14ac:dyDescent="0.15">
      <c r="B1002" s="27" t="s">
        <v>2105</v>
      </c>
      <c r="C1002" s="15" t="s">
        <v>2466</v>
      </c>
      <c r="D1002" s="15" t="s">
        <v>1868</v>
      </c>
      <c r="E1002" s="15" t="s">
        <v>1869</v>
      </c>
      <c r="F1002" s="15">
        <v>33</v>
      </c>
      <c r="G1002" s="15">
        <v>60</v>
      </c>
    </row>
    <row r="1003" spans="2:7" x14ac:dyDescent="0.15">
      <c r="B1003" s="27" t="s">
        <v>2105</v>
      </c>
      <c r="C1003" s="15" t="s">
        <v>2466</v>
      </c>
      <c r="D1003" s="15" t="s">
        <v>1866</v>
      </c>
      <c r="E1003" s="15" t="s">
        <v>1867</v>
      </c>
      <c r="F1003" s="15">
        <v>61</v>
      </c>
      <c r="G1003" s="15">
        <v>121</v>
      </c>
    </row>
    <row r="1004" spans="2:7" x14ac:dyDescent="0.15">
      <c r="B1004" s="27" t="s">
        <v>2105</v>
      </c>
      <c r="C1004" s="15" t="s">
        <v>2466</v>
      </c>
      <c r="D1004" s="15" t="s">
        <v>1866</v>
      </c>
      <c r="E1004" s="15" t="s">
        <v>1867</v>
      </c>
      <c r="F1004" s="15">
        <v>109</v>
      </c>
      <c r="G1004" s="15">
        <v>169</v>
      </c>
    </row>
    <row r="1005" spans="2:7" x14ac:dyDescent="0.15">
      <c r="B1005" s="27" t="s">
        <v>2105</v>
      </c>
      <c r="C1005" s="15" t="s">
        <v>2466</v>
      </c>
      <c r="D1005" s="15" t="s">
        <v>1866</v>
      </c>
      <c r="E1005" s="15" t="s">
        <v>1867</v>
      </c>
      <c r="F1005" s="15">
        <v>157</v>
      </c>
      <c r="G1005" s="15">
        <v>217</v>
      </c>
    </row>
    <row r="1006" spans="2:7" x14ac:dyDescent="0.15">
      <c r="B1006" s="27" t="s">
        <v>2105</v>
      </c>
      <c r="C1006" s="15" t="s">
        <v>2466</v>
      </c>
      <c r="D1006" s="15" t="s">
        <v>2467</v>
      </c>
      <c r="E1006" s="15" t="s">
        <v>2468</v>
      </c>
      <c r="F1006" s="15">
        <v>239</v>
      </c>
      <c r="G1006" s="15">
        <v>264</v>
      </c>
    </row>
    <row r="1007" spans="2:7" x14ac:dyDescent="0.15">
      <c r="B1007" s="27" t="s">
        <v>2105</v>
      </c>
      <c r="C1007" s="15" t="s">
        <v>2466</v>
      </c>
      <c r="D1007" s="15" t="s">
        <v>1868</v>
      </c>
      <c r="E1007" s="15" t="s">
        <v>1869</v>
      </c>
      <c r="F1007" s="15">
        <v>279</v>
      </c>
      <c r="G1007" s="15">
        <v>306</v>
      </c>
    </row>
    <row r="1008" spans="2:7" x14ac:dyDescent="0.15">
      <c r="B1008" s="27" t="s">
        <v>2105</v>
      </c>
      <c r="C1008" s="15" t="s">
        <v>2466</v>
      </c>
      <c r="D1008" s="15" t="s">
        <v>1866</v>
      </c>
      <c r="E1008" s="15" t="s">
        <v>1867</v>
      </c>
      <c r="F1008" s="15">
        <v>307</v>
      </c>
      <c r="G1008" s="15">
        <v>367</v>
      </c>
    </row>
    <row r="1009" spans="2:7" x14ac:dyDescent="0.15">
      <c r="B1009" s="27" t="s">
        <v>2105</v>
      </c>
      <c r="C1009" s="15" t="s">
        <v>2466</v>
      </c>
      <c r="D1009" s="15" t="s">
        <v>1866</v>
      </c>
      <c r="E1009" s="15" t="s">
        <v>1867</v>
      </c>
      <c r="F1009" s="15">
        <v>331</v>
      </c>
      <c r="G1009" s="15">
        <v>391</v>
      </c>
    </row>
    <row r="1010" spans="2:7" x14ac:dyDescent="0.15">
      <c r="B1010" s="27" t="s">
        <v>2105</v>
      </c>
      <c r="C1010" s="15" t="s">
        <v>2466</v>
      </c>
      <c r="D1010" s="15" t="s">
        <v>2467</v>
      </c>
      <c r="E1010" s="15" t="s">
        <v>2468</v>
      </c>
      <c r="F1010" s="15">
        <v>461</v>
      </c>
      <c r="G1010" s="15">
        <v>486</v>
      </c>
    </row>
    <row r="1011" spans="2:7" x14ac:dyDescent="0.15">
      <c r="B1011" s="27" t="s">
        <v>2105</v>
      </c>
      <c r="C1011" s="15" t="s">
        <v>2466</v>
      </c>
      <c r="D1011" s="15" t="s">
        <v>1866</v>
      </c>
      <c r="E1011" s="15" t="s">
        <v>1867</v>
      </c>
      <c r="F1011" s="15">
        <v>532</v>
      </c>
      <c r="G1011" s="15">
        <v>593</v>
      </c>
    </row>
    <row r="1012" spans="2:7" x14ac:dyDescent="0.15">
      <c r="B1012" s="27" t="s">
        <v>2105</v>
      </c>
      <c r="C1012" s="15" t="s">
        <v>2466</v>
      </c>
      <c r="D1012" s="15" t="s">
        <v>1866</v>
      </c>
      <c r="E1012" s="15" t="s">
        <v>1867</v>
      </c>
      <c r="F1012" s="15">
        <v>581</v>
      </c>
      <c r="G1012" s="15">
        <v>640</v>
      </c>
    </row>
    <row r="1013" spans="2:7" x14ac:dyDescent="0.15">
      <c r="B1013" s="27" t="s">
        <v>2105</v>
      </c>
      <c r="C1013" s="15" t="s">
        <v>2466</v>
      </c>
      <c r="D1013" s="15" t="s">
        <v>1866</v>
      </c>
      <c r="E1013" s="15" t="s">
        <v>1867</v>
      </c>
      <c r="F1013" s="15">
        <v>605</v>
      </c>
      <c r="G1013" s="15">
        <v>665</v>
      </c>
    </row>
    <row r="1014" spans="2:7" x14ac:dyDescent="0.15">
      <c r="B1014" s="27" t="s">
        <v>2105</v>
      </c>
      <c r="C1014" s="15" t="s">
        <v>2466</v>
      </c>
      <c r="D1014" s="15" t="s">
        <v>2467</v>
      </c>
      <c r="E1014" s="15" t="s">
        <v>2468</v>
      </c>
      <c r="F1014" s="15">
        <v>687</v>
      </c>
      <c r="G1014" s="15">
        <v>712</v>
      </c>
    </row>
    <row r="1015" spans="2:7" x14ac:dyDescent="0.15">
      <c r="B1015" s="27" t="s">
        <v>2105</v>
      </c>
      <c r="C1015" s="15" t="s">
        <v>2466</v>
      </c>
      <c r="D1015" s="15" t="s">
        <v>1868</v>
      </c>
      <c r="E1015" s="15" t="s">
        <v>1869</v>
      </c>
      <c r="F1015" s="15">
        <v>724</v>
      </c>
      <c r="G1015" s="15">
        <v>751</v>
      </c>
    </row>
    <row r="1016" spans="2:7" x14ac:dyDescent="0.15">
      <c r="B1016" s="27" t="s">
        <v>2105</v>
      </c>
      <c r="C1016" s="15" t="s">
        <v>2466</v>
      </c>
      <c r="D1016" s="15" t="s">
        <v>1866</v>
      </c>
      <c r="E1016" s="15" t="s">
        <v>1867</v>
      </c>
      <c r="F1016" s="15">
        <v>752</v>
      </c>
      <c r="G1016" s="15">
        <v>811</v>
      </c>
    </row>
    <row r="1017" spans="2:7" x14ac:dyDescent="0.15">
      <c r="B1017" s="27" t="s">
        <v>2105</v>
      </c>
      <c r="C1017" s="15" t="s">
        <v>2466</v>
      </c>
      <c r="D1017" s="15" t="s">
        <v>1866</v>
      </c>
      <c r="E1017" s="15" t="s">
        <v>1867</v>
      </c>
      <c r="F1017" s="15">
        <v>799</v>
      </c>
      <c r="G1017" s="15">
        <v>859</v>
      </c>
    </row>
    <row r="1018" spans="2:7" x14ac:dyDescent="0.15">
      <c r="B1018" s="27" t="s">
        <v>2105</v>
      </c>
      <c r="C1018" s="15" t="s">
        <v>2466</v>
      </c>
      <c r="D1018" s="15" t="s">
        <v>2467</v>
      </c>
      <c r="E1018" s="15" t="s">
        <v>2468</v>
      </c>
      <c r="F1018" s="15">
        <v>881</v>
      </c>
      <c r="G1018" s="15">
        <v>906</v>
      </c>
    </row>
    <row r="1019" spans="2:7" x14ac:dyDescent="0.15">
      <c r="B1019" s="27" t="s">
        <v>2105</v>
      </c>
      <c r="C1019" s="15" t="s">
        <v>2466</v>
      </c>
      <c r="D1019" s="15" t="s">
        <v>1953</v>
      </c>
      <c r="E1019" s="15" t="s">
        <v>1954</v>
      </c>
      <c r="F1019" s="15">
        <v>925</v>
      </c>
      <c r="G1019" s="15">
        <v>944</v>
      </c>
    </row>
    <row r="1020" spans="2:7" x14ac:dyDescent="0.15">
      <c r="B1020" s="27" t="s">
        <v>2105</v>
      </c>
      <c r="C1020" s="15" t="s">
        <v>2466</v>
      </c>
      <c r="D1020" s="15" t="s">
        <v>1949</v>
      </c>
      <c r="E1020" s="15" t="s">
        <v>1950</v>
      </c>
      <c r="F1020" s="15">
        <v>959</v>
      </c>
      <c r="G1020" s="15">
        <v>992</v>
      </c>
    </row>
    <row r="1021" spans="2:7" x14ac:dyDescent="0.15">
      <c r="B1021" s="27" t="s">
        <v>2105</v>
      </c>
      <c r="C1021" s="15" t="s">
        <v>2466</v>
      </c>
      <c r="D1021" s="15" t="s">
        <v>1949</v>
      </c>
      <c r="E1021" s="15" t="s">
        <v>1950</v>
      </c>
      <c r="F1021" s="15">
        <v>1000</v>
      </c>
      <c r="G1021" s="15">
        <v>1030</v>
      </c>
    </row>
    <row r="1022" spans="2:7" x14ac:dyDescent="0.15">
      <c r="B1022" s="27" t="s">
        <v>2105</v>
      </c>
      <c r="C1022" s="15" t="s">
        <v>2466</v>
      </c>
      <c r="D1022" s="15" t="s">
        <v>1949</v>
      </c>
      <c r="E1022" s="15" t="s">
        <v>1950</v>
      </c>
      <c r="F1022" s="15">
        <v>1038</v>
      </c>
      <c r="G1022" s="15">
        <v>1070</v>
      </c>
    </row>
    <row r="1023" spans="2:7" x14ac:dyDescent="0.15">
      <c r="B1023" s="27" t="s">
        <v>2105</v>
      </c>
      <c r="C1023" s="15" t="s">
        <v>2466</v>
      </c>
      <c r="D1023" s="15" t="s">
        <v>1949</v>
      </c>
      <c r="E1023" s="15" t="s">
        <v>1950</v>
      </c>
      <c r="F1023" s="15">
        <v>1078</v>
      </c>
      <c r="G1023" s="15">
        <v>1108</v>
      </c>
    </row>
    <row r="1024" spans="2:7" x14ac:dyDescent="0.15">
      <c r="B1024" s="27" t="s">
        <v>2105</v>
      </c>
      <c r="C1024" s="15" t="s">
        <v>2466</v>
      </c>
      <c r="D1024" s="15" t="s">
        <v>1949</v>
      </c>
      <c r="E1024" s="15" t="s">
        <v>1950</v>
      </c>
      <c r="F1024" s="15">
        <v>1123</v>
      </c>
      <c r="G1024" s="15">
        <v>1153</v>
      </c>
    </row>
    <row r="1025" spans="1:12" x14ac:dyDescent="0.15">
      <c r="B1025" s="27" t="s">
        <v>2105</v>
      </c>
      <c r="C1025" s="15" t="s">
        <v>2466</v>
      </c>
      <c r="D1025" s="15" t="s">
        <v>2192</v>
      </c>
      <c r="E1025" s="15" t="s">
        <v>2193</v>
      </c>
      <c r="F1025" s="15">
        <v>1186</v>
      </c>
      <c r="G1025" s="15">
        <v>1314</v>
      </c>
    </row>
    <row r="1026" spans="1:12" x14ac:dyDescent="0.15">
      <c r="B1026" s="27" t="s">
        <v>2105</v>
      </c>
      <c r="C1026" s="15" t="s">
        <v>2466</v>
      </c>
      <c r="D1026" s="15" t="s">
        <v>1949</v>
      </c>
      <c r="E1026" s="15" t="s">
        <v>1950</v>
      </c>
      <c r="F1026" s="15">
        <v>1371</v>
      </c>
      <c r="G1026" s="15">
        <v>1401</v>
      </c>
    </row>
    <row r="1027" spans="1:12" x14ac:dyDescent="0.15">
      <c r="B1027" s="27" t="s">
        <v>2106</v>
      </c>
      <c r="C1027" s="15" t="s">
        <v>2469</v>
      </c>
      <c r="D1027" s="15" t="s">
        <v>1866</v>
      </c>
      <c r="E1027" s="15" t="s">
        <v>2255</v>
      </c>
      <c r="F1027" s="15">
        <v>82</v>
      </c>
      <c r="G1027" s="15">
        <v>142</v>
      </c>
    </row>
    <row r="1028" spans="1:12" x14ac:dyDescent="0.15">
      <c r="B1028" s="27" t="s">
        <v>2106</v>
      </c>
      <c r="C1028" s="15" t="s">
        <v>2469</v>
      </c>
      <c r="D1028" s="15" t="s">
        <v>1866</v>
      </c>
      <c r="E1028" s="15" t="s">
        <v>2255</v>
      </c>
      <c r="F1028" s="15">
        <v>132</v>
      </c>
      <c r="G1028" s="15">
        <v>189</v>
      </c>
    </row>
    <row r="1029" spans="1:12" x14ac:dyDescent="0.15">
      <c r="B1029" s="26" t="s">
        <v>2543</v>
      </c>
      <c r="C1029" s="15" t="s">
        <v>2636</v>
      </c>
      <c r="D1029" s="15" t="s">
        <v>2546</v>
      </c>
      <c r="E1029" s="15" t="s">
        <v>2547</v>
      </c>
      <c r="F1029" s="15">
        <v>179</v>
      </c>
      <c r="G1029" s="15">
        <v>373</v>
      </c>
    </row>
    <row r="1030" spans="1:12" x14ac:dyDescent="0.15">
      <c r="A1030" s="24"/>
      <c r="B1030" s="35" t="s">
        <v>2568</v>
      </c>
      <c r="C1030" s="24" t="s">
        <v>2656</v>
      </c>
      <c r="D1030" s="24" t="s">
        <v>2667</v>
      </c>
      <c r="E1030" s="24" t="s">
        <v>2669</v>
      </c>
      <c r="F1030" s="24">
        <v>2</v>
      </c>
      <c r="G1030" s="24">
        <v>1197</v>
      </c>
      <c r="H1030" s="24"/>
      <c r="I1030" s="24"/>
      <c r="J1030" s="24"/>
      <c r="K1030" s="24"/>
      <c r="L1030" s="24"/>
    </row>
    <row r="1031" spans="1:12" x14ac:dyDescent="0.15">
      <c r="A1031" s="24"/>
      <c r="B1031" s="35" t="s">
        <v>2568</v>
      </c>
      <c r="C1031" s="24" t="s">
        <v>2656</v>
      </c>
      <c r="D1031" s="24" t="s">
        <v>2668</v>
      </c>
      <c r="E1031" s="24" t="s">
        <v>2670</v>
      </c>
      <c r="F1031" s="24">
        <v>529</v>
      </c>
      <c r="G1031" s="24">
        <v>643</v>
      </c>
      <c r="H1031" s="24"/>
      <c r="I1031" s="24"/>
      <c r="J1031" s="24"/>
      <c r="K1031" s="24"/>
      <c r="L1031" s="24"/>
    </row>
    <row r="1032" spans="1:12" x14ac:dyDescent="0.15">
      <c r="B1032" s="27" t="s">
        <v>2107</v>
      </c>
      <c r="C1032" s="15" t="s">
        <v>2470</v>
      </c>
      <c r="D1032" s="15" t="s">
        <v>2231</v>
      </c>
      <c r="E1032" s="15" t="s">
        <v>2230</v>
      </c>
      <c r="F1032" s="15">
        <v>53</v>
      </c>
      <c r="G1032" s="15">
        <v>156</v>
      </c>
    </row>
    <row r="1033" spans="1:12" x14ac:dyDescent="0.15">
      <c r="B1033" s="27" t="s">
        <v>2107</v>
      </c>
      <c r="C1033" s="15" t="s">
        <v>2470</v>
      </c>
      <c r="D1033" s="15" t="s">
        <v>2231</v>
      </c>
      <c r="E1033" s="15" t="s">
        <v>2230</v>
      </c>
      <c r="F1033" s="15">
        <v>158</v>
      </c>
      <c r="G1033" s="15">
        <v>262</v>
      </c>
    </row>
    <row r="1034" spans="1:12" x14ac:dyDescent="0.15">
      <c r="B1034" s="27" t="s">
        <v>2107</v>
      </c>
      <c r="C1034" s="15" t="s">
        <v>2470</v>
      </c>
      <c r="D1034" s="15" t="s">
        <v>2231</v>
      </c>
      <c r="E1034" s="15" t="s">
        <v>2230</v>
      </c>
      <c r="F1034" s="15">
        <v>264</v>
      </c>
      <c r="G1034" s="15">
        <v>368</v>
      </c>
    </row>
    <row r="1035" spans="1:12" x14ac:dyDescent="0.15">
      <c r="B1035" s="27" t="s">
        <v>2107</v>
      </c>
      <c r="C1035" s="15" t="s">
        <v>2470</v>
      </c>
      <c r="D1035" s="15" t="s">
        <v>2231</v>
      </c>
      <c r="E1035" s="15" t="s">
        <v>2230</v>
      </c>
      <c r="F1035" s="15">
        <v>370</v>
      </c>
      <c r="G1035" s="15">
        <v>474</v>
      </c>
    </row>
    <row r="1036" spans="1:12" x14ac:dyDescent="0.15">
      <c r="B1036" s="27" t="s">
        <v>2107</v>
      </c>
      <c r="C1036" s="15" t="s">
        <v>2470</v>
      </c>
      <c r="D1036" s="15" t="s">
        <v>2231</v>
      </c>
      <c r="E1036" s="15" t="s">
        <v>2230</v>
      </c>
      <c r="F1036" s="15">
        <v>476</v>
      </c>
      <c r="G1036" s="15">
        <v>580</v>
      </c>
    </row>
    <row r="1037" spans="1:12" x14ac:dyDescent="0.15">
      <c r="B1037" s="27" t="s">
        <v>2107</v>
      </c>
      <c r="C1037" s="15" t="s">
        <v>2470</v>
      </c>
      <c r="D1037" s="15" t="s">
        <v>2231</v>
      </c>
      <c r="E1037" s="15" t="s">
        <v>2230</v>
      </c>
      <c r="F1037" s="15">
        <v>582</v>
      </c>
      <c r="G1037" s="15">
        <v>685</v>
      </c>
    </row>
    <row r="1038" spans="1:12" x14ac:dyDescent="0.15">
      <c r="B1038" s="27" t="s">
        <v>2107</v>
      </c>
      <c r="C1038" s="15" t="s">
        <v>2470</v>
      </c>
      <c r="D1038" s="15" t="s">
        <v>2231</v>
      </c>
      <c r="E1038" s="15" t="s">
        <v>2230</v>
      </c>
      <c r="F1038" s="15">
        <v>687</v>
      </c>
      <c r="G1038" s="15">
        <v>791</v>
      </c>
    </row>
    <row r="1039" spans="1:12" x14ac:dyDescent="0.15">
      <c r="B1039" s="27" t="s">
        <v>2107</v>
      </c>
      <c r="C1039" s="15" t="s">
        <v>2470</v>
      </c>
      <c r="D1039" s="15" t="s">
        <v>2231</v>
      </c>
      <c r="E1039" s="15" t="s">
        <v>2230</v>
      </c>
      <c r="F1039" s="15">
        <v>793</v>
      </c>
      <c r="G1039" s="15">
        <v>897</v>
      </c>
    </row>
    <row r="1040" spans="1:12" x14ac:dyDescent="0.15">
      <c r="B1040" s="27" t="s">
        <v>2107</v>
      </c>
      <c r="C1040" s="15" t="s">
        <v>2470</v>
      </c>
      <c r="D1040" s="15" t="s">
        <v>2231</v>
      </c>
      <c r="E1040" s="15" t="s">
        <v>2230</v>
      </c>
      <c r="F1040" s="15">
        <v>899</v>
      </c>
      <c r="G1040" s="15">
        <v>979</v>
      </c>
    </row>
    <row r="1041" spans="2:7" x14ac:dyDescent="0.15">
      <c r="B1041" s="27" t="s">
        <v>2107</v>
      </c>
      <c r="C1041" s="15" t="s">
        <v>2470</v>
      </c>
      <c r="D1041" s="15" t="s">
        <v>1804</v>
      </c>
      <c r="E1041" s="15" t="s">
        <v>1805</v>
      </c>
      <c r="F1041" s="15">
        <v>983</v>
      </c>
      <c r="G1041" s="15">
        <v>1028</v>
      </c>
    </row>
    <row r="1042" spans="2:7" x14ac:dyDescent="0.15">
      <c r="B1042" s="27" t="s">
        <v>2107</v>
      </c>
      <c r="C1042" s="15" t="s">
        <v>2470</v>
      </c>
      <c r="D1042" s="15" t="s">
        <v>2231</v>
      </c>
      <c r="E1042" s="15" t="s">
        <v>2230</v>
      </c>
      <c r="F1042" s="15">
        <v>1082</v>
      </c>
      <c r="G1042" s="15">
        <v>1181</v>
      </c>
    </row>
    <row r="1043" spans="2:7" x14ac:dyDescent="0.15">
      <c r="B1043" s="27" t="s">
        <v>2107</v>
      </c>
      <c r="C1043" s="15" t="s">
        <v>2470</v>
      </c>
      <c r="D1043" s="15" t="s">
        <v>2231</v>
      </c>
      <c r="E1043" s="15" t="s">
        <v>2230</v>
      </c>
      <c r="F1043" s="15">
        <v>1183</v>
      </c>
      <c r="G1043" s="15">
        <v>1287</v>
      </c>
    </row>
    <row r="1044" spans="2:7" x14ac:dyDescent="0.15">
      <c r="B1044" s="27" t="s">
        <v>2107</v>
      </c>
      <c r="C1044" s="15" t="s">
        <v>2470</v>
      </c>
      <c r="D1044" s="15" t="s">
        <v>2231</v>
      </c>
      <c r="E1044" s="15" t="s">
        <v>2230</v>
      </c>
      <c r="F1044" s="15">
        <v>1289</v>
      </c>
      <c r="G1044" s="15">
        <v>1393</v>
      </c>
    </row>
    <row r="1045" spans="2:7" x14ac:dyDescent="0.15">
      <c r="B1045" s="27" t="s">
        <v>2107</v>
      </c>
      <c r="C1045" s="15" t="s">
        <v>2470</v>
      </c>
      <c r="D1045" s="15" t="s">
        <v>2231</v>
      </c>
      <c r="E1045" s="15" t="s">
        <v>2230</v>
      </c>
      <c r="F1045" s="15">
        <v>1395</v>
      </c>
      <c r="G1045" s="15">
        <v>1498</v>
      </c>
    </row>
    <row r="1046" spans="2:7" x14ac:dyDescent="0.15">
      <c r="B1046" s="27" t="s">
        <v>2107</v>
      </c>
      <c r="C1046" s="15" t="s">
        <v>2470</v>
      </c>
      <c r="D1046" s="15" t="s">
        <v>2231</v>
      </c>
      <c r="E1046" s="15" t="s">
        <v>2230</v>
      </c>
      <c r="F1046" s="15">
        <v>1500</v>
      </c>
      <c r="G1046" s="15">
        <v>1605</v>
      </c>
    </row>
    <row r="1047" spans="2:7" x14ac:dyDescent="0.15">
      <c r="B1047" s="27" t="s">
        <v>2107</v>
      </c>
      <c r="C1047" s="15" t="s">
        <v>2470</v>
      </c>
      <c r="D1047" s="15" t="s">
        <v>2231</v>
      </c>
      <c r="E1047" s="15" t="s">
        <v>2230</v>
      </c>
      <c r="F1047" s="15">
        <v>1607</v>
      </c>
      <c r="G1047" s="15">
        <v>1711</v>
      </c>
    </row>
    <row r="1048" spans="2:7" x14ac:dyDescent="0.15">
      <c r="B1048" s="27" t="s">
        <v>2107</v>
      </c>
      <c r="C1048" s="15" t="s">
        <v>2470</v>
      </c>
      <c r="D1048" s="15" t="s">
        <v>2231</v>
      </c>
      <c r="E1048" s="15" t="s">
        <v>2230</v>
      </c>
      <c r="F1048" s="15">
        <v>1713</v>
      </c>
      <c r="G1048" s="15">
        <v>1817</v>
      </c>
    </row>
    <row r="1049" spans="2:7" x14ac:dyDescent="0.15">
      <c r="B1049" s="27" t="s">
        <v>2107</v>
      </c>
      <c r="C1049" s="15" t="s">
        <v>2470</v>
      </c>
      <c r="D1049" s="15" t="s">
        <v>2231</v>
      </c>
      <c r="E1049" s="15" t="s">
        <v>2230</v>
      </c>
      <c r="F1049" s="15">
        <v>1819</v>
      </c>
      <c r="G1049" s="15">
        <v>1926</v>
      </c>
    </row>
    <row r="1050" spans="2:7" x14ac:dyDescent="0.15">
      <c r="B1050" s="27" t="s">
        <v>2107</v>
      </c>
      <c r="C1050" s="15" t="s">
        <v>2470</v>
      </c>
      <c r="D1050" s="15" t="s">
        <v>2231</v>
      </c>
      <c r="E1050" s="15" t="s">
        <v>2230</v>
      </c>
      <c r="F1050" s="15">
        <v>1928</v>
      </c>
      <c r="G1050" s="15">
        <v>2033</v>
      </c>
    </row>
    <row r="1051" spans="2:7" x14ac:dyDescent="0.15">
      <c r="B1051" s="27" t="s">
        <v>2107</v>
      </c>
      <c r="C1051" s="15" t="s">
        <v>2470</v>
      </c>
      <c r="D1051" s="15" t="s">
        <v>2231</v>
      </c>
      <c r="E1051" s="15" t="s">
        <v>2230</v>
      </c>
      <c r="F1051" s="15">
        <v>2043</v>
      </c>
      <c r="G1051" s="15">
        <v>2147</v>
      </c>
    </row>
    <row r="1052" spans="2:7" x14ac:dyDescent="0.15">
      <c r="B1052" s="27" t="s">
        <v>2107</v>
      </c>
      <c r="C1052" s="15" t="s">
        <v>2470</v>
      </c>
      <c r="D1052" s="15" t="s">
        <v>2231</v>
      </c>
      <c r="E1052" s="15" t="s">
        <v>2230</v>
      </c>
      <c r="F1052" s="15">
        <v>2157</v>
      </c>
      <c r="G1052" s="15">
        <v>2258</v>
      </c>
    </row>
    <row r="1053" spans="2:7" x14ac:dyDescent="0.15">
      <c r="B1053" s="27" t="s">
        <v>2107</v>
      </c>
      <c r="C1053" s="15" t="s">
        <v>2470</v>
      </c>
      <c r="D1053" s="15" t="s">
        <v>2471</v>
      </c>
      <c r="E1053" s="15" t="s">
        <v>2472</v>
      </c>
      <c r="F1053" s="15">
        <v>2350</v>
      </c>
      <c r="G1053" s="15">
        <v>2418</v>
      </c>
    </row>
    <row r="1054" spans="2:7" x14ac:dyDescent="0.15">
      <c r="B1054" s="27" t="s">
        <v>2108</v>
      </c>
      <c r="C1054" s="15" t="s">
        <v>2473</v>
      </c>
      <c r="D1054" s="15" t="s">
        <v>2474</v>
      </c>
      <c r="E1054" s="15" t="s">
        <v>2475</v>
      </c>
      <c r="F1054" s="15">
        <v>271</v>
      </c>
      <c r="G1054" s="15">
        <v>504</v>
      </c>
    </row>
    <row r="1055" spans="2:7" x14ac:dyDescent="0.15">
      <c r="B1055" s="35" t="s">
        <v>2551</v>
      </c>
      <c r="C1055" s="15" t="s">
        <v>2635</v>
      </c>
      <c r="D1055" s="15" t="s">
        <v>2579</v>
      </c>
      <c r="E1055" s="15" t="s">
        <v>2580</v>
      </c>
      <c r="F1055" s="15">
        <v>154</v>
      </c>
      <c r="G1055" s="15">
        <v>273</v>
      </c>
    </row>
    <row r="1056" spans="2:7" x14ac:dyDescent="0.15">
      <c r="B1056" s="27" t="s">
        <v>2109</v>
      </c>
      <c r="C1056" s="15" t="s">
        <v>2476</v>
      </c>
      <c r="D1056" s="15" t="s">
        <v>1965</v>
      </c>
      <c r="E1056" s="15" t="s">
        <v>1968</v>
      </c>
      <c r="F1056" s="15">
        <v>168</v>
      </c>
      <c r="G1056" s="15">
        <v>274</v>
      </c>
    </row>
    <row r="1057" spans="2:7" x14ac:dyDescent="0.15">
      <c r="B1057" s="27" t="s">
        <v>2109</v>
      </c>
      <c r="C1057" s="15" t="s">
        <v>2476</v>
      </c>
      <c r="D1057" s="15" t="s">
        <v>1965</v>
      </c>
      <c r="E1057" s="15" t="s">
        <v>1968</v>
      </c>
      <c r="F1057" s="15">
        <v>302</v>
      </c>
      <c r="G1057" s="15">
        <v>408</v>
      </c>
    </row>
    <row r="1058" spans="2:7" x14ac:dyDescent="0.15">
      <c r="B1058" s="35" t="s">
        <v>2548</v>
      </c>
      <c r="C1058" s="15" t="s">
        <v>2634</v>
      </c>
      <c r="D1058" s="15" t="s">
        <v>2573</v>
      </c>
      <c r="E1058" s="15" t="s">
        <v>2574</v>
      </c>
      <c r="F1058" s="15">
        <v>1290</v>
      </c>
      <c r="G1058" s="15">
        <v>1905</v>
      </c>
    </row>
    <row r="1059" spans="2:7" x14ac:dyDescent="0.15">
      <c r="B1059" s="27" t="s">
        <v>2110</v>
      </c>
      <c r="C1059" s="15" t="s">
        <v>2477</v>
      </c>
      <c r="D1059" s="15" t="s">
        <v>2537</v>
      </c>
      <c r="E1059" s="15" t="s">
        <v>2479</v>
      </c>
      <c r="F1059" s="15">
        <v>34</v>
      </c>
      <c r="G1059" s="15">
        <v>92</v>
      </c>
    </row>
    <row r="1060" spans="2:7" x14ac:dyDescent="0.15">
      <c r="B1060" s="27" t="s">
        <v>2110</v>
      </c>
      <c r="C1060" s="15" t="s">
        <v>2477</v>
      </c>
      <c r="D1060" s="15" t="s">
        <v>2537</v>
      </c>
      <c r="E1060" s="15" t="s">
        <v>2479</v>
      </c>
      <c r="F1060" s="15">
        <v>96</v>
      </c>
      <c r="G1060" s="15">
        <v>160</v>
      </c>
    </row>
    <row r="1061" spans="2:7" x14ac:dyDescent="0.15">
      <c r="B1061" s="27" t="s">
        <v>2110</v>
      </c>
      <c r="C1061" s="15" t="s">
        <v>2477</v>
      </c>
      <c r="D1061" s="15" t="s">
        <v>2537</v>
      </c>
      <c r="E1061" s="15" t="s">
        <v>2479</v>
      </c>
      <c r="F1061" s="15">
        <v>171</v>
      </c>
      <c r="G1061" s="15">
        <v>251</v>
      </c>
    </row>
    <row r="1062" spans="2:7" x14ac:dyDescent="0.15">
      <c r="B1062" s="27" t="s">
        <v>2110</v>
      </c>
      <c r="C1062" s="15" t="s">
        <v>2477</v>
      </c>
      <c r="D1062" s="15" t="s">
        <v>2537</v>
      </c>
      <c r="E1062" s="15" t="s">
        <v>2479</v>
      </c>
      <c r="F1062" s="15">
        <v>301</v>
      </c>
      <c r="G1062" s="15">
        <v>358</v>
      </c>
    </row>
    <row r="1063" spans="2:7" x14ac:dyDescent="0.15">
      <c r="B1063" s="27" t="s">
        <v>2110</v>
      </c>
      <c r="C1063" s="15" t="s">
        <v>2477</v>
      </c>
      <c r="D1063" s="15" t="s">
        <v>2537</v>
      </c>
      <c r="E1063" s="15" t="s">
        <v>2479</v>
      </c>
      <c r="F1063" s="15">
        <v>597</v>
      </c>
      <c r="G1063" s="15">
        <v>658</v>
      </c>
    </row>
    <row r="1064" spans="2:7" x14ac:dyDescent="0.15">
      <c r="B1064" s="27" t="s">
        <v>2110</v>
      </c>
      <c r="C1064" s="15" t="s">
        <v>2477</v>
      </c>
      <c r="D1064" s="15" t="s">
        <v>2537</v>
      </c>
      <c r="E1064" s="15" t="s">
        <v>2479</v>
      </c>
      <c r="F1064" s="15">
        <v>662</v>
      </c>
      <c r="G1064" s="15">
        <v>726</v>
      </c>
    </row>
    <row r="1065" spans="2:7" x14ac:dyDescent="0.15">
      <c r="B1065" s="27" t="s">
        <v>2110</v>
      </c>
      <c r="C1065" s="15" t="s">
        <v>2477</v>
      </c>
      <c r="D1065" s="15" t="s">
        <v>2537</v>
      </c>
      <c r="E1065" s="15" t="s">
        <v>2479</v>
      </c>
      <c r="F1065" s="15">
        <v>730</v>
      </c>
      <c r="G1065" s="15">
        <v>801</v>
      </c>
    </row>
    <row r="1066" spans="2:7" x14ac:dyDescent="0.15">
      <c r="B1066" s="27" t="s">
        <v>2110</v>
      </c>
      <c r="C1066" s="15" t="s">
        <v>2477</v>
      </c>
      <c r="D1066" s="15" t="s">
        <v>2537</v>
      </c>
      <c r="E1066" s="15" t="s">
        <v>2479</v>
      </c>
      <c r="F1066" s="15">
        <v>1006</v>
      </c>
      <c r="G1066" s="15">
        <v>1073</v>
      </c>
    </row>
    <row r="1067" spans="2:7" x14ac:dyDescent="0.15">
      <c r="B1067" s="27" t="s">
        <v>2110</v>
      </c>
      <c r="C1067" s="15" t="s">
        <v>2477</v>
      </c>
      <c r="D1067" s="15" t="s">
        <v>2537</v>
      </c>
      <c r="E1067" s="15" t="s">
        <v>2479</v>
      </c>
      <c r="F1067" s="15">
        <v>1077</v>
      </c>
      <c r="G1067" s="15">
        <v>1149</v>
      </c>
    </row>
    <row r="1068" spans="2:7" x14ac:dyDescent="0.15">
      <c r="B1068" s="27" t="s">
        <v>2110</v>
      </c>
      <c r="C1068" s="15" t="s">
        <v>2477</v>
      </c>
      <c r="D1068" s="15" t="s">
        <v>2537</v>
      </c>
      <c r="E1068" s="15" t="s">
        <v>2479</v>
      </c>
      <c r="F1068" s="15">
        <v>1147</v>
      </c>
      <c r="G1068" s="15">
        <v>1210</v>
      </c>
    </row>
    <row r="1069" spans="2:7" x14ac:dyDescent="0.15">
      <c r="B1069" s="27" t="s">
        <v>2110</v>
      </c>
      <c r="C1069" s="15" t="s">
        <v>2477</v>
      </c>
      <c r="D1069" s="15" t="s">
        <v>1847</v>
      </c>
      <c r="E1069" s="15" t="s">
        <v>1848</v>
      </c>
      <c r="F1069" s="15">
        <v>1465</v>
      </c>
      <c r="G1069" s="15">
        <v>1510</v>
      </c>
    </row>
    <row r="1070" spans="2:7" x14ac:dyDescent="0.15">
      <c r="B1070" s="27" t="s">
        <v>2110</v>
      </c>
      <c r="C1070" s="15" t="s">
        <v>2477</v>
      </c>
      <c r="D1070" s="15" t="s">
        <v>2478</v>
      </c>
      <c r="E1070" s="15" t="s">
        <v>2480</v>
      </c>
      <c r="F1070" s="15">
        <v>2197</v>
      </c>
      <c r="G1070" s="15">
        <v>2718</v>
      </c>
    </row>
    <row r="1071" spans="2:7" x14ac:dyDescent="0.15">
      <c r="B1071" s="31" t="s">
        <v>2111</v>
      </c>
      <c r="C1071" s="15" t="s">
        <v>2481</v>
      </c>
      <c r="D1071" s="15" t="s">
        <v>2536</v>
      </c>
      <c r="E1071" s="15" t="s">
        <v>2482</v>
      </c>
      <c r="F1071" s="15">
        <v>456</v>
      </c>
      <c r="G1071" s="15">
        <v>724</v>
      </c>
    </row>
    <row r="1072" spans="2:7" x14ac:dyDescent="0.15">
      <c r="B1072" s="27" t="s">
        <v>2112</v>
      </c>
      <c r="C1072" s="15" t="s">
        <v>2483</v>
      </c>
      <c r="D1072" s="15" t="s">
        <v>2484</v>
      </c>
      <c r="E1072" s="15" t="s">
        <v>2485</v>
      </c>
      <c r="F1072" s="15">
        <v>14</v>
      </c>
      <c r="G1072" s="15">
        <v>76</v>
      </c>
    </row>
    <row r="1073" spans="2:7" x14ac:dyDescent="0.15">
      <c r="B1073" s="27" t="s">
        <v>2113</v>
      </c>
      <c r="C1073" s="15" t="s">
        <v>2486</v>
      </c>
      <c r="D1073" s="15" t="s">
        <v>2535</v>
      </c>
      <c r="E1073" s="15" t="s">
        <v>2488</v>
      </c>
      <c r="F1073" s="15">
        <v>170</v>
      </c>
      <c r="G1073" s="15">
        <v>198</v>
      </c>
    </row>
    <row r="1074" spans="2:7" x14ac:dyDescent="0.15">
      <c r="B1074" s="27" t="s">
        <v>2113</v>
      </c>
      <c r="C1074" s="15" t="s">
        <v>2486</v>
      </c>
      <c r="D1074" s="15" t="s">
        <v>1774</v>
      </c>
      <c r="E1074" s="15" t="s">
        <v>1775</v>
      </c>
      <c r="F1074" s="15">
        <v>263</v>
      </c>
      <c r="G1074" s="15">
        <v>343</v>
      </c>
    </row>
    <row r="1075" spans="2:7" x14ac:dyDescent="0.15">
      <c r="B1075" s="27" t="s">
        <v>2113</v>
      </c>
      <c r="C1075" s="15" t="s">
        <v>2486</v>
      </c>
      <c r="D1075" s="15" t="s">
        <v>1774</v>
      </c>
      <c r="E1075" s="15" t="s">
        <v>1775</v>
      </c>
      <c r="F1075" s="15">
        <v>356</v>
      </c>
      <c r="G1075" s="15">
        <v>434</v>
      </c>
    </row>
    <row r="1076" spans="2:7" x14ac:dyDescent="0.15">
      <c r="B1076" s="27" t="s">
        <v>2113</v>
      </c>
      <c r="C1076" s="15" t="s">
        <v>2486</v>
      </c>
      <c r="D1076" s="15" t="s">
        <v>1774</v>
      </c>
      <c r="E1076" s="15" t="s">
        <v>1775</v>
      </c>
      <c r="F1076" s="15">
        <v>444</v>
      </c>
      <c r="G1076" s="15">
        <v>522</v>
      </c>
    </row>
    <row r="1077" spans="2:7" x14ac:dyDescent="0.15">
      <c r="B1077" s="27" t="s">
        <v>2113</v>
      </c>
      <c r="C1077" s="15" t="s">
        <v>2486</v>
      </c>
      <c r="D1077" s="15" t="s">
        <v>1774</v>
      </c>
      <c r="E1077" s="15" t="s">
        <v>1775</v>
      </c>
      <c r="F1077" s="15">
        <v>532</v>
      </c>
      <c r="G1077" s="15">
        <v>611</v>
      </c>
    </row>
    <row r="1078" spans="2:7" x14ac:dyDescent="0.15">
      <c r="B1078" s="27" t="s">
        <v>2113</v>
      </c>
      <c r="C1078" s="15" t="s">
        <v>2486</v>
      </c>
      <c r="D1078" s="15" t="s">
        <v>1774</v>
      </c>
      <c r="E1078" s="15" t="s">
        <v>1775</v>
      </c>
      <c r="F1078" s="15">
        <v>621</v>
      </c>
      <c r="G1078" s="15">
        <v>699</v>
      </c>
    </row>
    <row r="1079" spans="2:7" x14ac:dyDescent="0.15">
      <c r="B1079" s="27" t="s">
        <v>2113</v>
      </c>
      <c r="C1079" s="15" t="s">
        <v>2486</v>
      </c>
      <c r="D1079" s="15" t="s">
        <v>1774</v>
      </c>
      <c r="E1079" s="15" t="s">
        <v>1775</v>
      </c>
      <c r="F1079" s="15">
        <v>709</v>
      </c>
      <c r="G1079" s="15">
        <v>788</v>
      </c>
    </row>
    <row r="1080" spans="2:7" x14ac:dyDescent="0.15">
      <c r="B1080" s="27" t="s">
        <v>2113</v>
      </c>
      <c r="C1080" s="15" t="s">
        <v>2486</v>
      </c>
      <c r="D1080" s="15" t="s">
        <v>1774</v>
      </c>
      <c r="E1080" s="15" t="s">
        <v>1775</v>
      </c>
      <c r="F1080" s="15">
        <v>798</v>
      </c>
      <c r="G1080" s="15">
        <v>876</v>
      </c>
    </row>
    <row r="1081" spans="2:7" x14ac:dyDescent="0.15">
      <c r="B1081" s="27" t="s">
        <v>2113</v>
      </c>
      <c r="C1081" s="15" t="s">
        <v>2486</v>
      </c>
      <c r="D1081" s="15" t="s">
        <v>1774</v>
      </c>
      <c r="E1081" s="15" t="s">
        <v>1775</v>
      </c>
      <c r="F1081" s="15">
        <v>886</v>
      </c>
      <c r="G1081" s="15">
        <v>964</v>
      </c>
    </row>
    <row r="1082" spans="2:7" x14ac:dyDescent="0.15">
      <c r="B1082" s="27" t="s">
        <v>2113</v>
      </c>
      <c r="C1082" s="15" t="s">
        <v>2486</v>
      </c>
      <c r="D1082" s="15" t="s">
        <v>1774</v>
      </c>
      <c r="E1082" s="15" t="s">
        <v>1775</v>
      </c>
      <c r="F1082" s="15">
        <v>974</v>
      </c>
      <c r="G1082" s="15">
        <v>1051</v>
      </c>
    </row>
    <row r="1083" spans="2:7" x14ac:dyDescent="0.15">
      <c r="B1083" s="27" t="s">
        <v>2113</v>
      </c>
      <c r="C1083" s="15" t="s">
        <v>2486</v>
      </c>
      <c r="D1083" s="15" t="s">
        <v>2487</v>
      </c>
      <c r="E1083" s="15" t="s">
        <v>2489</v>
      </c>
      <c r="F1083" s="15">
        <v>1066</v>
      </c>
      <c r="G1083" s="15">
        <v>1277</v>
      </c>
    </row>
    <row r="1084" spans="2:7" x14ac:dyDescent="0.15">
      <c r="B1084" s="27" t="s">
        <v>2114</v>
      </c>
      <c r="C1084" s="15" t="s">
        <v>2490</v>
      </c>
      <c r="D1084" s="15" t="s">
        <v>2535</v>
      </c>
      <c r="E1084" s="15" t="s">
        <v>2488</v>
      </c>
      <c r="F1084" s="15">
        <v>203</v>
      </c>
      <c r="G1084" s="15">
        <v>231</v>
      </c>
    </row>
    <row r="1085" spans="2:7" x14ac:dyDescent="0.15">
      <c r="B1085" s="27" t="s">
        <v>2114</v>
      </c>
      <c r="C1085" s="15" t="s">
        <v>2490</v>
      </c>
      <c r="D1085" s="15" t="s">
        <v>2535</v>
      </c>
      <c r="E1085" s="15" t="s">
        <v>2488</v>
      </c>
      <c r="F1085" s="15">
        <v>234</v>
      </c>
      <c r="G1085" s="15">
        <v>262</v>
      </c>
    </row>
    <row r="1086" spans="2:7" x14ac:dyDescent="0.15">
      <c r="B1086" s="27" t="s">
        <v>2114</v>
      </c>
      <c r="C1086" s="15" t="s">
        <v>2490</v>
      </c>
      <c r="D1086" s="15" t="s">
        <v>2491</v>
      </c>
      <c r="E1086" s="15" t="s">
        <v>1950</v>
      </c>
      <c r="F1086" s="15">
        <v>297</v>
      </c>
      <c r="G1086" s="15">
        <v>323</v>
      </c>
    </row>
    <row r="1087" spans="2:7" x14ac:dyDescent="0.15">
      <c r="B1087" s="27" t="s">
        <v>2114</v>
      </c>
      <c r="C1087" s="15" t="s">
        <v>2490</v>
      </c>
      <c r="D1087" s="15" t="s">
        <v>1774</v>
      </c>
      <c r="E1087" s="15" t="s">
        <v>1775</v>
      </c>
      <c r="F1087" s="15">
        <v>327</v>
      </c>
      <c r="G1087" s="15">
        <v>404</v>
      </c>
    </row>
    <row r="1088" spans="2:7" x14ac:dyDescent="0.15">
      <c r="B1088" s="27" t="s">
        <v>2114</v>
      </c>
      <c r="C1088" s="15" t="s">
        <v>2490</v>
      </c>
      <c r="D1088" s="15" t="s">
        <v>1774</v>
      </c>
      <c r="E1088" s="15" t="s">
        <v>1775</v>
      </c>
      <c r="F1088" s="15">
        <v>416</v>
      </c>
      <c r="G1088" s="15">
        <v>496</v>
      </c>
    </row>
    <row r="1089" spans="2:7" x14ac:dyDescent="0.15">
      <c r="B1089" s="27" t="s">
        <v>2114</v>
      </c>
      <c r="C1089" s="15" t="s">
        <v>2490</v>
      </c>
      <c r="D1089" s="15" t="s">
        <v>1774</v>
      </c>
      <c r="E1089" s="15" t="s">
        <v>1775</v>
      </c>
      <c r="F1089" s="15">
        <v>505</v>
      </c>
      <c r="G1089" s="15">
        <v>585</v>
      </c>
    </row>
    <row r="1090" spans="2:7" x14ac:dyDescent="0.15">
      <c r="B1090" s="27" t="s">
        <v>2114</v>
      </c>
      <c r="C1090" s="15" t="s">
        <v>2490</v>
      </c>
      <c r="D1090" s="15" t="s">
        <v>1774</v>
      </c>
      <c r="E1090" s="15" t="s">
        <v>1775</v>
      </c>
      <c r="F1090" s="15">
        <v>595</v>
      </c>
      <c r="G1090" s="15">
        <v>677</v>
      </c>
    </row>
    <row r="1091" spans="2:7" x14ac:dyDescent="0.15">
      <c r="B1091" s="27" t="s">
        <v>2114</v>
      </c>
      <c r="C1091" s="15" t="s">
        <v>2490</v>
      </c>
      <c r="D1091" s="15" t="s">
        <v>1774</v>
      </c>
      <c r="E1091" s="15" t="s">
        <v>1775</v>
      </c>
      <c r="F1091" s="15">
        <v>687</v>
      </c>
      <c r="G1091" s="15">
        <v>766</v>
      </c>
    </row>
    <row r="1092" spans="2:7" x14ac:dyDescent="0.15">
      <c r="B1092" s="27" t="s">
        <v>2114</v>
      </c>
      <c r="C1092" s="15" t="s">
        <v>2490</v>
      </c>
      <c r="D1092" s="15" t="s">
        <v>1774</v>
      </c>
      <c r="E1092" s="15" t="s">
        <v>1775</v>
      </c>
      <c r="F1092" s="15">
        <v>775</v>
      </c>
      <c r="G1092" s="15">
        <v>855</v>
      </c>
    </row>
    <row r="1093" spans="2:7" x14ac:dyDescent="0.15">
      <c r="B1093" s="27" t="s">
        <v>2114</v>
      </c>
      <c r="C1093" s="15" t="s">
        <v>2490</v>
      </c>
      <c r="D1093" s="15" t="s">
        <v>1774</v>
      </c>
      <c r="E1093" s="15" t="s">
        <v>1775</v>
      </c>
      <c r="F1093" s="15">
        <v>865</v>
      </c>
      <c r="G1093" s="15">
        <v>944</v>
      </c>
    </row>
    <row r="1094" spans="2:7" x14ac:dyDescent="0.15">
      <c r="B1094" s="27" t="s">
        <v>2114</v>
      </c>
      <c r="C1094" s="15" t="s">
        <v>2490</v>
      </c>
      <c r="D1094" s="15" t="s">
        <v>1774</v>
      </c>
      <c r="E1094" s="15" t="s">
        <v>1775</v>
      </c>
      <c r="F1094" s="15">
        <v>954</v>
      </c>
      <c r="G1094" s="15">
        <v>1033</v>
      </c>
    </row>
    <row r="1095" spans="2:7" x14ac:dyDescent="0.15">
      <c r="B1095" s="27" t="s">
        <v>2114</v>
      </c>
      <c r="C1095" s="15" t="s">
        <v>2490</v>
      </c>
      <c r="D1095" s="15" t="s">
        <v>1774</v>
      </c>
      <c r="E1095" s="15" t="s">
        <v>1775</v>
      </c>
      <c r="F1095" s="15">
        <v>1042</v>
      </c>
      <c r="G1095" s="15">
        <v>1121</v>
      </c>
    </row>
    <row r="1096" spans="2:7" x14ac:dyDescent="0.15">
      <c r="B1096" s="27" t="s">
        <v>2114</v>
      </c>
      <c r="C1096" s="15" t="s">
        <v>2490</v>
      </c>
      <c r="D1096" s="15" t="s">
        <v>2487</v>
      </c>
      <c r="E1096" s="15" t="s">
        <v>2489</v>
      </c>
      <c r="F1096" s="15">
        <v>1134</v>
      </c>
      <c r="G1096" s="15">
        <v>1343</v>
      </c>
    </row>
    <row r="1097" spans="2:7" x14ac:dyDescent="0.15">
      <c r="B1097" s="27" t="s">
        <v>2115</v>
      </c>
      <c r="C1097" s="15" t="s">
        <v>2492</v>
      </c>
      <c r="D1097" s="15" t="s">
        <v>2289</v>
      </c>
      <c r="E1097" s="15" t="s">
        <v>2290</v>
      </c>
      <c r="F1097" s="15">
        <v>84</v>
      </c>
      <c r="G1097" s="15">
        <v>318</v>
      </c>
    </row>
    <row r="1098" spans="2:7" x14ac:dyDescent="0.15">
      <c r="B1098" s="27" t="s">
        <v>2115</v>
      </c>
      <c r="C1098" s="15" t="s">
        <v>2492</v>
      </c>
      <c r="D1098" s="15" t="s">
        <v>2289</v>
      </c>
      <c r="E1098" s="15" t="s">
        <v>2290</v>
      </c>
      <c r="F1098" s="15">
        <v>431</v>
      </c>
      <c r="G1098" s="15">
        <v>699</v>
      </c>
    </row>
    <row r="1099" spans="2:7" x14ac:dyDescent="0.15">
      <c r="B1099" s="27" t="s">
        <v>2116</v>
      </c>
      <c r="C1099" s="15" t="s">
        <v>2493</v>
      </c>
      <c r="D1099" s="15" t="s">
        <v>2495</v>
      </c>
      <c r="E1099" s="15" t="s">
        <v>2497</v>
      </c>
      <c r="F1099" s="15">
        <v>16</v>
      </c>
      <c r="G1099" s="15">
        <v>60</v>
      </c>
    </row>
    <row r="1100" spans="2:7" x14ac:dyDescent="0.15">
      <c r="B1100" s="27" t="s">
        <v>2116</v>
      </c>
      <c r="C1100" s="15" t="s">
        <v>2493</v>
      </c>
      <c r="D1100" s="15" t="s">
        <v>2494</v>
      </c>
      <c r="E1100" s="15" t="s">
        <v>2498</v>
      </c>
      <c r="F1100" s="15">
        <v>91</v>
      </c>
      <c r="G1100" s="15">
        <v>132</v>
      </c>
    </row>
    <row r="1101" spans="2:7" x14ac:dyDescent="0.15">
      <c r="B1101" s="27" t="s">
        <v>2116</v>
      </c>
      <c r="C1101" s="15" t="s">
        <v>2493</v>
      </c>
      <c r="D1101" s="15" t="s">
        <v>2496</v>
      </c>
      <c r="E1101" s="15" t="s">
        <v>2499</v>
      </c>
      <c r="F1101" s="15">
        <v>293</v>
      </c>
      <c r="G1101" s="15">
        <v>341</v>
      </c>
    </row>
    <row r="1102" spans="2:7" x14ac:dyDescent="0.15">
      <c r="B1102" s="27" t="s">
        <v>2116</v>
      </c>
      <c r="C1102" s="15" t="s">
        <v>2493</v>
      </c>
      <c r="D1102" s="15" t="s">
        <v>2222</v>
      </c>
      <c r="E1102" s="15" t="s">
        <v>2225</v>
      </c>
      <c r="F1102" s="15">
        <v>345</v>
      </c>
      <c r="G1102" s="15">
        <v>454</v>
      </c>
    </row>
    <row r="1103" spans="2:7" x14ac:dyDescent="0.15">
      <c r="B1103" s="27" t="s">
        <v>2117</v>
      </c>
      <c r="C1103" s="15" t="s">
        <v>2500</v>
      </c>
      <c r="D1103" s="15" t="s">
        <v>2374</v>
      </c>
      <c r="E1103" s="15" t="s">
        <v>2375</v>
      </c>
      <c r="F1103" s="15">
        <v>175</v>
      </c>
      <c r="G1103" s="15">
        <v>321</v>
      </c>
    </row>
    <row r="1104" spans="2:7" x14ac:dyDescent="0.15">
      <c r="B1104" s="27" t="s">
        <v>2118</v>
      </c>
      <c r="C1104" s="15" t="s">
        <v>2501</v>
      </c>
      <c r="D1104" s="15" t="s">
        <v>1659</v>
      </c>
      <c r="E1104" s="15" t="s">
        <v>1660</v>
      </c>
      <c r="F1104" s="15">
        <v>36</v>
      </c>
      <c r="G1104" s="15">
        <v>127</v>
      </c>
    </row>
    <row r="1105" spans="2:7" x14ac:dyDescent="0.15">
      <c r="B1105" s="27" t="s">
        <v>2118</v>
      </c>
      <c r="C1105" s="15" t="s">
        <v>2501</v>
      </c>
      <c r="D1105" s="15" t="s">
        <v>2502</v>
      </c>
      <c r="E1105" s="15" t="s">
        <v>2503</v>
      </c>
      <c r="F1105" s="15">
        <v>176</v>
      </c>
      <c r="G1105" s="15">
        <v>238</v>
      </c>
    </row>
    <row r="1106" spans="2:7" x14ac:dyDescent="0.15">
      <c r="B1106" s="27" t="s">
        <v>2118</v>
      </c>
      <c r="C1106" s="15" t="s">
        <v>2501</v>
      </c>
      <c r="D1106" s="15" t="s">
        <v>2289</v>
      </c>
      <c r="E1106" s="15" t="s">
        <v>2290</v>
      </c>
      <c r="F1106" s="15">
        <v>363</v>
      </c>
      <c r="G1106" s="15">
        <v>636</v>
      </c>
    </row>
    <row r="1107" spans="2:7" x14ac:dyDescent="0.15">
      <c r="B1107" s="27" t="s">
        <v>2119</v>
      </c>
      <c r="C1107" s="15" t="s">
        <v>2507</v>
      </c>
      <c r="D1107" s="15" t="s">
        <v>2504</v>
      </c>
      <c r="E1107" s="15" t="s">
        <v>2505</v>
      </c>
      <c r="F1107" s="15">
        <v>23</v>
      </c>
      <c r="G1107" s="15">
        <v>520</v>
      </c>
    </row>
    <row r="1108" spans="2:7" x14ac:dyDescent="0.15">
      <c r="B1108" s="27" t="s">
        <v>2120</v>
      </c>
      <c r="C1108" s="15" t="s">
        <v>2506</v>
      </c>
      <c r="D1108" s="15" t="s">
        <v>1870</v>
      </c>
      <c r="E1108" s="15" t="s">
        <v>1871</v>
      </c>
      <c r="F1108" s="15">
        <v>31</v>
      </c>
      <c r="G1108" s="15">
        <v>147</v>
      </c>
    </row>
    <row r="1109" spans="2:7" x14ac:dyDescent="0.15">
      <c r="B1109" s="27" t="s">
        <v>2121</v>
      </c>
      <c r="C1109" s="15" t="s">
        <v>2508</v>
      </c>
      <c r="D1109" s="15" t="s">
        <v>1922</v>
      </c>
      <c r="E1109" s="15" t="s">
        <v>1923</v>
      </c>
      <c r="F1109" s="15">
        <v>14</v>
      </c>
      <c r="G1109" s="15">
        <v>47</v>
      </c>
    </row>
    <row r="1110" spans="2:7" x14ac:dyDescent="0.15">
      <c r="B1110" s="27" t="s">
        <v>2121</v>
      </c>
      <c r="C1110" s="15" t="s">
        <v>2508</v>
      </c>
      <c r="D1110" s="15" t="s">
        <v>1922</v>
      </c>
      <c r="E1110" s="15" t="s">
        <v>1923</v>
      </c>
      <c r="F1110" s="15">
        <v>54</v>
      </c>
      <c r="G1110" s="15">
        <v>95</v>
      </c>
    </row>
    <row r="1111" spans="2:7" x14ac:dyDescent="0.15">
      <c r="B1111" s="27" t="s">
        <v>2121</v>
      </c>
      <c r="C1111" s="15" t="s">
        <v>2508</v>
      </c>
      <c r="D1111" s="15" t="s">
        <v>1922</v>
      </c>
      <c r="E1111" s="15" t="s">
        <v>1923</v>
      </c>
      <c r="F1111" s="15">
        <v>454</v>
      </c>
      <c r="G1111" s="15">
        <v>498</v>
      </c>
    </row>
    <row r="1112" spans="2:7" x14ac:dyDescent="0.15">
      <c r="B1112" s="27" t="s">
        <v>2121</v>
      </c>
      <c r="C1112" s="15" t="s">
        <v>2508</v>
      </c>
      <c r="D1112" s="15" t="s">
        <v>1922</v>
      </c>
      <c r="E1112" s="15" t="s">
        <v>1923</v>
      </c>
      <c r="F1112" s="15">
        <v>550</v>
      </c>
      <c r="G1112" s="15">
        <v>588</v>
      </c>
    </row>
    <row r="1113" spans="2:7" x14ac:dyDescent="0.15">
      <c r="B1113" s="27" t="s">
        <v>2121</v>
      </c>
      <c r="C1113" s="15" t="s">
        <v>2508</v>
      </c>
      <c r="D1113" s="15" t="s">
        <v>1922</v>
      </c>
      <c r="E1113" s="15" t="s">
        <v>1923</v>
      </c>
      <c r="F1113" s="15">
        <v>1385</v>
      </c>
      <c r="G1113" s="15">
        <v>1423</v>
      </c>
    </row>
    <row r="1114" spans="2:7" x14ac:dyDescent="0.15">
      <c r="B1114" s="27" t="s">
        <v>2122</v>
      </c>
      <c r="C1114" s="15" t="s">
        <v>2509</v>
      </c>
      <c r="D1114" s="15" t="s">
        <v>1675</v>
      </c>
      <c r="E1114" s="15" t="s">
        <v>1676</v>
      </c>
      <c r="F1114" s="15">
        <v>268</v>
      </c>
      <c r="G1114" s="15">
        <v>380</v>
      </c>
    </row>
    <row r="1115" spans="2:7" x14ac:dyDescent="0.15">
      <c r="B1115" s="27" t="s">
        <v>2122</v>
      </c>
      <c r="C1115" s="15" t="s">
        <v>2509</v>
      </c>
      <c r="D1115" s="15" t="s">
        <v>1675</v>
      </c>
      <c r="E1115" s="15" t="s">
        <v>1676</v>
      </c>
      <c r="F1115" s="15">
        <v>958</v>
      </c>
      <c r="G1115" s="15">
        <v>1049</v>
      </c>
    </row>
    <row r="1116" spans="2:7" x14ac:dyDescent="0.15">
      <c r="B1116" s="27" t="s">
        <v>2122</v>
      </c>
      <c r="C1116" s="15" t="s">
        <v>2509</v>
      </c>
      <c r="D1116" s="15" t="s">
        <v>2510</v>
      </c>
      <c r="E1116" s="15" t="s">
        <v>2512</v>
      </c>
      <c r="F1116" s="15">
        <v>1104</v>
      </c>
      <c r="G1116" s="15">
        <v>1142</v>
      </c>
    </row>
    <row r="1117" spans="2:7" x14ac:dyDescent="0.15">
      <c r="B1117" s="27" t="s">
        <v>2122</v>
      </c>
      <c r="C1117" s="15" t="s">
        <v>2509</v>
      </c>
      <c r="D1117" s="15" t="s">
        <v>1681</v>
      </c>
      <c r="E1117" s="15" t="s">
        <v>1682</v>
      </c>
      <c r="F1117" s="15">
        <v>1156</v>
      </c>
      <c r="G1117" s="15">
        <v>1262</v>
      </c>
    </row>
    <row r="1118" spans="2:7" x14ac:dyDescent="0.15">
      <c r="B1118" s="27" t="s">
        <v>2122</v>
      </c>
      <c r="C1118" s="15" t="s">
        <v>2509</v>
      </c>
      <c r="D1118" s="15" t="s">
        <v>2511</v>
      </c>
      <c r="E1118" s="15" t="s">
        <v>2513</v>
      </c>
      <c r="F1118" s="15">
        <v>1364</v>
      </c>
      <c r="G1118" s="15">
        <v>1413</v>
      </c>
    </row>
    <row r="1119" spans="2:7" x14ac:dyDescent="0.15">
      <c r="B1119" s="35" t="s">
        <v>2554</v>
      </c>
      <c r="C1119" s="15" t="s">
        <v>2633</v>
      </c>
      <c r="D1119" s="15" t="s">
        <v>2554</v>
      </c>
      <c r="E1119" s="15" t="s">
        <v>2588</v>
      </c>
      <c r="F1119" s="15">
        <v>69</v>
      </c>
      <c r="G1119" s="15">
        <v>389</v>
      </c>
    </row>
    <row r="1120" spans="2:7" x14ac:dyDescent="0.15">
      <c r="B1120" s="35" t="s">
        <v>2554</v>
      </c>
      <c r="C1120" s="15" t="s">
        <v>2633</v>
      </c>
      <c r="D1120" s="15" t="s">
        <v>2589</v>
      </c>
      <c r="E1120" s="15" t="s">
        <v>2590</v>
      </c>
      <c r="F1120" s="15">
        <v>407</v>
      </c>
      <c r="G1120" s="15">
        <v>433</v>
      </c>
    </row>
    <row r="1121" spans="2:7" x14ac:dyDescent="0.15">
      <c r="B1121" s="35" t="s">
        <v>2554</v>
      </c>
      <c r="C1121" s="15" t="s">
        <v>2633</v>
      </c>
      <c r="D1121" s="15" t="s">
        <v>2589</v>
      </c>
      <c r="E1121" s="15" t="s">
        <v>2590</v>
      </c>
      <c r="F1121" s="15">
        <v>438</v>
      </c>
      <c r="G1121" s="15">
        <v>461</v>
      </c>
    </row>
    <row r="1122" spans="2:7" x14ac:dyDescent="0.15">
      <c r="B1122" s="35" t="s">
        <v>2554</v>
      </c>
      <c r="C1122" s="15" t="s">
        <v>2633</v>
      </c>
      <c r="D1122" s="15" t="s">
        <v>1993</v>
      </c>
      <c r="E1122" s="15" t="s">
        <v>1996</v>
      </c>
      <c r="F1122" s="15">
        <v>482</v>
      </c>
      <c r="G1122" s="15">
        <v>506</v>
      </c>
    </row>
    <row r="1123" spans="2:7" x14ac:dyDescent="0.15">
      <c r="B1123" s="27" t="s">
        <v>2123</v>
      </c>
      <c r="C1123" s="15" t="s">
        <v>2514</v>
      </c>
      <c r="D1123" s="15" t="s">
        <v>1872</v>
      </c>
      <c r="E1123" s="15" t="s">
        <v>1873</v>
      </c>
      <c r="F1123" s="15">
        <v>41</v>
      </c>
      <c r="G1123" s="15">
        <v>203</v>
      </c>
    </row>
    <row r="1124" spans="2:7" x14ac:dyDescent="0.15">
      <c r="B1124" s="27" t="s">
        <v>2123</v>
      </c>
      <c r="C1124" s="15" t="s">
        <v>2514</v>
      </c>
      <c r="D1124" s="15" t="s">
        <v>1872</v>
      </c>
      <c r="E1124" s="15" t="s">
        <v>1873</v>
      </c>
      <c r="F1124" s="15">
        <v>211</v>
      </c>
      <c r="G1124" s="15">
        <v>367</v>
      </c>
    </row>
    <row r="1125" spans="2:7" x14ac:dyDescent="0.15">
      <c r="B1125" s="27" t="s">
        <v>2123</v>
      </c>
      <c r="C1125" s="15" t="s">
        <v>2514</v>
      </c>
      <c r="D1125" s="15" t="s">
        <v>1872</v>
      </c>
      <c r="E1125" s="15" t="s">
        <v>1873</v>
      </c>
      <c r="F1125" s="15">
        <v>373</v>
      </c>
      <c r="G1125" s="15">
        <v>535</v>
      </c>
    </row>
    <row r="1126" spans="2:7" x14ac:dyDescent="0.15">
      <c r="B1126" s="27" t="s">
        <v>2123</v>
      </c>
      <c r="C1126" s="15" t="s">
        <v>2514</v>
      </c>
      <c r="D1126" s="15" t="s">
        <v>2515</v>
      </c>
      <c r="E1126" s="15" t="s">
        <v>2519</v>
      </c>
      <c r="F1126" s="15">
        <v>1044</v>
      </c>
      <c r="G1126" s="15">
        <v>1093</v>
      </c>
    </row>
    <row r="1127" spans="2:7" x14ac:dyDescent="0.15">
      <c r="B1127" s="27" t="s">
        <v>2123</v>
      </c>
      <c r="C1127" s="15" t="s">
        <v>2514</v>
      </c>
      <c r="D1127" s="15" t="s">
        <v>2516</v>
      </c>
      <c r="E1127" s="15" t="s">
        <v>2520</v>
      </c>
      <c r="F1127" s="15">
        <v>1094</v>
      </c>
      <c r="G1127" s="15">
        <v>1148</v>
      </c>
    </row>
    <row r="1128" spans="2:7" x14ac:dyDescent="0.15">
      <c r="B1128" s="27" t="s">
        <v>2123</v>
      </c>
      <c r="C1128" s="15" t="s">
        <v>2514</v>
      </c>
      <c r="D1128" s="15" t="s">
        <v>2517</v>
      </c>
      <c r="E1128" s="15" t="s">
        <v>2521</v>
      </c>
      <c r="F1128" s="15">
        <v>1156</v>
      </c>
      <c r="G1128" s="15">
        <v>1308</v>
      </c>
    </row>
    <row r="1129" spans="2:7" x14ac:dyDescent="0.15">
      <c r="B1129" s="27" t="s">
        <v>2123</v>
      </c>
      <c r="C1129" s="15" t="s">
        <v>2514</v>
      </c>
      <c r="D1129" s="15" t="s">
        <v>2518</v>
      </c>
      <c r="E1129" s="15" t="s">
        <v>2522</v>
      </c>
      <c r="F1129" s="15">
        <v>1354</v>
      </c>
      <c r="G1129" s="15">
        <v>1422</v>
      </c>
    </row>
    <row r="1130" spans="2:7" x14ac:dyDescent="0.15">
      <c r="B1130" s="27" t="s">
        <v>2123</v>
      </c>
      <c r="C1130" s="15" t="s">
        <v>2514</v>
      </c>
      <c r="D1130" s="15" t="s">
        <v>2515</v>
      </c>
      <c r="E1130" s="15" t="s">
        <v>2519</v>
      </c>
      <c r="F1130" s="15">
        <v>1426</v>
      </c>
      <c r="G1130" s="15">
        <v>1479</v>
      </c>
    </row>
    <row r="1131" spans="2:7" x14ac:dyDescent="0.15">
      <c r="B1131" s="27" t="s">
        <v>2123</v>
      </c>
      <c r="C1131" s="15" t="s">
        <v>2514</v>
      </c>
      <c r="D1131" s="15" t="s">
        <v>2516</v>
      </c>
      <c r="E1131" s="15" t="s">
        <v>2520</v>
      </c>
      <c r="F1131" s="15">
        <v>1480</v>
      </c>
      <c r="G1131" s="15">
        <v>1535</v>
      </c>
    </row>
    <row r="1132" spans="2:7" x14ac:dyDescent="0.15">
      <c r="B1132" s="27" t="s">
        <v>2123</v>
      </c>
      <c r="C1132" s="15" t="s">
        <v>2514</v>
      </c>
      <c r="D1132" s="15" t="s">
        <v>2517</v>
      </c>
      <c r="E1132" s="15" t="s">
        <v>2521</v>
      </c>
      <c r="F1132" s="15">
        <v>1542</v>
      </c>
      <c r="G1132" s="15">
        <v>1697</v>
      </c>
    </row>
    <row r="1133" spans="2:7" x14ac:dyDescent="0.15">
      <c r="B1133" s="27" t="s">
        <v>2123</v>
      </c>
      <c r="C1133" s="15" t="s">
        <v>2514</v>
      </c>
      <c r="D1133" s="15" t="s">
        <v>2518</v>
      </c>
      <c r="E1133" s="15" t="s">
        <v>2522</v>
      </c>
      <c r="F1133" s="15">
        <v>1741</v>
      </c>
      <c r="G1133" s="15">
        <v>1808</v>
      </c>
    </row>
    <row r="1134" spans="2:7" x14ac:dyDescent="0.15">
      <c r="B1134" s="27" t="s">
        <v>2123</v>
      </c>
      <c r="C1134" s="15" t="s">
        <v>2514</v>
      </c>
      <c r="D1134" s="15" t="s">
        <v>2515</v>
      </c>
      <c r="E1134" s="15" t="s">
        <v>2519</v>
      </c>
      <c r="F1134" s="15">
        <v>1812</v>
      </c>
      <c r="G1134" s="15">
        <v>1867</v>
      </c>
    </row>
    <row r="1135" spans="2:7" x14ac:dyDescent="0.15">
      <c r="B1135" s="27" t="s">
        <v>2123</v>
      </c>
      <c r="C1135" s="15" t="s">
        <v>2514</v>
      </c>
      <c r="D1135" s="15" t="s">
        <v>2516</v>
      </c>
      <c r="E1135" s="15" t="s">
        <v>2520</v>
      </c>
      <c r="F1135" s="15">
        <v>1868</v>
      </c>
      <c r="G1135" s="15">
        <v>1924</v>
      </c>
    </row>
    <row r="1136" spans="2:7" x14ac:dyDescent="0.15">
      <c r="B1136" s="27" t="s">
        <v>2123</v>
      </c>
      <c r="C1136" s="15" t="s">
        <v>2514</v>
      </c>
      <c r="D1136" s="15" t="s">
        <v>2517</v>
      </c>
      <c r="E1136" s="15" t="s">
        <v>2521</v>
      </c>
      <c r="F1136" s="15">
        <v>1931</v>
      </c>
      <c r="G1136" s="15">
        <v>2086</v>
      </c>
    </row>
    <row r="1137" spans="2:7" x14ac:dyDescent="0.15">
      <c r="B1137" s="27" t="s">
        <v>2123</v>
      </c>
      <c r="C1137" s="15" t="s">
        <v>2514</v>
      </c>
      <c r="D1137" s="15" t="s">
        <v>2518</v>
      </c>
      <c r="E1137" s="15" t="s">
        <v>2522</v>
      </c>
      <c r="F1137" s="15">
        <v>2140</v>
      </c>
      <c r="G1137" s="15">
        <v>2207</v>
      </c>
    </row>
    <row r="1138" spans="2:7" x14ac:dyDescent="0.15">
      <c r="B1138" s="27" t="s">
        <v>2123</v>
      </c>
      <c r="C1138" s="15" t="s">
        <v>2514</v>
      </c>
      <c r="D1138" s="15" t="s">
        <v>2515</v>
      </c>
      <c r="E1138" s="15" t="s">
        <v>2519</v>
      </c>
      <c r="F1138" s="15">
        <v>2211</v>
      </c>
      <c r="G1138" s="15">
        <v>2267</v>
      </c>
    </row>
    <row r="1139" spans="2:7" x14ac:dyDescent="0.15">
      <c r="B1139" s="27" t="s">
        <v>2123</v>
      </c>
      <c r="C1139" s="15" t="s">
        <v>2514</v>
      </c>
      <c r="D1139" s="15" t="s">
        <v>2516</v>
      </c>
      <c r="E1139" s="15" t="s">
        <v>2520</v>
      </c>
      <c r="F1139" s="15">
        <v>2268</v>
      </c>
      <c r="G1139" s="15">
        <v>2324</v>
      </c>
    </row>
    <row r="1140" spans="2:7" x14ac:dyDescent="0.15">
      <c r="B1140" s="27" t="s">
        <v>2123</v>
      </c>
      <c r="C1140" s="15" t="s">
        <v>2514</v>
      </c>
      <c r="D1140" s="15" t="s">
        <v>2517</v>
      </c>
      <c r="E1140" s="15" t="s">
        <v>2521</v>
      </c>
      <c r="F1140" s="15">
        <v>2331</v>
      </c>
      <c r="G1140" s="15">
        <v>2485</v>
      </c>
    </row>
    <row r="1141" spans="2:7" x14ac:dyDescent="0.15">
      <c r="B1141" s="27" t="s">
        <v>2123</v>
      </c>
      <c r="C1141" s="15" t="s">
        <v>2514</v>
      </c>
      <c r="D1141" s="15" t="s">
        <v>2518</v>
      </c>
      <c r="E1141" s="15" t="s">
        <v>2522</v>
      </c>
      <c r="F1141" s="15">
        <v>2546</v>
      </c>
      <c r="G1141" s="15">
        <v>2598</v>
      </c>
    </row>
    <row r="1142" spans="2:7" x14ac:dyDescent="0.15">
      <c r="B1142" s="27" t="s">
        <v>2123</v>
      </c>
      <c r="C1142" s="15" t="s">
        <v>2514</v>
      </c>
      <c r="D1142" s="15" t="s">
        <v>2516</v>
      </c>
      <c r="E1142" s="15" t="s">
        <v>2520</v>
      </c>
      <c r="F1142" s="15">
        <v>2653</v>
      </c>
      <c r="G1142" s="15">
        <v>2707</v>
      </c>
    </row>
    <row r="1143" spans="2:7" x14ac:dyDescent="0.15">
      <c r="B1143" s="27" t="s">
        <v>2124</v>
      </c>
      <c r="C1143" s="15" t="s">
        <v>2523</v>
      </c>
      <c r="D1143" s="15" t="s">
        <v>2524</v>
      </c>
      <c r="E1143" s="15" t="s">
        <v>2525</v>
      </c>
      <c r="F1143" s="15">
        <v>218</v>
      </c>
      <c r="G1143" s="15">
        <v>264</v>
      </c>
    </row>
    <row r="1144" spans="2:7" x14ac:dyDescent="0.15">
      <c r="B1144" s="27" t="s">
        <v>2124</v>
      </c>
      <c r="C1144" s="15" t="s">
        <v>2523</v>
      </c>
      <c r="D1144" s="15" t="s">
        <v>1993</v>
      </c>
      <c r="E1144" s="15" t="s">
        <v>1996</v>
      </c>
      <c r="F1144" s="15">
        <v>302</v>
      </c>
      <c r="G1144" s="15">
        <v>326</v>
      </c>
    </row>
    <row r="1145" spans="2:7" x14ac:dyDescent="0.15">
      <c r="B1145" s="27" t="s">
        <v>2124</v>
      </c>
      <c r="C1145" s="15" t="s">
        <v>2523</v>
      </c>
      <c r="D1145" s="15" t="s">
        <v>1993</v>
      </c>
      <c r="E1145" s="15" t="s">
        <v>1996</v>
      </c>
      <c r="F1145" s="15">
        <v>332</v>
      </c>
      <c r="G1145" s="15">
        <v>356</v>
      </c>
    </row>
    <row r="1146" spans="2:7" x14ac:dyDescent="0.15">
      <c r="B1146" s="27" t="s">
        <v>2124</v>
      </c>
      <c r="C1146" s="15" t="s">
        <v>2523</v>
      </c>
      <c r="D1146" s="15" t="s">
        <v>1993</v>
      </c>
      <c r="E1146" s="15" t="s">
        <v>1996</v>
      </c>
      <c r="F1146" s="15">
        <v>362</v>
      </c>
      <c r="G1146" s="15">
        <v>384</v>
      </c>
    </row>
    <row r="1147" spans="2:7" x14ac:dyDescent="0.15">
      <c r="B1147" s="27" t="s">
        <v>2125</v>
      </c>
      <c r="C1147" s="15" t="s">
        <v>2526</v>
      </c>
      <c r="D1147" s="15" t="s">
        <v>2524</v>
      </c>
      <c r="E1147" s="15" t="s">
        <v>2525</v>
      </c>
      <c r="F1147" s="15">
        <v>121</v>
      </c>
      <c r="G1147" s="15">
        <v>166</v>
      </c>
    </row>
    <row r="1148" spans="2:7" x14ac:dyDescent="0.15">
      <c r="B1148" s="27" t="s">
        <v>2125</v>
      </c>
      <c r="C1148" s="15" t="s">
        <v>2526</v>
      </c>
      <c r="D1148" s="15" t="s">
        <v>1993</v>
      </c>
      <c r="E1148" s="15" t="s">
        <v>1996</v>
      </c>
      <c r="F1148" s="15">
        <v>204</v>
      </c>
      <c r="G1148" s="15">
        <v>228</v>
      </c>
    </row>
    <row r="1149" spans="2:7" x14ac:dyDescent="0.15">
      <c r="B1149" s="27" t="s">
        <v>2125</v>
      </c>
      <c r="C1149" s="15" t="s">
        <v>2526</v>
      </c>
      <c r="D1149" s="15" t="s">
        <v>1993</v>
      </c>
      <c r="E1149" s="15" t="s">
        <v>1996</v>
      </c>
      <c r="F1149" s="15">
        <v>264</v>
      </c>
      <c r="G1149" s="15">
        <v>288</v>
      </c>
    </row>
    <row r="1150" spans="2:7" x14ac:dyDescent="0.15">
      <c r="B1150" s="27" t="s">
        <v>2126</v>
      </c>
      <c r="C1150" s="15" t="s">
        <v>2527</v>
      </c>
      <c r="D1150" s="15" t="s">
        <v>2528</v>
      </c>
      <c r="E1150" s="15" t="s">
        <v>2529</v>
      </c>
      <c r="F1150" s="15">
        <v>240</v>
      </c>
      <c r="G1150" s="15">
        <v>276</v>
      </c>
    </row>
    <row r="1151" spans="2:7" x14ac:dyDescent="0.15">
      <c r="B1151" s="27" t="s">
        <v>2126</v>
      </c>
      <c r="C1151" s="15" t="s">
        <v>2527</v>
      </c>
      <c r="D1151" s="15" t="s">
        <v>2528</v>
      </c>
      <c r="E1151" s="15" t="s">
        <v>2529</v>
      </c>
      <c r="F1151" s="15">
        <v>333</v>
      </c>
      <c r="G1151" s="15">
        <v>369</v>
      </c>
    </row>
    <row r="1152" spans="2:7" x14ac:dyDescent="0.15">
      <c r="B1152" s="27" t="s">
        <v>2126</v>
      </c>
      <c r="C1152" s="15" t="s">
        <v>2527</v>
      </c>
      <c r="D1152" s="15" t="s">
        <v>2528</v>
      </c>
      <c r="E1152" s="15" t="s">
        <v>2529</v>
      </c>
      <c r="F1152" s="15">
        <v>375</v>
      </c>
      <c r="G1152" s="15">
        <v>415</v>
      </c>
    </row>
    <row r="1153" spans="1:12" x14ac:dyDescent="0.15">
      <c r="B1153" s="27" t="s">
        <v>2127</v>
      </c>
      <c r="C1153" s="15" t="s">
        <v>2530</v>
      </c>
      <c r="D1153" s="15" t="s">
        <v>1993</v>
      </c>
      <c r="E1153" s="15" t="s">
        <v>1996</v>
      </c>
      <c r="F1153" s="15">
        <v>37</v>
      </c>
      <c r="G1153" s="15">
        <v>59</v>
      </c>
    </row>
    <row r="1154" spans="1:12" x14ac:dyDescent="0.15">
      <c r="B1154" s="27" t="s">
        <v>2127</v>
      </c>
      <c r="C1154" s="15" t="s">
        <v>2530</v>
      </c>
      <c r="D1154" s="15" t="s">
        <v>1993</v>
      </c>
      <c r="E1154" s="15" t="s">
        <v>1996</v>
      </c>
      <c r="F1154" s="15">
        <v>94</v>
      </c>
      <c r="G1154" s="15">
        <v>115</v>
      </c>
    </row>
    <row r="1155" spans="1:12" x14ac:dyDescent="0.15">
      <c r="B1155" s="27" t="s">
        <v>2127</v>
      </c>
      <c r="C1155" s="15" t="s">
        <v>2530</v>
      </c>
      <c r="D1155" s="15" t="s">
        <v>1993</v>
      </c>
      <c r="E1155" s="15" t="s">
        <v>1996</v>
      </c>
      <c r="F1155" s="15">
        <v>153</v>
      </c>
      <c r="G1155" s="15">
        <v>175</v>
      </c>
    </row>
    <row r="1156" spans="1:12" x14ac:dyDescent="0.15">
      <c r="B1156" s="27" t="s">
        <v>2127</v>
      </c>
      <c r="C1156" s="15" t="s">
        <v>2530</v>
      </c>
      <c r="D1156" s="15" t="s">
        <v>1993</v>
      </c>
      <c r="E1156" s="15" t="s">
        <v>1996</v>
      </c>
      <c r="F1156" s="15">
        <v>197</v>
      </c>
      <c r="G1156" s="15">
        <v>219</v>
      </c>
    </row>
    <row r="1157" spans="1:12" x14ac:dyDescent="0.15">
      <c r="B1157" s="27" t="s">
        <v>2127</v>
      </c>
      <c r="C1157" s="15" t="s">
        <v>2530</v>
      </c>
      <c r="D1157" s="15" t="s">
        <v>1993</v>
      </c>
      <c r="E1157" s="15" t="s">
        <v>1996</v>
      </c>
      <c r="F1157" s="15">
        <v>225</v>
      </c>
      <c r="G1157" s="15">
        <v>247</v>
      </c>
    </row>
    <row r="1158" spans="1:12" x14ac:dyDescent="0.15">
      <c r="B1158" s="27" t="s">
        <v>2127</v>
      </c>
      <c r="C1158" s="15" t="s">
        <v>2530</v>
      </c>
      <c r="D1158" s="15" t="s">
        <v>2531</v>
      </c>
      <c r="E1158" s="15" t="s">
        <v>2532</v>
      </c>
      <c r="F1158" s="15">
        <v>284</v>
      </c>
      <c r="G1158" s="15">
        <v>310</v>
      </c>
    </row>
    <row r="1159" spans="1:12" s="24" customFormat="1" x14ac:dyDescent="0.15">
      <c r="A1159" s="15"/>
      <c r="B1159" s="27" t="s">
        <v>2127</v>
      </c>
      <c r="C1159" s="15" t="s">
        <v>2530</v>
      </c>
      <c r="D1159" s="15" t="s">
        <v>1993</v>
      </c>
      <c r="E1159" s="15" t="s">
        <v>1996</v>
      </c>
      <c r="F1159" s="15">
        <v>482</v>
      </c>
      <c r="G1159" s="15">
        <v>504</v>
      </c>
      <c r="H1159" s="15"/>
      <c r="I1159" s="15"/>
      <c r="J1159" s="15"/>
      <c r="K1159" s="15"/>
      <c r="L1159" s="15"/>
    </row>
    <row r="1160" spans="1:12" s="24" customFormat="1" x14ac:dyDescent="0.15">
      <c r="A1160" s="15"/>
      <c r="B1160" s="27" t="s">
        <v>2127</v>
      </c>
      <c r="C1160" s="15" t="s">
        <v>2530</v>
      </c>
      <c r="D1160" s="15" t="s">
        <v>1993</v>
      </c>
      <c r="E1160" s="15" t="s">
        <v>1996</v>
      </c>
      <c r="F1160" s="15">
        <v>510</v>
      </c>
      <c r="G1160" s="15">
        <v>532</v>
      </c>
      <c r="H1160" s="15"/>
      <c r="I1160" s="15"/>
      <c r="J1160" s="15"/>
      <c r="K1160" s="15"/>
      <c r="L1160" s="15"/>
    </row>
    <row r="1161" spans="1:12" s="24" customFormat="1" x14ac:dyDescent="0.15">
      <c r="A1161" s="15"/>
      <c r="B1161" s="27" t="s">
        <v>2127</v>
      </c>
      <c r="C1161" s="15" t="s">
        <v>2530</v>
      </c>
      <c r="D1161" s="15" t="s">
        <v>1993</v>
      </c>
      <c r="E1161" s="15" t="s">
        <v>1996</v>
      </c>
      <c r="F1161" s="15">
        <v>538</v>
      </c>
      <c r="G1161" s="15">
        <v>560</v>
      </c>
      <c r="H1161" s="15"/>
      <c r="I1161" s="15"/>
      <c r="J1161" s="15"/>
      <c r="K1161" s="15"/>
      <c r="L1161" s="15"/>
    </row>
    <row r="1162" spans="1:12" s="24" customFormat="1" x14ac:dyDescent="0.15">
      <c r="A1162" s="15"/>
      <c r="B1162" s="27" t="s">
        <v>2127</v>
      </c>
      <c r="C1162" s="15" t="s">
        <v>2530</v>
      </c>
      <c r="D1162" s="15" t="s">
        <v>1993</v>
      </c>
      <c r="E1162" s="15" t="s">
        <v>1996</v>
      </c>
      <c r="F1162" s="15">
        <v>685</v>
      </c>
      <c r="G1162" s="15">
        <v>707</v>
      </c>
      <c r="H1162" s="15"/>
      <c r="I1162" s="15"/>
      <c r="J1162" s="15"/>
      <c r="K1162" s="15"/>
      <c r="L1162" s="15"/>
    </row>
    <row r="1163" spans="1:12" s="24" customFormat="1" x14ac:dyDescent="0.15">
      <c r="A1163" s="15"/>
      <c r="B1163" s="27" t="s">
        <v>2127</v>
      </c>
      <c r="C1163" s="15" t="s">
        <v>2530</v>
      </c>
      <c r="D1163" s="15" t="s">
        <v>1993</v>
      </c>
      <c r="E1163" s="15" t="s">
        <v>1996</v>
      </c>
      <c r="F1163" s="15">
        <v>967</v>
      </c>
      <c r="G1163" s="15">
        <v>989</v>
      </c>
      <c r="H1163" s="15"/>
      <c r="I1163" s="15"/>
      <c r="J1163" s="15"/>
      <c r="K1163" s="15"/>
      <c r="L1163" s="15"/>
    </row>
    <row r="1164" spans="1:12" s="24" customFormat="1" x14ac:dyDescent="0.15">
      <c r="A1164" s="15"/>
      <c r="B1164" s="27" t="s">
        <v>2127</v>
      </c>
      <c r="C1164" s="15" t="s">
        <v>2530</v>
      </c>
      <c r="D1164" s="15" t="s">
        <v>1993</v>
      </c>
      <c r="E1164" s="15" t="s">
        <v>1996</v>
      </c>
      <c r="F1164" s="15">
        <v>995</v>
      </c>
      <c r="G1164" s="15">
        <v>1017</v>
      </c>
      <c r="H1164" s="15"/>
      <c r="I1164" s="15"/>
      <c r="J1164" s="15"/>
      <c r="K1164" s="15"/>
      <c r="L1164" s="15"/>
    </row>
    <row r="1165" spans="1:12" s="24" customFormat="1" x14ac:dyDescent="0.15">
      <c r="A1165" s="15"/>
      <c r="B1165" s="27" t="s">
        <v>2127</v>
      </c>
      <c r="C1165" s="15" t="s">
        <v>2530</v>
      </c>
      <c r="D1165" s="15" t="s">
        <v>1993</v>
      </c>
      <c r="E1165" s="15" t="s">
        <v>1996</v>
      </c>
      <c r="F1165" s="15">
        <v>1023</v>
      </c>
      <c r="G1165" s="15">
        <v>1045</v>
      </c>
      <c r="H1165" s="15"/>
      <c r="I1165" s="15"/>
      <c r="J1165" s="15"/>
      <c r="K1165" s="15"/>
      <c r="L1165" s="15"/>
    </row>
    <row r="1166" spans="1:12" s="24" customFormat="1" x14ac:dyDescent="0.15">
      <c r="A1166" s="15"/>
      <c r="B1166" s="27" t="s">
        <v>2127</v>
      </c>
      <c r="C1166" s="15" t="s">
        <v>2530</v>
      </c>
      <c r="D1166" s="15" t="s">
        <v>1993</v>
      </c>
      <c r="E1166" s="15" t="s">
        <v>1996</v>
      </c>
      <c r="F1166" s="15">
        <v>1168</v>
      </c>
      <c r="G1166" s="15">
        <v>1189</v>
      </c>
      <c r="H1166" s="15"/>
      <c r="I1166" s="15"/>
      <c r="J1166" s="15"/>
      <c r="K1166" s="15"/>
      <c r="L1166" s="15"/>
    </row>
    <row r="1167" spans="1:12" x14ac:dyDescent="0.15">
      <c r="B1167" s="27" t="s">
        <v>2127</v>
      </c>
      <c r="C1167" s="15" t="s">
        <v>2530</v>
      </c>
      <c r="D1167" s="15" t="s">
        <v>1993</v>
      </c>
      <c r="E1167" s="15" t="s">
        <v>1996</v>
      </c>
      <c r="F1167" s="15">
        <v>1223</v>
      </c>
      <c r="G1167" s="15">
        <v>1245</v>
      </c>
    </row>
    <row r="1168" spans="1:12" x14ac:dyDescent="0.15">
      <c r="B1168" s="27" t="s">
        <v>2127</v>
      </c>
      <c r="C1168" s="15" t="s">
        <v>2530</v>
      </c>
      <c r="D1168" s="15" t="s">
        <v>1993</v>
      </c>
      <c r="E1168" s="15" t="s">
        <v>1996</v>
      </c>
      <c r="F1168" s="15">
        <v>1688</v>
      </c>
      <c r="G1168" s="15">
        <v>1708</v>
      </c>
    </row>
    <row r="1169" spans="1:12" s="24" customFormat="1" x14ac:dyDescent="0.15">
      <c r="A1169" s="15"/>
      <c r="B1169" s="27" t="s">
        <v>2127</v>
      </c>
      <c r="C1169" s="15" t="s">
        <v>2530</v>
      </c>
      <c r="D1169" s="15" t="s">
        <v>1993</v>
      </c>
      <c r="E1169" s="15" t="s">
        <v>1996</v>
      </c>
      <c r="F1169" s="15">
        <v>1722</v>
      </c>
      <c r="G1169" s="15">
        <v>1744</v>
      </c>
      <c r="H1169" s="15"/>
      <c r="I1169" s="15"/>
      <c r="J1169" s="15"/>
      <c r="K1169" s="15"/>
      <c r="L1169" s="15"/>
    </row>
    <row r="1170" spans="1:12" s="24" customFormat="1" x14ac:dyDescent="0.15">
      <c r="A1170" s="15"/>
      <c r="B1170" s="27" t="s">
        <v>2127</v>
      </c>
      <c r="C1170" s="15" t="s">
        <v>2530</v>
      </c>
      <c r="D1170" s="15" t="s">
        <v>1993</v>
      </c>
      <c r="E1170" s="15" t="s">
        <v>1996</v>
      </c>
      <c r="F1170" s="15">
        <v>1750</v>
      </c>
      <c r="G1170" s="15">
        <v>1772</v>
      </c>
      <c r="H1170" s="15"/>
      <c r="I1170" s="15"/>
      <c r="J1170" s="15"/>
      <c r="K1170" s="15"/>
      <c r="L1170" s="15"/>
    </row>
    <row r="1171" spans="1:12" s="24" customFormat="1" x14ac:dyDescent="0.15">
      <c r="A1171" s="15"/>
      <c r="B1171" s="27" t="s">
        <v>2127</v>
      </c>
      <c r="C1171" s="15" t="s">
        <v>2530</v>
      </c>
      <c r="D1171" s="15" t="s">
        <v>1993</v>
      </c>
      <c r="E1171" s="15" t="s">
        <v>1996</v>
      </c>
      <c r="F1171" s="15">
        <v>1778</v>
      </c>
      <c r="G1171" s="15">
        <v>1801</v>
      </c>
      <c r="H1171" s="15"/>
      <c r="I1171" s="15"/>
      <c r="J1171" s="15"/>
      <c r="K1171" s="15"/>
      <c r="L1171" s="15"/>
    </row>
    <row r="1172" spans="1:12" s="24" customFormat="1" x14ac:dyDescent="0.15">
      <c r="A1172" s="15"/>
      <c r="B1172" s="27" t="s">
        <v>2128</v>
      </c>
      <c r="C1172" s="15" t="s">
        <v>2533</v>
      </c>
      <c r="D1172" s="15" t="s">
        <v>2531</v>
      </c>
      <c r="E1172" s="15" t="s">
        <v>2532</v>
      </c>
      <c r="F1172" s="15">
        <v>46</v>
      </c>
      <c r="G1172" s="15">
        <v>68</v>
      </c>
      <c r="H1172" s="15"/>
      <c r="I1172" s="15"/>
      <c r="J1172" s="15"/>
      <c r="K1172" s="15"/>
      <c r="L1172" s="15"/>
    </row>
    <row r="1173" spans="1:12" s="24" customFormat="1" x14ac:dyDescent="0.15">
      <c r="A1173" s="15"/>
      <c r="B1173" s="27" t="s">
        <v>2128</v>
      </c>
      <c r="C1173" s="15" t="s">
        <v>2533</v>
      </c>
      <c r="D1173" s="15" t="s">
        <v>1993</v>
      </c>
      <c r="E1173" s="15" t="s">
        <v>1996</v>
      </c>
      <c r="F1173" s="15">
        <v>118</v>
      </c>
      <c r="G1173" s="15">
        <v>140</v>
      </c>
      <c r="H1173" s="15"/>
      <c r="I1173" s="15"/>
      <c r="J1173" s="15"/>
      <c r="K1173" s="15"/>
      <c r="L1173" s="15"/>
    </row>
    <row r="1174" spans="1:12" s="24" customFormat="1" x14ac:dyDescent="0.15">
      <c r="A1174" s="15"/>
      <c r="B1174" s="27" t="s">
        <v>2128</v>
      </c>
      <c r="C1174" s="15" t="s">
        <v>2533</v>
      </c>
      <c r="D1174" s="15" t="s">
        <v>1993</v>
      </c>
      <c r="E1174" s="15" t="s">
        <v>1996</v>
      </c>
      <c r="F1174" s="15">
        <v>174</v>
      </c>
      <c r="G1174" s="15">
        <v>196</v>
      </c>
      <c r="H1174" s="15"/>
      <c r="I1174" s="15"/>
      <c r="J1174" s="15"/>
      <c r="K1174" s="15"/>
      <c r="L1174" s="15"/>
    </row>
    <row r="1175" spans="1:12" s="24" customFormat="1" x14ac:dyDescent="0.15">
      <c r="A1175" s="15"/>
      <c r="B1175" s="27" t="s">
        <v>2128</v>
      </c>
      <c r="C1175" s="15" t="s">
        <v>2533</v>
      </c>
      <c r="D1175" s="15" t="s">
        <v>2531</v>
      </c>
      <c r="E1175" s="15" t="s">
        <v>2532</v>
      </c>
      <c r="F1175" s="15">
        <v>311</v>
      </c>
      <c r="G1175" s="15">
        <v>335</v>
      </c>
      <c r="H1175" s="15"/>
      <c r="I1175" s="15"/>
      <c r="J1175" s="15"/>
      <c r="K1175" s="15"/>
      <c r="L1175" s="15"/>
    </row>
    <row r="1176" spans="1:12" s="24" customFormat="1" x14ac:dyDescent="0.15">
      <c r="A1176" s="15"/>
      <c r="B1176" s="27" t="s">
        <v>2128</v>
      </c>
      <c r="C1176" s="15" t="s">
        <v>2533</v>
      </c>
      <c r="D1176" s="15" t="s">
        <v>2531</v>
      </c>
      <c r="E1176" s="15" t="s">
        <v>2532</v>
      </c>
      <c r="F1176" s="15">
        <v>436</v>
      </c>
      <c r="G1176" s="15">
        <v>463</v>
      </c>
      <c r="H1176" s="15"/>
      <c r="I1176" s="15"/>
      <c r="J1176" s="15"/>
      <c r="K1176" s="15"/>
      <c r="L1176" s="15"/>
    </row>
    <row r="1177" spans="1:12" s="24" customFormat="1" x14ac:dyDescent="0.15">
      <c r="A1177" s="15"/>
      <c r="B1177" s="27" t="s">
        <v>2128</v>
      </c>
      <c r="C1177" s="15" t="s">
        <v>2533</v>
      </c>
      <c r="D1177" s="15" t="s">
        <v>2531</v>
      </c>
      <c r="E1177" s="15" t="s">
        <v>2532</v>
      </c>
      <c r="F1177" s="15">
        <v>633</v>
      </c>
      <c r="G1177" s="15">
        <v>659</v>
      </c>
      <c r="H1177" s="15"/>
      <c r="I1177" s="15"/>
      <c r="J1177" s="15"/>
      <c r="K1177" s="15"/>
      <c r="L1177" s="15"/>
    </row>
    <row r="1178" spans="1:12" s="24" customFormat="1" x14ac:dyDescent="0.15">
      <c r="A1178" s="15"/>
      <c r="B1178" s="27" t="s">
        <v>2128</v>
      </c>
      <c r="C1178" s="15" t="s">
        <v>2533</v>
      </c>
      <c r="D1178" s="15" t="s">
        <v>1993</v>
      </c>
      <c r="E1178" s="15" t="s">
        <v>1996</v>
      </c>
      <c r="F1178" s="15">
        <v>664</v>
      </c>
      <c r="G1178" s="15">
        <v>686</v>
      </c>
      <c r="H1178" s="15"/>
      <c r="I1178" s="15"/>
      <c r="J1178" s="15"/>
      <c r="K1178" s="15"/>
      <c r="L1178" s="15"/>
    </row>
    <row r="1179" spans="1:12" s="24" customFormat="1" x14ac:dyDescent="0.15">
      <c r="A1179" s="15"/>
      <c r="B1179" s="27" t="s">
        <v>2128</v>
      </c>
      <c r="C1179" s="15" t="s">
        <v>2533</v>
      </c>
      <c r="D1179" s="15" t="s">
        <v>2531</v>
      </c>
      <c r="E1179" s="15" t="s">
        <v>2532</v>
      </c>
      <c r="F1179" s="15">
        <v>693</v>
      </c>
      <c r="G1179" s="15">
        <v>715</v>
      </c>
      <c r="H1179" s="15"/>
      <c r="I1179" s="15"/>
      <c r="J1179" s="15"/>
      <c r="K1179" s="15"/>
      <c r="L1179" s="15"/>
    </row>
    <row r="1180" spans="1:12" s="24" customFormat="1" x14ac:dyDescent="0.15">
      <c r="A1180" s="15"/>
      <c r="B1180" s="27" t="s">
        <v>2128</v>
      </c>
      <c r="C1180" s="15" t="s">
        <v>2533</v>
      </c>
      <c r="D1180" s="15" t="s">
        <v>2531</v>
      </c>
      <c r="E1180" s="15" t="s">
        <v>2532</v>
      </c>
      <c r="F1180" s="15">
        <v>929</v>
      </c>
      <c r="G1180" s="15">
        <v>955</v>
      </c>
      <c r="H1180" s="15"/>
      <c r="I1180" s="15"/>
      <c r="J1180" s="15"/>
      <c r="K1180" s="15"/>
      <c r="L1180" s="15"/>
    </row>
    <row r="1181" spans="1:12" s="24" customFormat="1" x14ac:dyDescent="0.15">
      <c r="A1181" s="15"/>
      <c r="B1181" s="27" t="s">
        <v>2128</v>
      </c>
      <c r="C1181" s="15" t="s">
        <v>2533</v>
      </c>
      <c r="D1181" s="15" t="s">
        <v>2531</v>
      </c>
      <c r="E1181" s="15" t="s">
        <v>2532</v>
      </c>
      <c r="F1181" s="15">
        <v>958</v>
      </c>
      <c r="G1181" s="15">
        <v>984</v>
      </c>
      <c r="H1181" s="15"/>
      <c r="I1181" s="15"/>
      <c r="J1181" s="15"/>
      <c r="K1181" s="15"/>
      <c r="L1181" s="15"/>
    </row>
    <row r="1182" spans="1:12" s="24" customFormat="1" x14ac:dyDescent="0.15">
      <c r="A1182" s="15"/>
      <c r="B1182" s="35" t="s">
        <v>2549</v>
      </c>
      <c r="C1182" s="15" t="s">
        <v>2632</v>
      </c>
      <c r="D1182" s="15" t="s">
        <v>1895</v>
      </c>
      <c r="E1182" s="15" t="s">
        <v>1896</v>
      </c>
      <c r="F1182" s="15">
        <v>168</v>
      </c>
      <c r="G1182" s="15">
        <v>192</v>
      </c>
      <c r="H1182" s="15"/>
      <c r="I1182" s="15"/>
      <c r="J1182" s="15"/>
      <c r="K1182" s="15"/>
      <c r="L1182" s="15"/>
    </row>
    <row r="1183" spans="1:12" s="24" customFormat="1" x14ac:dyDescent="0.15">
      <c r="A1183" s="15"/>
      <c r="B1183" s="35" t="s">
        <v>2549</v>
      </c>
      <c r="C1183" s="15" t="s">
        <v>2632</v>
      </c>
      <c r="D1183" s="15" t="s">
        <v>1897</v>
      </c>
      <c r="E1183" s="15" t="s">
        <v>1894</v>
      </c>
      <c r="F1183" s="15">
        <v>246</v>
      </c>
      <c r="G1183" s="15">
        <v>302</v>
      </c>
      <c r="H1183" s="15"/>
      <c r="I1183" s="15"/>
      <c r="J1183" s="15"/>
      <c r="K1183" s="15"/>
      <c r="L1183" s="15"/>
    </row>
    <row r="1184" spans="1:12" s="24" customFormat="1" x14ac:dyDescent="0.15">
      <c r="B1184" s="36" t="s">
        <v>80</v>
      </c>
      <c r="C1184" s="36" t="s">
        <v>81</v>
      </c>
      <c r="D1184" s="24" t="s">
        <v>2671</v>
      </c>
      <c r="E1184" s="24" t="s">
        <v>2671</v>
      </c>
      <c r="F1184" s="37">
        <v>0</v>
      </c>
      <c r="G1184" s="38">
        <v>-100</v>
      </c>
    </row>
    <row r="1185" spans="2:7" s="24" customFormat="1" x14ac:dyDescent="0.15">
      <c r="B1185" s="36" t="s">
        <v>207</v>
      </c>
      <c r="C1185" s="36" t="s">
        <v>208</v>
      </c>
      <c r="D1185" s="24" t="s">
        <v>2671</v>
      </c>
      <c r="E1185" s="24" t="s">
        <v>2671</v>
      </c>
      <c r="F1185" s="37">
        <v>0</v>
      </c>
      <c r="G1185" s="38">
        <v>-100</v>
      </c>
    </row>
    <row r="1186" spans="2:7" s="24" customFormat="1" x14ac:dyDescent="0.15">
      <c r="B1186" s="36" t="s">
        <v>240</v>
      </c>
      <c r="C1186" s="36" t="s">
        <v>241</v>
      </c>
      <c r="D1186" s="24" t="s">
        <v>2671</v>
      </c>
      <c r="E1186" s="24" t="s">
        <v>2671</v>
      </c>
      <c r="F1186" s="37">
        <v>0</v>
      </c>
      <c r="G1186" s="38">
        <v>-100</v>
      </c>
    </row>
    <row r="1187" spans="2:7" s="24" customFormat="1" x14ac:dyDescent="0.15">
      <c r="B1187" s="36" t="s">
        <v>262</v>
      </c>
      <c r="C1187" s="36" t="s">
        <v>263</v>
      </c>
      <c r="D1187" s="24" t="s">
        <v>2671</v>
      </c>
      <c r="E1187" s="24" t="s">
        <v>2671</v>
      </c>
      <c r="F1187" s="37">
        <v>0</v>
      </c>
      <c r="G1187" s="38">
        <v>-250</v>
      </c>
    </row>
    <row r="1188" spans="2:7" x14ac:dyDescent="0.15">
      <c r="B1188" s="26"/>
    </row>
    <row r="1189" spans="2:7" x14ac:dyDescent="0.15">
      <c r="B1189" s="26"/>
    </row>
    <row r="1190" spans="2:7" x14ac:dyDescent="0.15">
      <c r="B1190" s="26"/>
    </row>
    <row r="1191" spans="2:7" x14ac:dyDescent="0.15">
      <c r="B1191" s="26"/>
    </row>
    <row r="1192" spans="2:7" x14ac:dyDescent="0.15">
      <c r="B1192" s="26"/>
    </row>
    <row r="1193" spans="2:7" x14ac:dyDescent="0.15">
      <c r="B1193" s="26"/>
    </row>
    <row r="1194" spans="2:7" x14ac:dyDescent="0.15">
      <c r="B1194" s="26"/>
    </row>
    <row r="1195" spans="2:7" x14ac:dyDescent="0.15">
      <c r="B1195" s="26"/>
    </row>
    <row r="1196" spans="2:7" x14ac:dyDescent="0.15">
      <c r="B1196" s="26"/>
    </row>
    <row r="1197" spans="2:7" x14ac:dyDescent="0.15">
      <c r="B1197" s="26"/>
    </row>
    <row r="1198" spans="2:7" x14ac:dyDescent="0.15">
      <c r="B1198" s="26"/>
    </row>
    <row r="1199" spans="2:7" x14ac:dyDescent="0.15">
      <c r="B1199" s="26"/>
    </row>
    <row r="1200" spans="2:7" x14ac:dyDescent="0.15">
      <c r="B1200" s="26"/>
    </row>
    <row r="1201" spans="2:2" x14ac:dyDescent="0.15">
      <c r="B1201" s="26"/>
    </row>
    <row r="1202" spans="2:2" x14ac:dyDescent="0.15">
      <c r="B1202" s="26"/>
    </row>
    <row r="1203" spans="2:2" x14ac:dyDescent="0.15">
      <c r="B1203" s="26"/>
    </row>
    <row r="1204" spans="2:2" x14ac:dyDescent="0.15">
      <c r="B1204" s="26"/>
    </row>
    <row r="1205" spans="2:2" x14ac:dyDescent="0.15">
      <c r="B1205" s="26"/>
    </row>
    <row r="1206" spans="2:2" x14ac:dyDescent="0.15">
      <c r="B1206" s="26"/>
    </row>
    <row r="1207" spans="2:2" x14ac:dyDescent="0.15">
      <c r="B1207" s="26"/>
    </row>
    <row r="1208" spans="2:2" x14ac:dyDescent="0.15">
      <c r="B1208" s="26"/>
    </row>
    <row r="1209" spans="2:2" x14ac:dyDescent="0.15">
      <c r="B1209" s="26"/>
    </row>
    <row r="1210" spans="2:2" x14ac:dyDescent="0.15">
      <c r="B1210" s="26"/>
    </row>
    <row r="1211" spans="2:2" x14ac:dyDescent="0.15">
      <c r="B1211" s="26"/>
    </row>
    <row r="1212" spans="2:2" x14ac:dyDescent="0.15">
      <c r="B1212" s="26"/>
    </row>
    <row r="1213" spans="2:2" x14ac:dyDescent="0.15">
      <c r="B1213" s="26"/>
    </row>
    <row r="1214" spans="2:2" x14ac:dyDescent="0.15">
      <c r="B1214" s="26"/>
    </row>
    <row r="1215" spans="2:2" x14ac:dyDescent="0.15">
      <c r="B1215" s="26"/>
    </row>
    <row r="1216" spans="2:2" x14ac:dyDescent="0.15">
      <c r="B1216" s="26"/>
    </row>
    <row r="1217" spans="2:2" x14ac:dyDescent="0.15">
      <c r="B1217" s="26"/>
    </row>
    <row r="1218" spans="2:2" x14ac:dyDescent="0.15">
      <c r="B1218" s="26"/>
    </row>
    <row r="1219" spans="2:2" x14ac:dyDescent="0.15">
      <c r="B1219" s="26"/>
    </row>
    <row r="1220" spans="2:2" x14ac:dyDescent="0.15">
      <c r="B1220" s="26"/>
    </row>
    <row r="1221" spans="2:2" x14ac:dyDescent="0.15">
      <c r="B1221" s="26"/>
    </row>
    <row r="1222" spans="2:2" x14ac:dyDescent="0.15">
      <c r="B1222" s="26"/>
    </row>
    <row r="1223" spans="2:2" x14ac:dyDescent="0.15">
      <c r="B1223" s="26"/>
    </row>
    <row r="1224" spans="2:2" x14ac:dyDescent="0.15">
      <c r="B1224" s="26"/>
    </row>
    <row r="1225" spans="2:2" x14ac:dyDescent="0.15">
      <c r="B1225" s="26"/>
    </row>
    <row r="1226" spans="2:2" x14ac:dyDescent="0.15">
      <c r="B1226" s="26"/>
    </row>
    <row r="1227" spans="2:2" x14ac:dyDescent="0.15">
      <c r="B1227" s="26"/>
    </row>
    <row r="1228" spans="2:2" x14ac:dyDescent="0.15">
      <c r="B1228" s="26"/>
    </row>
  </sheetData>
  <sortState xmlns:xlrd2="http://schemas.microsoft.com/office/spreadsheetml/2017/richdata2" ref="A445:L1183">
    <sortCondition ref="B445:B1183"/>
    <sortCondition ref="F445:F1183"/>
  </sortState>
  <mergeCells count="2">
    <mergeCell ref="A2:C2"/>
    <mergeCell ref="D2:G2"/>
  </mergeCells>
  <pageMargins left="0.78749999999999998" right="0.78749999999999998" top="1.05277777777778" bottom="1.05277777777778" header="0.78749999999999998" footer="0.78749999999999998"/>
  <pageSetup orientation="portrait" useFirstPageNumber="1" horizontalDpi="0" verticalDpi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5"/>
  <sheetViews>
    <sheetView tabSelected="1" topLeftCell="A60" zoomScale="125" zoomScaleNormal="125" workbookViewId="0">
      <selection activeCell="A84" sqref="A84:XFD84"/>
    </sheetView>
  </sheetViews>
  <sheetFormatPr baseColWidth="10" defaultColWidth="8.83203125" defaultRowHeight="13" x14ac:dyDescent="0.15"/>
  <cols>
    <col min="1" max="1" width="4.33203125"/>
    <col min="2" max="2" width="11.5"/>
    <col min="3" max="3" width="17.83203125"/>
    <col min="4" max="4" width="6.5"/>
    <col min="5" max="5" width="6.33203125"/>
    <col min="6" max="6" width="11.5"/>
    <col min="7" max="7" width="5.33203125"/>
    <col min="8" max="8" width="6"/>
    <col min="9" max="9" width="7.6640625"/>
    <col min="10" max="10" width="11.5"/>
    <col min="11" max="11" width="38.6640625" customWidth="1"/>
    <col min="12" max="1021" width="11.5"/>
  </cols>
  <sheetData>
    <row r="1" spans="1:12" x14ac:dyDescent="0.1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2" x14ac:dyDescent="0.15">
      <c r="A2" s="3"/>
      <c r="B2" s="4" t="s">
        <v>1</v>
      </c>
      <c r="C2" s="4"/>
      <c r="D2" s="40" t="s">
        <v>2</v>
      </c>
      <c r="E2" s="40"/>
      <c r="F2" s="40"/>
      <c r="G2" s="40"/>
      <c r="H2" s="40"/>
      <c r="I2" s="40"/>
    </row>
    <row r="3" spans="1:12" x14ac:dyDescent="0.15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30" t="s">
        <v>2006</v>
      </c>
      <c r="K3" s="16" t="s">
        <v>1604</v>
      </c>
      <c r="L3" s="17"/>
    </row>
    <row r="4" spans="1:12" x14ac:dyDescent="0.15">
      <c r="A4">
        <v>1</v>
      </c>
      <c r="B4" s="6" t="s">
        <v>12</v>
      </c>
      <c r="C4" s="7" t="s">
        <v>13</v>
      </c>
      <c r="D4" s="6">
        <v>6</v>
      </c>
      <c r="E4" s="6">
        <v>989</v>
      </c>
      <c r="F4" s="6" t="s">
        <v>14</v>
      </c>
      <c r="G4" s="6" t="s">
        <v>15</v>
      </c>
      <c r="H4" s="6" t="s">
        <v>16</v>
      </c>
      <c r="I4" s="6" t="s">
        <v>16</v>
      </c>
      <c r="J4" s="29">
        <v>1130</v>
      </c>
      <c r="K4" s="17" t="s">
        <v>1617</v>
      </c>
      <c r="L4" s="17"/>
    </row>
    <row r="5" spans="1:12" x14ac:dyDescent="0.15">
      <c r="A5">
        <v>2</v>
      </c>
      <c r="B5" s="6" t="s">
        <v>17</v>
      </c>
      <c r="C5" s="7" t="s">
        <v>18</v>
      </c>
      <c r="D5" s="6">
        <v>1</v>
      </c>
      <c r="E5" s="6">
        <v>129</v>
      </c>
      <c r="F5" s="6" t="s">
        <v>14</v>
      </c>
      <c r="G5" s="6" t="s">
        <v>15</v>
      </c>
      <c r="H5" s="6" t="s">
        <v>16</v>
      </c>
      <c r="I5" s="6" t="s">
        <v>16</v>
      </c>
      <c r="J5" s="29">
        <v>480</v>
      </c>
      <c r="K5" s="17" t="s">
        <v>1594</v>
      </c>
      <c r="L5" s="17"/>
    </row>
    <row r="6" spans="1:12" x14ac:dyDescent="0.15">
      <c r="A6">
        <v>3</v>
      </c>
      <c r="B6" s="6" t="s">
        <v>19</v>
      </c>
      <c r="C6" s="7" t="s">
        <v>20</v>
      </c>
      <c r="D6" s="6">
        <v>11</v>
      </c>
      <c r="E6" s="6">
        <v>3091</v>
      </c>
      <c r="F6" s="6" t="s">
        <v>14</v>
      </c>
      <c r="G6" s="6" t="s">
        <v>15</v>
      </c>
      <c r="H6" s="6" t="s">
        <v>16</v>
      </c>
      <c r="I6" s="6" t="s">
        <v>15</v>
      </c>
      <c r="J6" s="29">
        <v>1620</v>
      </c>
      <c r="K6" s="17" t="s">
        <v>1609</v>
      </c>
      <c r="L6" s="17"/>
    </row>
    <row r="7" spans="1:12" x14ac:dyDescent="0.15">
      <c r="A7">
        <v>4</v>
      </c>
      <c r="B7" s="6" t="s">
        <v>21</v>
      </c>
      <c r="C7" s="7" t="s">
        <v>22</v>
      </c>
      <c r="D7" s="6">
        <v>15</v>
      </c>
      <c r="E7" s="6">
        <v>8590</v>
      </c>
      <c r="F7" s="6" t="s">
        <v>23</v>
      </c>
      <c r="G7" s="6" t="s">
        <v>15</v>
      </c>
      <c r="H7" s="6" t="s">
        <v>16</v>
      </c>
      <c r="I7" s="6" t="s">
        <v>16</v>
      </c>
      <c r="J7" s="29">
        <v>2843</v>
      </c>
      <c r="K7" s="17" t="s">
        <v>1598</v>
      </c>
      <c r="L7" s="17"/>
    </row>
    <row r="8" spans="1:12" x14ac:dyDescent="0.15">
      <c r="A8">
        <v>5</v>
      </c>
      <c r="B8" s="6" t="s">
        <v>24</v>
      </c>
      <c r="C8" s="7" t="s">
        <v>25</v>
      </c>
      <c r="D8" s="6">
        <v>8</v>
      </c>
      <c r="E8" s="6">
        <v>2763</v>
      </c>
      <c r="F8" s="6" t="s">
        <v>23</v>
      </c>
      <c r="G8" s="6" t="s">
        <v>15</v>
      </c>
      <c r="H8" s="6" t="s">
        <v>16</v>
      </c>
      <c r="I8" s="6" t="s">
        <v>16</v>
      </c>
      <c r="J8" s="29">
        <v>920</v>
      </c>
      <c r="K8" s="17" t="s">
        <v>1615</v>
      </c>
      <c r="L8" s="17"/>
    </row>
    <row r="9" spans="1:12" x14ac:dyDescent="0.15">
      <c r="A9">
        <v>6</v>
      </c>
      <c r="B9" s="6" t="s">
        <v>26</v>
      </c>
      <c r="C9" s="7" t="s">
        <v>27</v>
      </c>
      <c r="D9" s="6">
        <v>15</v>
      </c>
      <c r="E9" s="6">
        <v>1951</v>
      </c>
      <c r="F9" s="6" t="s">
        <v>23</v>
      </c>
      <c r="G9" s="6" t="s">
        <v>15</v>
      </c>
      <c r="H9" s="6" t="s">
        <v>16</v>
      </c>
      <c r="I9" s="6" t="s">
        <v>16</v>
      </c>
      <c r="J9" s="29">
        <v>606</v>
      </c>
      <c r="K9" s="17" t="s">
        <v>1622</v>
      </c>
      <c r="L9" s="17"/>
    </row>
    <row r="10" spans="1:12" x14ac:dyDescent="0.15">
      <c r="A10">
        <v>7</v>
      </c>
      <c r="B10" s="6" t="s">
        <v>28</v>
      </c>
      <c r="C10" s="7" t="s">
        <v>29</v>
      </c>
      <c r="D10" s="6">
        <v>20</v>
      </c>
      <c r="E10" s="6">
        <v>6871</v>
      </c>
      <c r="F10" s="6" t="s">
        <v>23</v>
      </c>
      <c r="G10" s="6" t="s">
        <v>15</v>
      </c>
      <c r="H10" s="6" t="s">
        <v>16</v>
      </c>
      <c r="I10" s="6" t="s">
        <v>16</v>
      </c>
      <c r="J10" s="29">
        <v>2285</v>
      </c>
      <c r="K10" s="17" t="s">
        <v>1612</v>
      </c>
      <c r="L10" s="17"/>
    </row>
    <row r="11" spans="1:12" x14ac:dyDescent="0.15">
      <c r="A11">
        <v>8</v>
      </c>
      <c r="B11" s="6" t="s">
        <v>30</v>
      </c>
      <c r="C11" s="7" t="s">
        <v>31</v>
      </c>
      <c r="D11" s="6">
        <v>8</v>
      </c>
      <c r="E11" s="6">
        <v>1315</v>
      </c>
      <c r="F11" s="6" t="s">
        <v>23</v>
      </c>
      <c r="G11" s="6" t="s">
        <v>15</v>
      </c>
      <c r="H11" s="6" t="s">
        <v>16</v>
      </c>
      <c r="I11" s="6" t="s">
        <v>16</v>
      </c>
      <c r="J11" s="29">
        <v>403</v>
      </c>
      <c r="K11" s="17" t="s">
        <v>1595</v>
      </c>
      <c r="L11" s="17"/>
    </row>
    <row r="12" spans="1:12" x14ac:dyDescent="0.15">
      <c r="A12">
        <v>9</v>
      </c>
      <c r="B12" s="6" t="s">
        <v>32</v>
      </c>
      <c r="C12" s="7" t="s">
        <v>33</v>
      </c>
      <c r="D12" s="6">
        <v>17</v>
      </c>
      <c r="E12" s="6">
        <v>2461</v>
      </c>
      <c r="F12" s="6" t="s">
        <v>23</v>
      </c>
      <c r="G12" s="6" t="s">
        <v>15</v>
      </c>
      <c r="H12" s="6" t="s">
        <v>16</v>
      </c>
      <c r="I12" s="6" t="s">
        <v>16</v>
      </c>
      <c r="J12" s="29">
        <v>729</v>
      </c>
      <c r="K12" s="17" t="s">
        <v>1612</v>
      </c>
      <c r="L12" s="17"/>
    </row>
    <row r="13" spans="1:12" x14ac:dyDescent="0.15">
      <c r="A13">
        <v>10</v>
      </c>
      <c r="B13" s="6" t="s">
        <v>34</v>
      </c>
      <c r="C13" s="7" t="s">
        <v>35</v>
      </c>
      <c r="D13" s="6">
        <v>2</v>
      </c>
      <c r="E13" s="6">
        <v>720</v>
      </c>
      <c r="F13" s="6" t="s">
        <v>23</v>
      </c>
      <c r="G13" s="6" t="s">
        <v>15</v>
      </c>
      <c r="H13" s="6" t="s">
        <v>16</v>
      </c>
      <c r="I13" s="6" t="s">
        <v>16</v>
      </c>
      <c r="J13" s="29">
        <v>239</v>
      </c>
      <c r="K13" s="17" t="s">
        <v>1619</v>
      </c>
      <c r="L13" s="17"/>
    </row>
    <row r="14" spans="1:12" x14ac:dyDescent="0.15">
      <c r="A14">
        <v>11</v>
      </c>
      <c r="B14" s="8" t="s">
        <v>36</v>
      </c>
      <c r="C14" s="9" t="s">
        <v>37</v>
      </c>
      <c r="D14" s="8">
        <v>5</v>
      </c>
      <c r="E14" s="8">
        <v>3149</v>
      </c>
      <c r="F14" s="8" t="s">
        <v>14</v>
      </c>
      <c r="G14" s="8" t="s">
        <v>15</v>
      </c>
      <c r="H14" s="6" t="s">
        <v>16</v>
      </c>
      <c r="I14" s="8" t="s">
        <v>15</v>
      </c>
      <c r="J14" s="29">
        <v>1271</v>
      </c>
      <c r="K14" s="17" t="s">
        <v>1617</v>
      </c>
      <c r="L14" s="17"/>
    </row>
    <row r="15" spans="1:12" x14ac:dyDescent="0.15">
      <c r="A15">
        <v>12</v>
      </c>
      <c r="B15" s="6" t="s">
        <v>38</v>
      </c>
      <c r="C15" s="7" t="s">
        <v>39</v>
      </c>
      <c r="D15" s="6">
        <v>20</v>
      </c>
      <c r="E15" s="6">
        <v>10647</v>
      </c>
      <c r="F15" s="6" t="s">
        <v>23</v>
      </c>
      <c r="G15" s="6" t="s">
        <v>15</v>
      </c>
      <c r="H15" s="6" t="s">
        <v>16</v>
      </c>
      <c r="I15" s="6" t="s">
        <v>15</v>
      </c>
      <c r="J15" s="29">
        <v>766</v>
      </c>
      <c r="K15" s="17" t="s">
        <v>1622</v>
      </c>
      <c r="L15" s="17"/>
    </row>
    <row r="16" spans="1:12" x14ac:dyDescent="0.15">
      <c r="A16">
        <v>13</v>
      </c>
      <c r="B16" s="6" t="s">
        <v>40</v>
      </c>
      <c r="C16" s="7" t="s">
        <v>41</v>
      </c>
      <c r="D16" s="6">
        <v>22</v>
      </c>
      <c r="E16" s="6">
        <v>5995</v>
      </c>
      <c r="F16" s="6" t="s">
        <v>23</v>
      </c>
      <c r="G16" s="6" t="s">
        <v>15</v>
      </c>
      <c r="H16" s="6" t="s">
        <v>16</v>
      </c>
      <c r="I16" s="6" t="s">
        <v>16</v>
      </c>
      <c r="J16" s="29">
        <v>1863</v>
      </c>
      <c r="K16" s="17" t="s">
        <v>1608</v>
      </c>
      <c r="L16" s="17"/>
    </row>
    <row r="17" spans="1:12" x14ac:dyDescent="0.15">
      <c r="A17">
        <v>14</v>
      </c>
      <c r="B17" s="6" t="s">
        <v>42</v>
      </c>
      <c r="C17" s="7" t="s">
        <v>43</v>
      </c>
      <c r="D17" s="6">
        <v>26</v>
      </c>
      <c r="E17" s="6">
        <v>10483</v>
      </c>
      <c r="F17" s="6" t="s">
        <v>23</v>
      </c>
      <c r="G17" s="6" t="s">
        <v>15</v>
      </c>
      <c r="H17" s="6" t="s">
        <v>16</v>
      </c>
      <c r="I17" s="6" t="s">
        <v>16</v>
      </c>
      <c r="J17" s="29">
        <v>3418</v>
      </c>
      <c r="K17" s="17" t="s">
        <v>1608</v>
      </c>
      <c r="L17" s="17"/>
    </row>
    <row r="18" spans="1:12" x14ac:dyDescent="0.15">
      <c r="A18">
        <v>15</v>
      </c>
      <c r="B18" s="8" t="s">
        <v>44</v>
      </c>
      <c r="C18" s="9" t="s">
        <v>45</v>
      </c>
      <c r="D18" s="8">
        <v>4</v>
      </c>
      <c r="E18" s="8">
        <v>709</v>
      </c>
      <c r="F18" s="8" t="s">
        <v>14</v>
      </c>
      <c r="G18" s="8" t="s">
        <v>15</v>
      </c>
      <c r="H18" s="6" t="s">
        <v>16</v>
      </c>
      <c r="I18" s="8" t="s">
        <v>16</v>
      </c>
      <c r="J18" s="29">
        <v>538</v>
      </c>
      <c r="K18" s="17" t="s">
        <v>1619</v>
      </c>
      <c r="L18" s="17"/>
    </row>
    <row r="19" spans="1:12" x14ac:dyDescent="0.15">
      <c r="A19">
        <v>16</v>
      </c>
      <c r="B19" s="6" t="s">
        <v>46</v>
      </c>
      <c r="C19" s="7" t="s">
        <v>47</v>
      </c>
      <c r="D19" s="6">
        <v>10</v>
      </c>
      <c r="E19" s="6">
        <v>1393</v>
      </c>
      <c r="F19" s="6" t="s">
        <v>23</v>
      </c>
      <c r="G19" s="6" t="s">
        <v>15</v>
      </c>
      <c r="H19" s="6" t="s">
        <v>15</v>
      </c>
      <c r="I19" s="6" t="s">
        <v>16</v>
      </c>
      <c r="J19" s="29">
        <v>295</v>
      </c>
      <c r="K19" s="17" t="s">
        <v>1595</v>
      </c>
      <c r="L19" s="17"/>
    </row>
    <row r="20" spans="1:12" x14ac:dyDescent="0.15">
      <c r="A20">
        <v>17</v>
      </c>
      <c r="B20" s="6" t="s">
        <v>48</v>
      </c>
      <c r="C20" s="7" t="s">
        <v>49</v>
      </c>
      <c r="D20" s="6">
        <v>10</v>
      </c>
      <c r="E20" s="6">
        <v>1375</v>
      </c>
      <c r="F20" s="6" t="s">
        <v>23</v>
      </c>
      <c r="G20" s="6" t="s">
        <v>15</v>
      </c>
      <c r="H20" s="6" t="s">
        <v>15</v>
      </c>
      <c r="I20" s="6" t="s">
        <v>16</v>
      </c>
      <c r="J20" s="29">
        <v>289</v>
      </c>
      <c r="K20" s="17" t="s">
        <v>1595</v>
      </c>
      <c r="L20" s="17"/>
    </row>
    <row r="21" spans="1:12" x14ac:dyDescent="0.15">
      <c r="A21">
        <v>18</v>
      </c>
      <c r="B21" s="6" t="s">
        <v>50</v>
      </c>
      <c r="C21" s="7" t="s">
        <v>51</v>
      </c>
      <c r="D21" s="6">
        <v>10</v>
      </c>
      <c r="E21" s="6">
        <v>1384</v>
      </c>
      <c r="F21" s="6" t="s">
        <v>23</v>
      </c>
      <c r="G21" s="6" t="s">
        <v>15</v>
      </c>
      <c r="H21" s="6" t="s">
        <v>15</v>
      </c>
      <c r="I21" s="6" t="s">
        <v>16</v>
      </c>
      <c r="J21" s="29">
        <v>292</v>
      </c>
      <c r="K21" s="17" t="s">
        <v>1595</v>
      </c>
      <c r="L21" s="17"/>
    </row>
    <row r="22" spans="1:12" x14ac:dyDescent="0.15">
      <c r="A22">
        <v>19</v>
      </c>
      <c r="B22" s="6" t="s">
        <v>52</v>
      </c>
      <c r="C22" s="7" t="s">
        <v>53</v>
      </c>
      <c r="D22" s="6">
        <v>11</v>
      </c>
      <c r="E22" s="6">
        <v>1357</v>
      </c>
      <c r="F22" s="6" t="s">
        <v>23</v>
      </c>
      <c r="G22" s="6" t="s">
        <v>15</v>
      </c>
      <c r="H22" s="6" t="s">
        <v>16</v>
      </c>
      <c r="I22" s="6" t="s">
        <v>16</v>
      </c>
      <c r="J22" s="29">
        <v>410</v>
      </c>
      <c r="K22" s="17" t="s">
        <v>1595</v>
      </c>
      <c r="L22" s="17"/>
    </row>
    <row r="23" spans="1:12" x14ac:dyDescent="0.15">
      <c r="A23">
        <v>20</v>
      </c>
      <c r="B23" s="6" t="s">
        <v>54</v>
      </c>
      <c r="C23" s="7" t="s">
        <v>55</v>
      </c>
      <c r="D23" s="6">
        <v>16</v>
      </c>
      <c r="E23" s="6">
        <v>2701</v>
      </c>
      <c r="F23" s="6" t="s">
        <v>23</v>
      </c>
      <c r="G23" s="6" t="s">
        <v>15</v>
      </c>
      <c r="H23" s="6" t="s">
        <v>16</v>
      </c>
      <c r="I23" s="6" t="s">
        <v>16</v>
      </c>
      <c r="J23" s="29">
        <v>882</v>
      </c>
      <c r="K23" s="17" t="s">
        <v>1614</v>
      </c>
      <c r="L23" s="17"/>
    </row>
    <row r="24" spans="1:12" x14ac:dyDescent="0.15">
      <c r="A24">
        <v>21</v>
      </c>
      <c r="B24" s="8" t="s">
        <v>56</v>
      </c>
      <c r="C24" s="9" t="s">
        <v>57</v>
      </c>
      <c r="D24" s="8">
        <v>3</v>
      </c>
      <c r="E24" s="8">
        <v>334</v>
      </c>
      <c r="F24" s="8" t="s">
        <v>14</v>
      </c>
      <c r="G24" s="8" t="s">
        <v>15</v>
      </c>
      <c r="H24" s="6" t="s">
        <v>16</v>
      </c>
      <c r="I24" s="8" t="s">
        <v>16</v>
      </c>
      <c r="J24" s="29">
        <v>1490</v>
      </c>
      <c r="K24" s="17" t="s">
        <v>1621</v>
      </c>
      <c r="L24" s="17"/>
    </row>
    <row r="25" spans="1:12" x14ac:dyDescent="0.15">
      <c r="A25">
        <v>22</v>
      </c>
      <c r="B25" s="6" t="s">
        <v>58</v>
      </c>
      <c r="C25" s="7" t="s">
        <v>59</v>
      </c>
      <c r="D25" s="6">
        <v>10</v>
      </c>
      <c r="E25" s="6">
        <v>1269</v>
      </c>
      <c r="F25" s="6" t="s">
        <v>23</v>
      </c>
      <c r="G25" s="6" t="s">
        <v>15</v>
      </c>
      <c r="H25" s="6" t="s">
        <v>15</v>
      </c>
      <c r="I25" s="6" t="s">
        <v>16</v>
      </c>
      <c r="J25" s="29">
        <v>303</v>
      </c>
      <c r="K25" s="17" t="s">
        <v>1595</v>
      </c>
      <c r="L25" s="17"/>
    </row>
    <row r="26" spans="1:12" x14ac:dyDescent="0.15">
      <c r="A26">
        <v>23</v>
      </c>
      <c r="B26" s="6" t="s">
        <v>60</v>
      </c>
      <c r="C26" s="7" t="s">
        <v>61</v>
      </c>
      <c r="D26" s="6">
        <v>10</v>
      </c>
      <c r="E26" s="6">
        <v>1333</v>
      </c>
      <c r="F26" s="6" t="s">
        <v>23</v>
      </c>
      <c r="G26" s="6" t="s">
        <v>15</v>
      </c>
      <c r="H26" s="6" t="s">
        <v>15</v>
      </c>
      <c r="I26" s="6" t="s">
        <v>16</v>
      </c>
      <c r="J26" s="29">
        <v>326</v>
      </c>
      <c r="K26" s="17" t="s">
        <v>1595</v>
      </c>
      <c r="L26" s="17"/>
    </row>
    <row r="27" spans="1:12" x14ac:dyDescent="0.15">
      <c r="A27">
        <v>24</v>
      </c>
      <c r="B27" s="6" t="s">
        <v>62</v>
      </c>
      <c r="C27" s="7" t="s">
        <v>63</v>
      </c>
      <c r="D27" s="6">
        <v>2</v>
      </c>
      <c r="E27" s="6">
        <v>597</v>
      </c>
      <c r="F27" s="6" t="s">
        <v>23</v>
      </c>
      <c r="G27" s="6" t="s">
        <v>15</v>
      </c>
      <c r="H27" s="6" t="s">
        <v>16</v>
      </c>
      <c r="I27" s="6" t="s">
        <v>16</v>
      </c>
      <c r="J27" s="29">
        <v>198</v>
      </c>
      <c r="K27" s="17" t="s">
        <v>1595</v>
      </c>
      <c r="L27" s="17"/>
    </row>
    <row r="28" spans="1:12" x14ac:dyDescent="0.15">
      <c r="A28">
        <v>25</v>
      </c>
      <c r="B28" s="6" t="s">
        <v>64</v>
      </c>
      <c r="C28" s="7" t="s">
        <v>65</v>
      </c>
      <c r="D28" s="6">
        <v>10</v>
      </c>
      <c r="E28" s="6">
        <v>1442</v>
      </c>
      <c r="F28" s="6" t="s">
        <v>23</v>
      </c>
      <c r="G28" s="6" t="s">
        <v>15</v>
      </c>
      <c r="H28" s="6" t="s">
        <v>15</v>
      </c>
      <c r="I28" s="6" t="s">
        <v>16</v>
      </c>
      <c r="J28" s="29">
        <v>156</v>
      </c>
      <c r="K28" s="17" t="s">
        <v>1595</v>
      </c>
      <c r="L28" s="17"/>
    </row>
    <row r="29" spans="1:12" x14ac:dyDescent="0.15">
      <c r="A29">
        <v>26</v>
      </c>
      <c r="B29" s="6" t="s">
        <v>66</v>
      </c>
      <c r="C29" s="7" t="s">
        <v>67</v>
      </c>
      <c r="D29" s="6">
        <v>2</v>
      </c>
      <c r="E29" s="6">
        <v>417</v>
      </c>
      <c r="F29" s="6" t="s">
        <v>23</v>
      </c>
      <c r="G29" s="6" t="s">
        <v>15</v>
      </c>
      <c r="H29" s="6" t="s">
        <v>16</v>
      </c>
      <c r="I29" s="6" t="s">
        <v>16</v>
      </c>
      <c r="J29" s="29">
        <v>138</v>
      </c>
      <c r="K29" s="17" t="s">
        <v>1595</v>
      </c>
      <c r="L29" s="17"/>
    </row>
    <row r="30" spans="1:12" x14ac:dyDescent="0.15">
      <c r="A30">
        <v>27</v>
      </c>
      <c r="B30" s="8" t="s">
        <v>68</v>
      </c>
      <c r="C30" s="9" t="s">
        <v>69</v>
      </c>
      <c r="D30" s="8">
        <v>3</v>
      </c>
      <c r="E30" s="8">
        <v>373</v>
      </c>
      <c r="F30" s="8" t="s">
        <v>14</v>
      </c>
      <c r="G30" s="8" t="s">
        <v>15</v>
      </c>
      <c r="H30" s="6" t="s">
        <v>16</v>
      </c>
      <c r="I30" s="8" t="s">
        <v>16</v>
      </c>
      <c r="J30" s="29">
        <v>543</v>
      </c>
      <c r="K30" s="17" t="s">
        <v>1608</v>
      </c>
      <c r="L30" s="17"/>
    </row>
    <row r="31" spans="1:12" x14ac:dyDescent="0.15">
      <c r="A31">
        <v>28</v>
      </c>
      <c r="B31" s="6" t="s">
        <v>70</v>
      </c>
      <c r="C31" s="7" t="s">
        <v>71</v>
      </c>
      <c r="D31" s="6">
        <v>2</v>
      </c>
      <c r="E31" s="6">
        <v>280</v>
      </c>
      <c r="F31" s="6" t="s">
        <v>14</v>
      </c>
      <c r="G31" s="6" t="s">
        <v>15</v>
      </c>
      <c r="H31" s="6" t="s">
        <v>16</v>
      </c>
      <c r="I31" s="6" t="s">
        <v>16</v>
      </c>
      <c r="J31" s="29">
        <v>2442</v>
      </c>
      <c r="K31" s="17" t="s">
        <v>1621</v>
      </c>
      <c r="L31" s="17"/>
    </row>
    <row r="32" spans="1:12" x14ac:dyDescent="0.15">
      <c r="A32">
        <v>29</v>
      </c>
      <c r="B32" s="6" t="s">
        <v>72</v>
      </c>
      <c r="C32" s="7" t="s">
        <v>73</v>
      </c>
      <c r="D32" s="6">
        <v>1</v>
      </c>
      <c r="E32" s="6">
        <v>228</v>
      </c>
      <c r="F32" s="6" t="s">
        <v>14</v>
      </c>
      <c r="G32" s="6" t="s">
        <v>15</v>
      </c>
      <c r="H32" s="6" t="s">
        <v>16</v>
      </c>
      <c r="I32" s="6" t="s">
        <v>16</v>
      </c>
      <c r="J32" s="29">
        <v>781</v>
      </c>
      <c r="K32" s="17" t="s">
        <v>1598</v>
      </c>
      <c r="L32" s="17"/>
    </row>
    <row r="33" spans="1:12" x14ac:dyDescent="0.15">
      <c r="A33">
        <v>30</v>
      </c>
      <c r="B33" s="6" t="s">
        <v>74</v>
      </c>
      <c r="C33" s="7" t="s">
        <v>75</v>
      </c>
      <c r="D33" s="6">
        <v>16</v>
      </c>
      <c r="E33" s="6">
        <v>2344</v>
      </c>
      <c r="F33" s="6" t="s">
        <v>23</v>
      </c>
      <c r="G33" s="6" t="s">
        <v>15</v>
      </c>
      <c r="H33" s="6" t="s">
        <v>16</v>
      </c>
      <c r="I33" s="6" t="s">
        <v>16</v>
      </c>
      <c r="J33" s="29">
        <v>768</v>
      </c>
      <c r="K33" s="17" t="s">
        <v>1620</v>
      </c>
      <c r="L33" s="17"/>
    </row>
    <row r="34" spans="1:12" x14ac:dyDescent="0.15">
      <c r="A34">
        <v>31</v>
      </c>
      <c r="B34" s="6" t="s">
        <v>76</v>
      </c>
      <c r="C34" s="7" t="s">
        <v>77</v>
      </c>
      <c r="D34" s="6">
        <v>7</v>
      </c>
      <c r="E34" s="6">
        <v>1199</v>
      </c>
      <c r="F34" s="6" t="s">
        <v>14</v>
      </c>
      <c r="G34" s="6" t="s">
        <v>15</v>
      </c>
      <c r="H34" s="6" t="s">
        <v>16</v>
      </c>
      <c r="I34" s="6" t="s">
        <v>16</v>
      </c>
      <c r="J34" s="29">
        <v>855</v>
      </c>
      <c r="K34" s="17" t="s">
        <v>1609</v>
      </c>
      <c r="L34" s="17"/>
    </row>
    <row r="35" spans="1:12" x14ac:dyDescent="0.15">
      <c r="A35">
        <v>32</v>
      </c>
      <c r="B35" s="6" t="s">
        <v>78</v>
      </c>
      <c r="C35" s="7" t="s">
        <v>79</v>
      </c>
      <c r="D35" s="6">
        <v>1</v>
      </c>
      <c r="E35" s="6">
        <v>201</v>
      </c>
      <c r="F35" s="6" t="s">
        <v>14</v>
      </c>
      <c r="G35" s="6" t="s">
        <v>15</v>
      </c>
      <c r="H35" s="6" t="s">
        <v>16</v>
      </c>
      <c r="I35" s="6" t="s">
        <v>16</v>
      </c>
      <c r="J35" s="29">
        <v>912</v>
      </c>
      <c r="K35" s="17" t="s">
        <v>1612</v>
      </c>
      <c r="L35" s="17"/>
    </row>
    <row r="36" spans="1:12" x14ac:dyDescent="0.15">
      <c r="A36">
        <v>33</v>
      </c>
      <c r="B36" s="6" t="s">
        <v>80</v>
      </c>
      <c r="C36" s="7" t="s">
        <v>81</v>
      </c>
      <c r="D36" s="6">
        <v>1</v>
      </c>
      <c r="E36" s="6">
        <v>100</v>
      </c>
      <c r="F36" s="6" t="s">
        <v>82</v>
      </c>
      <c r="G36" s="6" t="s">
        <v>16</v>
      </c>
      <c r="H36" s="6" t="s">
        <v>16</v>
      </c>
      <c r="I36" s="6" t="s">
        <v>16</v>
      </c>
      <c r="J36" s="29">
        <v>82</v>
      </c>
      <c r="K36" s="17"/>
      <c r="L36" s="17"/>
    </row>
    <row r="37" spans="1:12" x14ac:dyDescent="0.15">
      <c r="A37">
        <v>34</v>
      </c>
      <c r="B37" s="6" t="s">
        <v>83</v>
      </c>
      <c r="C37" s="7" t="s">
        <v>84</v>
      </c>
      <c r="D37" s="6">
        <v>33</v>
      </c>
      <c r="E37" s="6">
        <v>4496</v>
      </c>
      <c r="F37" s="6" t="s">
        <v>23</v>
      </c>
      <c r="G37" s="6" t="s">
        <v>15</v>
      </c>
      <c r="H37" s="6" t="s">
        <v>15</v>
      </c>
      <c r="I37" s="6" t="s">
        <v>16</v>
      </c>
      <c r="J37" s="29">
        <v>1210</v>
      </c>
      <c r="K37" s="17" t="s">
        <v>1609</v>
      </c>
      <c r="L37" s="17" t="s">
        <v>1611</v>
      </c>
    </row>
    <row r="38" spans="1:12" x14ac:dyDescent="0.15">
      <c r="A38">
        <v>35</v>
      </c>
      <c r="B38" s="6" t="s">
        <v>85</v>
      </c>
      <c r="C38" s="7" t="s">
        <v>86</v>
      </c>
      <c r="D38" s="6">
        <v>5</v>
      </c>
      <c r="E38" s="6">
        <v>889</v>
      </c>
      <c r="F38" s="6" t="s">
        <v>14</v>
      </c>
      <c r="G38" s="6" t="s">
        <v>15</v>
      </c>
      <c r="H38" s="6" t="s">
        <v>16</v>
      </c>
      <c r="I38" s="6" t="s">
        <v>16</v>
      </c>
      <c r="J38" s="29">
        <v>2414</v>
      </c>
      <c r="K38" s="17" t="s">
        <v>1621</v>
      </c>
      <c r="L38" s="17"/>
    </row>
    <row r="39" spans="1:12" x14ac:dyDescent="0.15">
      <c r="A39">
        <v>36</v>
      </c>
      <c r="B39" s="6" t="s">
        <v>87</v>
      </c>
      <c r="C39" s="7" t="s">
        <v>88</v>
      </c>
      <c r="D39" s="6">
        <v>17</v>
      </c>
      <c r="E39" s="6">
        <v>3060</v>
      </c>
      <c r="F39" s="6" t="s">
        <v>23</v>
      </c>
      <c r="G39" s="6" t="s">
        <v>15</v>
      </c>
      <c r="H39" s="6" t="s">
        <v>16</v>
      </c>
      <c r="I39" s="6" t="s">
        <v>16</v>
      </c>
      <c r="J39" s="29">
        <v>976</v>
      </c>
      <c r="K39" s="17" t="s">
        <v>1609</v>
      </c>
      <c r="L39" s="17" t="s">
        <v>1606</v>
      </c>
    </row>
    <row r="40" spans="1:12" x14ac:dyDescent="0.15">
      <c r="A40">
        <v>37</v>
      </c>
      <c r="B40" s="6" t="s">
        <v>89</v>
      </c>
      <c r="C40" s="7" t="s">
        <v>90</v>
      </c>
      <c r="D40" s="6">
        <v>3</v>
      </c>
      <c r="E40" s="6">
        <v>1153</v>
      </c>
      <c r="F40" s="6" t="s">
        <v>14</v>
      </c>
      <c r="G40" s="6" t="s">
        <v>15</v>
      </c>
      <c r="H40" s="6" t="s">
        <v>16</v>
      </c>
      <c r="I40" s="6" t="s">
        <v>16</v>
      </c>
      <c r="J40" s="29">
        <v>983</v>
      </c>
      <c r="K40" s="17" t="s">
        <v>1609</v>
      </c>
      <c r="L40" s="17" t="s">
        <v>1606</v>
      </c>
    </row>
    <row r="41" spans="1:12" x14ac:dyDescent="0.15">
      <c r="A41">
        <v>38</v>
      </c>
      <c r="B41" s="6" t="s">
        <v>91</v>
      </c>
      <c r="C41" s="7" t="s">
        <v>92</v>
      </c>
      <c r="D41" s="6">
        <v>34</v>
      </c>
      <c r="E41" s="6">
        <v>4654</v>
      </c>
      <c r="F41" s="6" t="s">
        <v>23</v>
      </c>
      <c r="G41" s="6" t="s">
        <v>15</v>
      </c>
      <c r="H41" s="6" t="s">
        <v>15</v>
      </c>
      <c r="I41" s="6" t="s">
        <v>16</v>
      </c>
      <c r="J41" s="29">
        <v>1255</v>
      </c>
      <c r="K41" s="17" t="s">
        <v>1609</v>
      </c>
      <c r="L41" s="17" t="s">
        <v>1611</v>
      </c>
    </row>
    <row r="42" spans="1:12" x14ac:dyDescent="0.15">
      <c r="A42">
        <v>39</v>
      </c>
      <c r="B42" s="6" t="s">
        <v>93</v>
      </c>
      <c r="C42" s="7" t="s">
        <v>94</v>
      </c>
      <c r="D42" s="6">
        <v>5</v>
      </c>
      <c r="E42" s="6">
        <v>771</v>
      </c>
      <c r="F42" s="6" t="s">
        <v>14</v>
      </c>
      <c r="G42" s="6" t="s">
        <v>15</v>
      </c>
      <c r="H42" s="6" t="s">
        <v>16</v>
      </c>
      <c r="I42" s="6" t="s">
        <v>16</v>
      </c>
      <c r="J42" s="29">
        <v>1342</v>
      </c>
      <c r="K42" s="17" t="s">
        <v>1609</v>
      </c>
      <c r="L42" s="17" t="s">
        <v>1611</v>
      </c>
    </row>
    <row r="43" spans="1:12" x14ac:dyDescent="0.15">
      <c r="A43">
        <v>40</v>
      </c>
      <c r="B43" s="6" t="s">
        <v>95</v>
      </c>
      <c r="C43" s="7" t="s">
        <v>96</v>
      </c>
      <c r="D43" s="6">
        <v>8</v>
      </c>
      <c r="E43" s="6">
        <v>1045</v>
      </c>
      <c r="F43" s="6" t="s">
        <v>14</v>
      </c>
      <c r="G43" s="6" t="s">
        <v>15</v>
      </c>
      <c r="H43" s="6" t="s">
        <v>16</v>
      </c>
      <c r="I43" s="6" t="s">
        <v>16</v>
      </c>
      <c r="J43" s="29">
        <v>1308</v>
      </c>
      <c r="K43" s="17" t="s">
        <v>1609</v>
      </c>
      <c r="L43" s="17" t="s">
        <v>1611</v>
      </c>
    </row>
    <row r="44" spans="1:12" x14ac:dyDescent="0.15">
      <c r="A44">
        <v>41</v>
      </c>
      <c r="B44" s="6" t="s">
        <v>97</v>
      </c>
      <c r="C44" s="7" t="s">
        <v>98</v>
      </c>
      <c r="D44" s="6">
        <v>2</v>
      </c>
      <c r="E44" s="6">
        <v>571</v>
      </c>
      <c r="F44" s="6" t="s">
        <v>14</v>
      </c>
      <c r="G44" s="6" t="s">
        <v>15</v>
      </c>
      <c r="H44" s="6" t="s">
        <v>16</v>
      </c>
      <c r="I44" s="6" t="s">
        <v>16</v>
      </c>
      <c r="J44" s="29">
        <v>595</v>
      </c>
      <c r="K44" s="17" t="s">
        <v>1615</v>
      </c>
      <c r="L44" s="17"/>
    </row>
    <row r="45" spans="1:12" x14ac:dyDescent="0.15">
      <c r="A45">
        <v>42</v>
      </c>
      <c r="B45" s="6" t="s">
        <v>99</v>
      </c>
      <c r="C45" s="7" t="s">
        <v>100</v>
      </c>
      <c r="D45" s="6">
        <v>1</v>
      </c>
      <c r="E45" s="6">
        <v>100</v>
      </c>
      <c r="F45" s="6" t="s">
        <v>14</v>
      </c>
      <c r="G45" s="6" t="s">
        <v>15</v>
      </c>
      <c r="H45" s="6" t="s">
        <v>16</v>
      </c>
      <c r="I45" s="6" t="s">
        <v>16</v>
      </c>
      <c r="J45" s="29">
        <v>751</v>
      </c>
      <c r="K45" s="17" t="s">
        <v>1612</v>
      </c>
      <c r="L45" s="17"/>
    </row>
    <row r="46" spans="1:12" x14ac:dyDescent="0.15">
      <c r="A46">
        <v>43</v>
      </c>
      <c r="B46" s="6" t="s">
        <v>101</v>
      </c>
      <c r="C46" s="7" t="s">
        <v>102</v>
      </c>
      <c r="D46" s="6">
        <v>11</v>
      </c>
      <c r="E46" s="6">
        <v>2141</v>
      </c>
      <c r="F46" s="6" t="s">
        <v>23</v>
      </c>
      <c r="G46" s="6" t="s">
        <v>15</v>
      </c>
      <c r="H46" s="6" t="s">
        <v>16</v>
      </c>
      <c r="I46" s="6" t="s">
        <v>16</v>
      </c>
      <c r="J46" s="29">
        <v>707</v>
      </c>
      <c r="K46" s="17" t="s">
        <v>1620</v>
      </c>
      <c r="L46" s="17"/>
    </row>
    <row r="47" spans="1:12" x14ac:dyDescent="0.15">
      <c r="A47">
        <v>44</v>
      </c>
      <c r="B47" s="6" t="s">
        <v>103</v>
      </c>
      <c r="C47" s="7" t="s">
        <v>104</v>
      </c>
      <c r="D47" s="6">
        <v>3</v>
      </c>
      <c r="E47" s="6">
        <v>720</v>
      </c>
      <c r="F47" s="6" t="s">
        <v>23</v>
      </c>
      <c r="G47" s="6" t="s">
        <v>15</v>
      </c>
      <c r="H47" s="6" t="s">
        <v>16</v>
      </c>
      <c r="I47" s="6" t="s">
        <v>16</v>
      </c>
      <c r="J47" s="29">
        <v>239</v>
      </c>
      <c r="K47" s="17" t="s">
        <v>1609</v>
      </c>
      <c r="L47" s="17" t="s">
        <v>1600</v>
      </c>
    </row>
    <row r="48" spans="1:12" x14ac:dyDescent="0.15">
      <c r="A48">
        <v>45</v>
      </c>
      <c r="B48" s="6" t="s">
        <v>105</v>
      </c>
      <c r="C48" s="7" t="s">
        <v>106</v>
      </c>
      <c r="D48" s="6">
        <v>3</v>
      </c>
      <c r="E48" s="6">
        <v>621</v>
      </c>
      <c r="F48" s="6" t="s">
        <v>23</v>
      </c>
      <c r="G48" s="6" t="s">
        <v>15</v>
      </c>
      <c r="H48" s="6" t="s">
        <v>16</v>
      </c>
      <c r="I48" s="6" t="s">
        <v>16</v>
      </c>
      <c r="J48" s="29">
        <v>206</v>
      </c>
      <c r="K48" s="17" t="s">
        <v>1609</v>
      </c>
      <c r="L48" s="17" t="s">
        <v>1600</v>
      </c>
    </row>
    <row r="49" spans="1:12" x14ac:dyDescent="0.15">
      <c r="A49">
        <v>46</v>
      </c>
      <c r="B49" s="6" t="s">
        <v>107</v>
      </c>
      <c r="C49" s="7" t="s">
        <v>108</v>
      </c>
      <c r="D49" s="6">
        <v>21</v>
      </c>
      <c r="E49" s="6">
        <v>3147</v>
      </c>
      <c r="F49" s="6" t="s">
        <v>23</v>
      </c>
      <c r="G49" s="6" t="s">
        <v>15</v>
      </c>
      <c r="H49" s="6" t="s">
        <v>15</v>
      </c>
      <c r="I49" s="6" t="s">
        <v>15</v>
      </c>
      <c r="J49" s="29">
        <v>853</v>
      </c>
      <c r="K49" s="17" t="s">
        <v>1609</v>
      </c>
      <c r="L49" s="17" t="s">
        <v>1600</v>
      </c>
    </row>
    <row r="50" spans="1:12" x14ac:dyDescent="0.15">
      <c r="A50">
        <v>47</v>
      </c>
      <c r="B50" s="6" t="s">
        <v>109</v>
      </c>
      <c r="C50" s="7" t="s">
        <v>110</v>
      </c>
      <c r="D50" s="6">
        <v>17</v>
      </c>
      <c r="E50" s="6">
        <v>2520</v>
      </c>
      <c r="F50" s="6" t="s">
        <v>23</v>
      </c>
      <c r="G50" s="6" t="s">
        <v>15</v>
      </c>
      <c r="H50" s="6" t="s">
        <v>15</v>
      </c>
      <c r="I50" s="6" t="s">
        <v>16</v>
      </c>
      <c r="J50" s="29">
        <v>821</v>
      </c>
      <c r="K50" s="17" t="s">
        <v>1609</v>
      </c>
      <c r="L50" s="17" t="s">
        <v>1600</v>
      </c>
    </row>
    <row r="51" spans="1:12" x14ac:dyDescent="0.15">
      <c r="A51">
        <v>48</v>
      </c>
      <c r="B51" s="6" t="s">
        <v>111</v>
      </c>
      <c r="C51" s="7" t="s">
        <v>112</v>
      </c>
      <c r="D51" s="6">
        <v>19</v>
      </c>
      <c r="E51" s="6">
        <v>2816</v>
      </c>
      <c r="F51" s="6" t="s">
        <v>23</v>
      </c>
      <c r="G51" s="6" t="s">
        <v>15</v>
      </c>
      <c r="H51" s="6" t="s">
        <v>15</v>
      </c>
      <c r="I51" s="6" t="s">
        <v>15</v>
      </c>
      <c r="J51" s="29">
        <v>806</v>
      </c>
      <c r="K51" s="17" t="s">
        <v>1609</v>
      </c>
      <c r="L51" s="17" t="s">
        <v>1600</v>
      </c>
    </row>
    <row r="52" spans="1:12" x14ac:dyDescent="0.15">
      <c r="A52">
        <v>49</v>
      </c>
      <c r="B52" s="6" t="s">
        <v>113</v>
      </c>
      <c r="C52" s="7" t="s">
        <v>114</v>
      </c>
      <c r="D52" s="6">
        <v>2</v>
      </c>
      <c r="E52" s="6">
        <v>256</v>
      </c>
      <c r="F52" s="6" t="s">
        <v>14</v>
      </c>
      <c r="G52" s="6" t="s">
        <v>15</v>
      </c>
      <c r="H52" s="6" t="s">
        <v>16</v>
      </c>
      <c r="I52" s="6" t="s">
        <v>16</v>
      </c>
      <c r="J52" s="29">
        <v>993</v>
      </c>
      <c r="K52" s="17" t="s">
        <v>1609</v>
      </c>
      <c r="L52" s="17"/>
    </row>
    <row r="53" spans="1:12" x14ac:dyDescent="0.15">
      <c r="A53">
        <v>50</v>
      </c>
      <c r="B53" s="6" t="s">
        <v>115</v>
      </c>
      <c r="C53" s="7" t="s">
        <v>116</v>
      </c>
      <c r="D53" s="6">
        <v>2</v>
      </c>
      <c r="E53" s="6">
        <v>1968</v>
      </c>
      <c r="F53" s="6" t="s">
        <v>23</v>
      </c>
      <c r="G53" s="6" t="s">
        <v>15</v>
      </c>
      <c r="H53" s="6" t="s">
        <v>16</v>
      </c>
      <c r="I53" s="6" t="s">
        <v>16</v>
      </c>
      <c r="J53" s="29">
        <v>655</v>
      </c>
      <c r="K53" s="17" t="s">
        <v>1615</v>
      </c>
      <c r="L53" s="17"/>
    </row>
    <row r="54" spans="1:12" x14ac:dyDescent="0.15">
      <c r="A54">
        <v>51</v>
      </c>
      <c r="B54" s="6" t="s">
        <v>117</v>
      </c>
      <c r="C54" s="7" t="s">
        <v>118</v>
      </c>
      <c r="D54" s="6">
        <v>5</v>
      </c>
      <c r="E54" s="6">
        <v>1335</v>
      </c>
      <c r="F54" s="6" t="s">
        <v>23</v>
      </c>
      <c r="G54" s="6" t="s">
        <v>15</v>
      </c>
      <c r="H54" s="6" t="s">
        <v>16</v>
      </c>
      <c r="I54" s="6" t="s">
        <v>16</v>
      </c>
      <c r="J54" s="29">
        <v>443</v>
      </c>
      <c r="K54" s="17" t="s">
        <v>1596</v>
      </c>
      <c r="L54" s="17"/>
    </row>
    <row r="55" spans="1:12" x14ac:dyDescent="0.15">
      <c r="A55">
        <v>52</v>
      </c>
      <c r="B55" s="6" t="s">
        <v>119</v>
      </c>
      <c r="C55" s="7" t="s">
        <v>120</v>
      </c>
      <c r="D55" s="6">
        <v>1</v>
      </c>
      <c r="E55" s="6">
        <v>130</v>
      </c>
      <c r="F55" s="6" t="s">
        <v>14</v>
      </c>
      <c r="G55" s="6" t="s">
        <v>15</v>
      </c>
      <c r="H55" s="6" t="s">
        <v>16</v>
      </c>
      <c r="I55" s="6" t="s">
        <v>16</v>
      </c>
      <c r="J55" s="29">
        <v>359</v>
      </c>
      <c r="K55" s="17" t="s">
        <v>1607</v>
      </c>
      <c r="L55" s="17"/>
    </row>
    <row r="56" spans="1:12" x14ac:dyDescent="0.15">
      <c r="A56">
        <v>53</v>
      </c>
      <c r="B56" s="6" t="s">
        <v>121</v>
      </c>
      <c r="C56" s="7" t="s">
        <v>122</v>
      </c>
      <c r="D56" s="6">
        <v>1</v>
      </c>
      <c r="E56" s="6">
        <v>130</v>
      </c>
      <c r="F56" s="6" t="s">
        <v>14</v>
      </c>
      <c r="G56" s="6" t="s">
        <v>15</v>
      </c>
      <c r="H56" s="6" t="s">
        <v>16</v>
      </c>
      <c r="I56" s="6" t="s">
        <v>16</v>
      </c>
      <c r="J56" s="29">
        <v>359</v>
      </c>
      <c r="K56" s="17" t="s">
        <v>1607</v>
      </c>
      <c r="L56" s="17"/>
    </row>
    <row r="57" spans="1:12" x14ac:dyDescent="0.15">
      <c r="A57">
        <v>54</v>
      </c>
      <c r="B57" s="6" t="s">
        <v>123</v>
      </c>
      <c r="C57" s="7" t="s">
        <v>124</v>
      </c>
      <c r="D57" s="6">
        <v>2</v>
      </c>
      <c r="E57" s="6">
        <v>200</v>
      </c>
      <c r="F57" s="6" t="s">
        <v>14</v>
      </c>
      <c r="G57" s="6" t="s">
        <v>15</v>
      </c>
      <c r="H57" s="6" t="s">
        <v>16</v>
      </c>
      <c r="I57" s="6" t="s">
        <v>16</v>
      </c>
      <c r="J57" s="29">
        <v>394</v>
      </c>
      <c r="K57" s="17" t="s">
        <v>1607</v>
      </c>
      <c r="L57" s="17"/>
    </row>
    <row r="58" spans="1:12" x14ac:dyDescent="0.15">
      <c r="A58">
        <v>55</v>
      </c>
      <c r="B58" s="6" t="s">
        <v>125</v>
      </c>
      <c r="C58" s="7" t="s">
        <v>126</v>
      </c>
      <c r="D58" s="6">
        <v>18</v>
      </c>
      <c r="E58" s="6">
        <v>2288</v>
      </c>
      <c r="F58" s="6" t="s">
        <v>23</v>
      </c>
      <c r="G58" s="6" t="s">
        <v>15</v>
      </c>
      <c r="H58" s="6" t="s">
        <v>16</v>
      </c>
      <c r="I58" s="6" t="s">
        <v>16</v>
      </c>
      <c r="J58" s="29">
        <v>728</v>
      </c>
      <c r="K58" s="17" t="s">
        <v>1609</v>
      </c>
      <c r="L58" s="17"/>
    </row>
    <row r="59" spans="1:12" x14ac:dyDescent="0.15">
      <c r="A59">
        <v>56</v>
      </c>
      <c r="B59" s="6" t="s">
        <v>127</v>
      </c>
      <c r="C59" s="7" t="s">
        <v>128</v>
      </c>
      <c r="D59" s="6">
        <v>3</v>
      </c>
      <c r="E59" s="6">
        <v>705</v>
      </c>
      <c r="F59" s="6" t="s">
        <v>14</v>
      </c>
      <c r="G59" s="6" t="s">
        <v>15</v>
      </c>
      <c r="H59" s="6" t="s">
        <v>16</v>
      </c>
      <c r="I59" s="6" t="s">
        <v>16</v>
      </c>
      <c r="J59" s="29">
        <v>631</v>
      </c>
      <c r="K59" s="17" t="s">
        <v>1619</v>
      </c>
      <c r="L59" s="17"/>
    </row>
    <row r="60" spans="1:12" x14ac:dyDescent="0.15">
      <c r="A60">
        <v>57</v>
      </c>
      <c r="B60" s="6" t="s">
        <v>129</v>
      </c>
      <c r="C60" s="7" t="s">
        <v>130</v>
      </c>
      <c r="D60" s="6">
        <v>4</v>
      </c>
      <c r="E60" s="6">
        <v>570</v>
      </c>
      <c r="F60" s="6" t="s">
        <v>23</v>
      </c>
      <c r="G60" s="6" t="s">
        <v>15</v>
      </c>
      <c r="H60" s="6" t="s">
        <v>16</v>
      </c>
      <c r="I60" s="6" t="s">
        <v>16</v>
      </c>
      <c r="J60" s="29">
        <v>189</v>
      </c>
      <c r="K60" s="17" t="s">
        <v>1622</v>
      </c>
      <c r="L60" s="17"/>
    </row>
    <row r="61" spans="1:12" x14ac:dyDescent="0.15">
      <c r="A61">
        <v>58</v>
      </c>
      <c r="B61" s="6" t="s">
        <v>131</v>
      </c>
      <c r="C61" s="7" t="s">
        <v>132</v>
      </c>
      <c r="D61" s="6">
        <v>1</v>
      </c>
      <c r="E61" s="6">
        <v>292</v>
      </c>
      <c r="F61" s="6" t="s">
        <v>14</v>
      </c>
      <c r="G61" s="6" t="s">
        <v>15</v>
      </c>
      <c r="H61" s="6" t="s">
        <v>16</v>
      </c>
      <c r="I61" s="6" t="s">
        <v>16</v>
      </c>
      <c r="J61" s="29">
        <v>414</v>
      </c>
      <c r="K61" s="17" t="s">
        <v>1619</v>
      </c>
      <c r="L61" s="17"/>
    </row>
    <row r="62" spans="1:12" x14ac:dyDescent="0.15">
      <c r="A62">
        <v>59</v>
      </c>
      <c r="B62" s="6" t="s">
        <v>133</v>
      </c>
      <c r="C62" s="7" t="s">
        <v>134</v>
      </c>
      <c r="D62" s="6">
        <v>1</v>
      </c>
      <c r="E62" s="6">
        <v>161</v>
      </c>
      <c r="F62" s="6" t="s">
        <v>14</v>
      </c>
      <c r="G62" s="6" t="s">
        <v>15</v>
      </c>
      <c r="H62" s="6" t="s">
        <v>16</v>
      </c>
      <c r="I62" s="6" t="s">
        <v>16</v>
      </c>
      <c r="J62" s="29">
        <v>452</v>
      </c>
      <c r="K62" s="17" t="s">
        <v>1619</v>
      </c>
      <c r="L62" s="17"/>
    </row>
    <row r="63" spans="1:12" x14ac:dyDescent="0.15">
      <c r="A63">
        <v>60</v>
      </c>
      <c r="B63" s="6" t="s">
        <v>135</v>
      </c>
      <c r="C63" s="7" t="s">
        <v>136</v>
      </c>
      <c r="D63" s="6">
        <v>2</v>
      </c>
      <c r="E63" s="6">
        <v>633</v>
      </c>
      <c r="F63" s="6" t="s">
        <v>14</v>
      </c>
      <c r="G63" s="6" t="s">
        <v>15</v>
      </c>
      <c r="H63" s="6" t="s">
        <v>16</v>
      </c>
      <c r="I63" s="6" t="s">
        <v>16</v>
      </c>
      <c r="J63" s="29">
        <v>1367</v>
      </c>
      <c r="K63" s="17" t="s">
        <v>1609</v>
      </c>
      <c r="L63" s="17"/>
    </row>
    <row r="64" spans="1:12" x14ac:dyDescent="0.15">
      <c r="A64">
        <v>61</v>
      </c>
      <c r="B64" s="6" t="s">
        <v>137</v>
      </c>
      <c r="C64" s="7" t="s">
        <v>138</v>
      </c>
      <c r="D64" s="6">
        <v>1</v>
      </c>
      <c r="E64" s="6">
        <v>100</v>
      </c>
      <c r="F64" s="6" t="s">
        <v>14</v>
      </c>
      <c r="G64" s="6" t="s">
        <v>15</v>
      </c>
      <c r="H64" s="6" t="s">
        <v>16</v>
      </c>
      <c r="I64" s="6" t="s">
        <v>16</v>
      </c>
      <c r="J64" s="29">
        <v>1132</v>
      </c>
      <c r="K64" s="17" t="s">
        <v>1601</v>
      </c>
      <c r="L64" s="17"/>
    </row>
    <row r="65" spans="1:12" x14ac:dyDescent="0.15">
      <c r="A65">
        <v>62</v>
      </c>
      <c r="B65" s="6" t="s">
        <v>139</v>
      </c>
      <c r="C65" s="7" t="s">
        <v>140</v>
      </c>
      <c r="D65" s="6">
        <v>3</v>
      </c>
      <c r="E65" s="6">
        <v>361</v>
      </c>
      <c r="F65" s="6" t="s">
        <v>14</v>
      </c>
      <c r="G65" s="6" t="s">
        <v>15</v>
      </c>
      <c r="H65" s="6" t="s">
        <v>16</v>
      </c>
      <c r="I65" s="6" t="s">
        <v>16</v>
      </c>
      <c r="J65" s="29">
        <v>1124</v>
      </c>
      <c r="K65" s="17" t="s">
        <v>1601</v>
      </c>
      <c r="L65" s="17"/>
    </row>
    <row r="66" spans="1:12" x14ac:dyDescent="0.15">
      <c r="A66">
        <v>63</v>
      </c>
      <c r="B66" s="6" t="s">
        <v>141</v>
      </c>
      <c r="C66" s="7" t="s">
        <v>142</v>
      </c>
      <c r="D66" s="6">
        <v>13</v>
      </c>
      <c r="E66" s="6">
        <v>1567</v>
      </c>
      <c r="F66" s="6" t="s">
        <v>14</v>
      </c>
      <c r="G66" s="6" t="s">
        <v>15</v>
      </c>
      <c r="H66" s="6" t="s">
        <v>16</v>
      </c>
      <c r="I66" s="6" t="s">
        <v>16</v>
      </c>
      <c r="J66" s="29">
        <v>1356</v>
      </c>
      <c r="K66" s="17" t="s">
        <v>1609</v>
      </c>
      <c r="L66" s="17" t="s">
        <v>1603</v>
      </c>
    </row>
    <row r="67" spans="1:12" x14ac:dyDescent="0.15">
      <c r="A67">
        <v>64</v>
      </c>
      <c r="B67" s="6" t="s">
        <v>143</v>
      </c>
      <c r="C67" s="7" t="s">
        <v>144</v>
      </c>
      <c r="D67" s="6">
        <v>5</v>
      </c>
      <c r="E67" s="6">
        <v>1875</v>
      </c>
      <c r="F67" s="6" t="s">
        <v>23</v>
      </c>
      <c r="G67" s="6" t="s">
        <v>15</v>
      </c>
      <c r="H67" s="6" t="s">
        <v>16</v>
      </c>
      <c r="I67" s="6" t="s">
        <v>16</v>
      </c>
      <c r="J67" s="29">
        <v>624</v>
      </c>
      <c r="K67" s="17" t="s">
        <v>1620</v>
      </c>
      <c r="L67" s="17"/>
    </row>
    <row r="68" spans="1:12" x14ac:dyDescent="0.15">
      <c r="A68">
        <v>65</v>
      </c>
      <c r="B68" s="6" t="s">
        <v>145</v>
      </c>
      <c r="C68" s="7" t="s">
        <v>146</v>
      </c>
      <c r="D68" s="6">
        <v>10</v>
      </c>
      <c r="E68" s="6">
        <v>1258</v>
      </c>
      <c r="F68" s="6" t="s">
        <v>14</v>
      </c>
      <c r="G68" s="6" t="s">
        <v>15</v>
      </c>
      <c r="H68" s="6" t="s">
        <v>16</v>
      </c>
      <c r="I68" s="6" t="s">
        <v>16</v>
      </c>
      <c r="J68" s="29">
        <v>976</v>
      </c>
      <c r="K68" s="17" t="s">
        <v>1609</v>
      </c>
      <c r="L68" s="17"/>
    </row>
    <row r="69" spans="1:12" x14ac:dyDescent="0.15">
      <c r="A69">
        <v>66</v>
      </c>
      <c r="B69" s="6" t="s">
        <v>147</v>
      </c>
      <c r="C69" s="7" t="s">
        <v>148</v>
      </c>
      <c r="D69" s="6">
        <v>10</v>
      </c>
      <c r="E69" s="6">
        <v>1421</v>
      </c>
      <c r="F69" s="6" t="s">
        <v>23</v>
      </c>
      <c r="G69" s="6" t="s">
        <v>15</v>
      </c>
      <c r="H69" s="6" t="s">
        <v>15</v>
      </c>
      <c r="I69" s="6" t="s">
        <v>16</v>
      </c>
      <c r="J69" s="29">
        <v>189</v>
      </c>
      <c r="K69" s="17" t="s">
        <v>1622</v>
      </c>
      <c r="L69" s="17"/>
    </row>
    <row r="70" spans="1:12" x14ac:dyDescent="0.15">
      <c r="A70">
        <v>67</v>
      </c>
      <c r="B70" s="6" t="s">
        <v>149</v>
      </c>
      <c r="C70" s="7" t="s">
        <v>150</v>
      </c>
      <c r="D70" s="6">
        <v>11</v>
      </c>
      <c r="E70" s="6">
        <v>1399</v>
      </c>
      <c r="F70" s="6" t="s">
        <v>23</v>
      </c>
      <c r="G70" s="6" t="s">
        <v>15</v>
      </c>
      <c r="H70" s="6" t="s">
        <v>16</v>
      </c>
      <c r="I70" s="6" t="s">
        <v>16</v>
      </c>
      <c r="J70" s="29">
        <v>393</v>
      </c>
      <c r="K70" s="17" t="s">
        <v>1622</v>
      </c>
      <c r="L70" s="17"/>
    </row>
    <row r="71" spans="1:12" x14ac:dyDescent="0.15">
      <c r="A71">
        <v>68</v>
      </c>
      <c r="B71" s="6" t="s">
        <v>151</v>
      </c>
      <c r="C71" s="7" t="s">
        <v>152</v>
      </c>
      <c r="D71" s="6">
        <v>1</v>
      </c>
      <c r="E71" s="6">
        <v>211</v>
      </c>
      <c r="F71" s="6" t="s">
        <v>14</v>
      </c>
      <c r="G71" s="6" t="s">
        <v>15</v>
      </c>
      <c r="H71" s="6" t="s">
        <v>16</v>
      </c>
      <c r="I71" s="6" t="s">
        <v>16</v>
      </c>
      <c r="J71" s="29">
        <v>400</v>
      </c>
      <c r="K71" s="17" t="s">
        <v>1622</v>
      </c>
      <c r="L71" s="17"/>
    </row>
    <row r="72" spans="1:12" x14ac:dyDescent="0.15">
      <c r="A72">
        <v>69</v>
      </c>
      <c r="B72" s="6" t="s">
        <v>153</v>
      </c>
      <c r="C72" s="7" t="s">
        <v>154</v>
      </c>
      <c r="D72" s="6">
        <v>11</v>
      </c>
      <c r="E72" s="6">
        <v>1727</v>
      </c>
      <c r="F72" s="6" t="s">
        <v>23</v>
      </c>
      <c r="G72" s="6" t="s">
        <v>15</v>
      </c>
      <c r="H72" s="6" t="s">
        <v>15</v>
      </c>
      <c r="I72" s="6" t="s">
        <v>16</v>
      </c>
      <c r="J72" s="29">
        <v>491</v>
      </c>
      <c r="K72" s="17" t="s">
        <v>1608</v>
      </c>
      <c r="L72" s="17"/>
    </row>
    <row r="73" spans="1:12" x14ac:dyDescent="0.15">
      <c r="A73">
        <v>70</v>
      </c>
      <c r="B73" s="6" t="s">
        <v>155</v>
      </c>
      <c r="C73" s="7" t="s">
        <v>156</v>
      </c>
      <c r="D73" s="6">
        <v>10</v>
      </c>
      <c r="E73" s="6">
        <v>1615</v>
      </c>
      <c r="F73" s="6" t="s">
        <v>23</v>
      </c>
      <c r="G73" s="6" t="s">
        <v>15</v>
      </c>
      <c r="H73" s="6" t="s">
        <v>15</v>
      </c>
      <c r="I73" s="6" t="s">
        <v>16</v>
      </c>
      <c r="J73" s="29">
        <v>490</v>
      </c>
      <c r="K73" s="17" t="s">
        <v>1608</v>
      </c>
      <c r="L73" s="17"/>
    </row>
    <row r="74" spans="1:12" x14ac:dyDescent="0.15">
      <c r="A74">
        <v>71</v>
      </c>
      <c r="B74" s="6" t="s">
        <v>157</v>
      </c>
      <c r="C74" s="7" t="s">
        <v>158</v>
      </c>
      <c r="D74" s="6">
        <v>1</v>
      </c>
      <c r="E74" s="6">
        <v>105</v>
      </c>
      <c r="F74" s="6" t="s">
        <v>14</v>
      </c>
      <c r="G74" s="6" t="s">
        <v>15</v>
      </c>
      <c r="H74" s="6" t="s">
        <v>16</v>
      </c>
      <c r="I74" s="6" t="s">
        <v>16</v>
      </c>
      <c r="J74" s="29">
        <v>2177</v>
      </c>
      <c r="K74" s="17" t="s">
        <v>1621</v>
      </c>
      <c r="L74" s="17"/>
    </row>
    <row r="75" spans="1:12" x14ac:dyDescent="0.15">
      <c r="A75">
        <v>72</v>
      </c>
      <c r="B75" s="6" t="s">
        <v>159</v>
      </c>
      <c r="C75" s="7" t="s">
        <v>160</v>
      </c>
      <c r="D75" s="6">
        <v>28</v>
      </c>
      <c r="E75" s="6">
        <v>5156</v>
      </c>
      <c r="F75" s="6" t="s">
        <v>14</v>
      </c>
      <c r="G75" s="6" t="s">
        <v>15</v>
      </c>
      <c r="H75" s="6" t="s">
        <v>15</v>
      </c>
      <c r="I75" s="6" t="s">
        <v>16</v>
      </c>
      <c r="J75" s="29">
        <v>1390</v>
      </c>
      <c r="K75" s="17" t="s">
        <v>1609</v>
      </c>
      <c r="L75" s="17"/>
    </row>
    <row r="76" spans="1:12" x14ac:dyDescent="0.15">
      <c r="A76">
        <v>73</v>
      </c>
      <c r="B76" s="6" t="s">
        <v>161</v>
      </c>
      <c r="C76" s="7" t="s">
        <v>162</v>
      </c>
      <c r="D76" s="6">
        <v>19</v>
      </c>
      <c r="E76" s="6">
        <v>2459</v>
      </c>
      <c r="F76" s="6" t="s">
        <v>23</v>
      </c>
      <c r="G76" s="6" t="s">
        <v>15</v>
      </c>
      <c r="H76" s="6" t="s">
        <v>15</v>
      </c>
      <c r="I76" s="6" t="s">
        <v>16</v>
      </c>
      <c r="J76" s="29">
        <v>756</v>
      </c>
      <c r="K76" s="17" t="s">
        <v>1616</v>
      </c>
      <c r="L76" s="17"/>
    </row>
    <row r="77" spans="1:12" x14ac:dyDescent="0.15">
      <c r="A77">
        <v>74</v>
      </c>
      <c r="B77" s="6" t="s">
        <v>163</v>
      </c>
      <c r="C77" s="7" t="s">
        <v>164</v>
      </c>
      <c r="D77" s="6">
        <v>1</v>
      </c>
      <c r="E77" s="6">
        <v>100</v>
      </c>
      <c r="F77" s="6" t="s">
        <v>14</v>
      </c>
      <c r="G77" s="6" t="s">
        <v>15</v>
      </c>
      <c r="H77" s="6" t="s">
        <v>16</v>
      </c>
      <c r="I77" s="6" t="s">
        <v>16</v>
      </c>
      <c r="J77" s="29">
        <v>635</v>
      </c>
      <c r="K77" s="17" t="s">
        <v>1601</v>
      </c>
      <c r="L77" s="17"/>
    </row>
    <row r="78" spans="1:12" x14ac:dyDescent="0.15">
      <c r="A78">
        <v>75</v>
      </c>
      <c r="B78" s="6" t="s">
        <v>165</v>
      </c>
      <c r="C78" s="7" t="s">
        <v>166</v>
      </c>
      <c r="D78" s="6">
        <v>16</v>
      </c>
      <c r="E78" s="6">
        <v>2807</v>
      </c>
      <c r="F78" s="6" t="s">
        <v>23</v>
      </c>
      <c r="G78" s="6" t="s">
        <v>15</v>
      </c>
      <c r="H78" s="6" t="s">
        <v>15</v>
      </c>
      <c r="I78" s="6" t="s">
        <v>16</v>
      </c>
      <c r="J78" s="29">
        <v>934</v>
      </c>
      <c r="K78" s="17" t="s">
        <v>1616</v>
      </c>
      <c r="L78" s="17"/>
    </row>
    <row r="79" spans="1:12" x14ac:dyDescent="0.15">
      <c r="A79">
        <v>76</v>
      </c>
      <c r="B79" s="6" t="s">
        <v>167</v>
      </c>
      <c r="C79" s="7" t="s">
        <v>168</v>
      </c>
      <c r="D79" s="6">
        <v>10</v>
      </c>
      <c r="E79" s="6">
        <v>1298</v>
      </c>
      <c r="F79" s="6" t="s">
        <v>14</v>
      </c>
      <c r="G79" s="6" t="s">
        <v>15</v>
      </c>
      <c r="H79" s="6" t="s">
        <v>16</v>
      </c>
      <c r="I79" s="6" t="s">
        <v>16</v>
      </c>
      <c r="J79" s="29">
        <v>2549</v>
      </c>
      <c r="K79" s="17" t="s">
        <v>1594</v>
      </c>
      <c r="L79" s="17"/>
    </row>
    <row r="80" spans="1:12" x14ac:dyDescent="0.15">
      <c r="A80">
        <v>77</v>
      </c>
      <c r="B80" s="6" t="s">
        <v>169</v>
      </c>
      <c r="C80" s="7" t="s">
        <v>170</v>
      </c>
      <c r="D80" s="6">
        <v>7</v>
      </c>
      <c r="E80" s="6">
        <v>1837</v>
      </c>
      <c r="F80" s="6" t="s">
        <v>23</v>
      </c>
      <c r="G80" s="6" t="s">
        <v>15</v>
      </c>
      <c r="H80" s="6" t="s">
        <v>15</v>
      </c>
      <c r="I80" s="6" t="s">
        <v>16</v>
      </c>
      <c r="J80" s="29">
        <v>454</v>
      </c>
      <c r="K80" s="17" t="s">
        <v>1609</v>
      </c>
      <c r="L80" s="17"/>
    </row>
    <row r="81" spans="1:12" x14ac:dyDescent="0.15">
      <c r="A81">
        <v>78</v>
      </c>
      <c r="B81" s="6" t="s">
        <v>171</v>
      </c>
      <c r="C81" s="7" t="s">
        <v>172</v>
      </c>
      <c r="D81" s="6">
        <v>6</v>
      </c>
      <c r="E81" s="6">
        <v>1506</v>
      </c>
      <c r="F81" s="6" t="s">
        <v>23</v>
      </c>
      <c r="G81" s="6" t="s">
        <v>15</v>
      </c>
      <c r="H81" s="6" t="s">
        <v>15</v>
      </c>
      <c r="I81" s="6" t="s">
        <v>16</v>
      </c>
      <c r="J81" s="29">
        <v>364</v>
      </c>
      <c r="K81" s="17" t="s">
        <v>1609</v>
      </c>
      <c r="L81" s="17"/>
    </row>
    <row r="82" spans="1:12" x14ac:dyDescent="0.15">
      <c r="A82">
        <v>79</v>
      </c>
      <c r="B82" s="6" t="s">
        <v>173</v>
      </c>
      <c r="C82" s="7" t="s">
        <v>174</v>
      </c>
      <c r="D82" s="6">
        <v>7</v>
      </c>
      <c r="E82" s="6">
        <v>1978</v>
      </c>
      <c r="F82" s="6" t="s">
        <v>23</v>
      </c>
      <c r="G82" s="6" t="s">
        <v>15</v>
      </c>
      <c r="H82" s="6" t="s">
        <v>15</v>
      </c>
      <c r="I82" s="6" t="s">
        <v>16</v>
      </c>
      <c r="J82" s="29">
        <v>464</v>
      </c>
      <c r="K82" s="17" t="s">
        <v>1609</v>
      </c>
      <c r="L82" s="17"/>
    </row>
    <row r="83" spans="1:12" x14ac:dyDescent="0.15">
      <c r="A83">
        <v>80</v>
      </c>
      <c r="B83" s="6" t="s">
        <v>175</v>
      </c>
      <c r="C83" s="7" t="s">
        <v>176</v>
      </c>
      <c r="D83" s="6">
        <v>1</v>
      </c>
      <c r="E83" s="6">
        <v>155</v>
      </c>
      <c r="F83" s="6" t="s">
        <v>14</v>
      </c>
      <c r="G83" s="6" t="s">
        <v>15</v>
      </c>
      <c r="H83" s="6" t="s">
        <v>16</v>
      </c>
      <c r="I83" s="6" t="s">
        <v>16</v>
      </c>
      <c r="J83" s="29">
        <v>309</v>
      </c>
      <c r="K83" s="17" t="s">
        <v>1596</v>
      </c>
      <c r="L83" s="17"/>
    </row>
    <row r="84" spans="1:12" x14ac:dyDescent="0.15">
      <c r="A84">
        <v>81</v>
      </c>
      <c r="B84" s="6" t="s">
        <v>177</v>
      </c>
      <c r="C84" s="7" t="s">
        <v>178</v>
      </c>
      <c r="D84" s="6">
        <v>58</v>
      </c>
      <c r="E84" s="6">
        <v>8865</v>
      </c>
      <c r="F84" s="6" t="s">
        <v>23</v>
      </c>
      <c r="G84" s="6" t="s">
        <v>15</v>
      </c>
      <c r="H84" s="6" t="s">
        <v>15</v>
      </c>
      <c r="I84" s="6" t="s">
        <v>16</v>
      </c>
      <c r="J84" s="29">
        <v>2839</v>
      </c>
      <c r="K84" s="17" t="s">
        <v>1622</v>
      </c>
      <c r="L84" s="17"/>
    </row>
    <row r="85" spans="1:12" x14ac:dyDescent="0.15">
      <c r="A85">
        <v>82</v>
      </c>
      <c r="B85" s="6" t="s">
        <v>179</v>
      </c>
      <c r="C85" s="7" t="s">
        <v>180</v>
      </c>
      <c r="D85" s="6">
        <v>16</v>
      </c>
      <c r="E85" s="6">
        <v>1950</v>
      </c>
      <c r="F85" s="6" t="s">
        <v>23</v>
      </c>
      <c r="G85" s="6" t="s">
        <v>15</v>
      </c>
      <c r="H85" s="6" t="s">
        <v>15</v>
      </c>
      <c r="I85" s="6" t="s">
        <v>16</v>
      </c>
      <c r="J85" s="29">
        <v>595</v>
      </c>
      <c r="K85" s="17" t="s">
        <v>1605</v>
      </c>
      <c r="L85" s="17"/>
    </row>
    <row r="86" spans="1:12" x14ac:dyDescent="0.15">
      <c r="A86">
        <v>83</v>
      </c>
      <c r="B86" s="6" t="s">
        <v>181</v>
      </c>
      <c r="C86" s="7" t="s">
        <v>182</v>
      </c>
      <c r="D86" s="6">
        <v>5</v>
      </c>
      <c r="E86" s="6">
        <v>1883</v>
      </c>
      <c r="F86" s="6" t="s">
        <v>23</v>
      </c>
      <c r="G86" s="6" t="s">
        <v>15</v>
      </c>
      <c r="H86" s="6" t="s">
        <v>16</v>
      </c>
      <c r="I86" s="6" t="s">
        <v>16</v>
      </c>
      <c r="J86" s="29">
        <v>605</v>
      </c>
      <c r="K86" s="17" t="s">
        <v>1620</v>
      </c>
      <c r="L86" s="17"/>
    </row>
    <row r="87" spans="1:12" x14ac:dyDescent="0.15">
      <c r="A87">
        <v>84</v>
      </c>
      <c r="B87" s="6" t="s">
        <v>183</v>
      </c>
      <c r="C87" s="7" t="s">
        <v>184</v>
      </c>
      <c r="D87" s="6">
        <v>7</v>
      </c>
      <c r="E87" s="6">
        <v>1632</v>
      </c>
      <c r="F87" s="6" t="s">
        <v>23</v>
      </c>
      <c r="G87" s="6" t="s">
        <v>15</v>
      </c>
      <c r="H87" s="6" t="s">
        <v>15</v>
      </c>
      <c r="I87" s="6" t="s">
        <v>16</v>
      </c>
      <c r="J87" s="29">
        <v>371</v>
      </c>
      <c r="K87" s="17" t="s">
        <v>1618</v>
      </c>
      <c r="L87" s="17"/>
    </row>
    <row r="88" spans="1:12" x14ac:dyDescent="0.15">
      <c r="A88">
        <v>85</v>
      </c>
      <c r="B88" s="6" t="s">
        <v>185</v>
      </c>
      <c r="C88" s="7" t="s">
        <v>186</v>
      </c>
      <c r="D88" s="6">
        <v>6</v>
      </c>
      <c r="E88" s="6">
        <v>1596</v>
      </c>
      <c r="F88" s="6" t="s">
        <v>14</v>
      </c>
      <c r="G88" s="6" t="s">
        <v>15</v>
      </c>
      <c r="H88" s="6" t="s">
        <v>16</v>
      </c>
      <c r="I88" s="6" t="s">
        <v>16</v>
      </c>
      <c r="J88" s="29">
        <v>2555</v>
      </c>
      <c r="K88" s="17" t="s">
        <v>1602</v>
      </c>
      <c r="L88" s="17"/>
    </row>
    <row r="89" spans="1:12" x14ac:dyDescent="0.15">
      <c r="A89">
        <v>86</v>
      </c>
      <c r="B89" s="6" t="s">
        <v>187</v>
      </c>
      <c r="C89" s="7" t="s">
        <v>188</v>
      </c>
      <c r="D89" s="6">
        <v>4</v>
      </c>
      <c r="E89" s="6">
        <v>570</v>
      </c>
      <c r="F89" s="6" t="s">
        <v>23</v>
      </c>
      <c r="G89" s="6" t="s">
        <v>15</v>
      </c>
      <c r="H89" s="6" t="s">
        <v>16</v>
      </c>
      <c r="I89" s="6" t="s">
        <v>16</v>
      </c>
      <c r="J89" s="29">
        <v>189</v>
      </c>
      <c r="K89" s="17" t="s">
        <v>1622</v>
      </c>
      <c r="L89" s="17"/>
    </row>
    <row r="90" spans="1:12" x14ac:dyDescent="0.15">
      <c r="A90">
        <v>87</v>
      </c>
      <c r="B90" s="6" t="s">
        <v>189</v>
      </c>
      <c r="C90" s="7" t="s">
        <v>190</v>
      </c>
      <c r="D90" s="6">
        <v>13</v>
      </c>
      <c r="E90" s="6">
        <v>2357</v>
      </c>
      <c r="F90" s="6" t="s">
        <v>14</v>
      </c>
      <c r="G90" s="6" t="s">
        <v>15</v>
      </c>
      <c r="H90" s="6" t="s">
        <v>16</v>
      </c>
      <c r="I90" s="6" t="s">
        <v>15</v>
      </c>
      <c r="J90" s="29">
        <v>796</v>
      </c>
      <c r="K90" s="17" t="s">
        <v>1609</v>
      </c>
      <c r="L90" s="17" t="s">
        <v>1613</v>
      </c>
    </row>
    <row r="91" spans="1:12" x14ac:dyDescent="0.15">
      <c r="A91">
        <v>88</v>
      </c>
      <c r="B91" s="6" t="s">
        <v>191</v>
      </c>
      <c r="C91" s="7" t="s">
        <v>192</v>
      </c>
      <c r="D91" s="6">
        <v>6</v>
      </c>
      <c r="E91" s="6">
        <v>984</v>
      </c>
      <c r="F91" s="6" t="s">
        <v>14</v>
      </c>
      <c r="G91" s="6" t="s">
        <v>15</v>
      </c>
      <c r="H91" s="6" t="s">
        <v>16</v>
      </c>
      <c r="I91" s="6" t="s">
        <v>16</v>
      </c>
      <c r="J91" s="29">
        <v>838</v>
      </c>
      <c r="K91" s="17" t="s">
        <v>1609</v>
      </c>
      <c r="L91" s="17" t="s">
        <v>1613</v>
      </c>
    </row>
    <row r="92" spans="1:12" x14ac:dyDescent="0.15">
      <c r="A92">
        <v>89</v>
      </c>
      <c r="B92" s="6" t="s">
        <v>193</v>
      </c>
      <c r="C92" s="7" t="s">
        <v>194</v>
      </c>
      <c r="D92" s="6">
        <v>8</v>
      </c>
      <c r="E92" s="6">
        <v>1390</v>
      </c>
      <c r="F92" s="6" t="s">
        <v>14</v>
      </c>
      <c r="G92" s="6" t="s">
        <v>15</v>
      </c>
      <c r="H92" s="6" t="s">
        <v>16</v>
      </c>
      <c r="I92" s="6" t="s">
        <v>16</v>
      </c>
      <c r="J92" s="29">
        <v>839</v>
      </c>
      <c r="K92" s="17" t="s">
        <v>1609</v>
      </c>
      <c r="L92" s="17" t="s">
        <v>1613</v>
      </c>
    </row>
    <row r="93" spans="1:12" x14ac:dyDescent="0.15">
      <c r="A93">
        <v>90</v>
      </c>
      <c r="B93" s="6" t="s">
        <v>195</v>
      </c>
      <c r="C93" s="7" t="s">
        <v>196</v>
      </c>
      <c r="D93" s="6">
        <v>13</v>
      </c>
      <c r="E93" s="6">
        <v>3707</v>
      </c>
      <c r="F93" s="6" t="s">
        <v>23</v>
      </c>
      <c r="G93" s="6" t="s">
        <v>15</v>
      </c>
      <c r="H93" s="6" t="s">
        <v>16</v>
      </c>
      <c r="I93" s="6" t="s">
        <v>16</v>
      </c>
      <c r="J93" s="29">
        <v>1186</v>
      </c>
      <c r="K93" s="17" t="s">
        <v>1608</v>
      </c>
      <c r="L93" s="17"/>
    </row>
    <row r="94" spans="1:12" x14ac:dyDescent="0.15">
      <c r="A94">
        <v>91</v>
      </c>
      <c r="B94" s="6" t="s">
        <v>197</v>
      </c>
      <c r="C94" s="7" t="s">
        <v>198</v>
      </c>
      <c r="D94" s="6">
        <v>1</v>
      </c>
      <c r="E94" s="6">
        <v>150</v>
      </c>
      <c r="F94" s="6" t="s">
        <v>14</v>
      </c>
      <c r="G94" s="6" t="s">
        <v>15</v>
      </c>
      <c r="H94" s="6" t="s">
        <v>16</v>
      </c>
      <c r="I94" s="6" t="s">
        <v>16</v>
      </c>
      <c r="J94" s="29">
        <v>356</v>
      </c>
      <c r="K94" s="17" t="s">
        <v>1597</v>
      </c>
      <c r="L94" s="17"/>
    </row>
    <row r="95" spans="1:12" x14ac:dyDescent="0.15">
      <c r="A95">
        <v>92</v>
      </c>
      <c r="B95" s="6" t="s">
        <v>199</v>
      </c>
      <c r="C95" s="7" t="s">
        <v>200</v>
      </c>
      <c r="D95" s="6">
        <v>5</v>
      </c>
      <c r="E95" s="6">
        <v>621</v>
      </c>
      <c r="F95" s="6" t="s">
        <v>14</v>
      </c>
      <c r="G95" s="6" t="s">
        <v>15</v>
      </c>
      <c r="H95" s="6" t="s">
        <v>16</v>
      </c>
      <c r="I95" s="6" t="s">
        <v>15</v>
      </c>
      <c r="J95" s="29">
        <v>1089</v>
      </c>
      <c r="K95" s="17" t="s">
        <v>1609</v>
      </c>
      <c r="L95" s="17" t="s">
        <v>1610</v>
      </c>
    </row>
    <row r="96" spans="1:12" x14ac:dyDescent="0.15">
      <c r="A96">
        <v>93</v>
      </c>
      <c r="B96" s="6" t="s">
        <v>201</v>
      </c>
      <c r="C96" s="7" t="s">
        <v>202</v>
      </c>
      <c r="D96" s="6">
        <v>10</v>
      </c>
      <c r="E96" s="6">
        <v>1230</v>
      </c>
      <c r="F96" s="6" t="s">
        <v>14</v>
      </c>
      <c r="G96" s="6" t="s">
        <v>15</v>
      </c>
      <c r="H96" s="6" t="s">
        <v>16</v>
      </c>
      <c r="I96" s="6" t="s">
        <v>16</v>
      </c>
      <c r="J96" s="29">
        <v>1106</v>
      </c>
      <c r="K96" s="17" t="s">
        <v>1609</v>
      </c>
      <c r="L96" s="17" t="s">
        <v>1610</v>
      </c>
    </row>
    <row r="97" spans="1:12" x14ac:dyDescent="0.15">
      <c r="A97">
        <v>94</v>
      </c>
      <c r="B97" s="6" t="s">
        <v>203</v>
      </c>
      <c r="C97" s="7" t="s">
        <v>204</v>
      </c>
      <c r="D97" s="6">
        <v>20</v>
      </c>
      <c r="E97" s="6">
        <v>3315</v>
      </c>
      <c r="F97" s="6" t="s">
        <v>23</v>
      </c>
      <c r="G97" s="6" t="s">
        <v>15</v>
      </c>
      <c r="H97" s="6" t="s">
        <v>15</v>
      </c>
      <c r="I97" s="6" t="s">
        <v>16</v>
      </c>
      <c r="J97" s="29">
        <v>1068</v>
      </c>
      <c r="K97" s="17" t="s">
        <v>1594</v>
      </c>
      <c r="L97" s="17"/>
    </row>
    <row r="98" spans="1:12" x14ac:dyDescent="0.15">
      <c r="A98">
        <v>95</v>
      </c>
      <c r="B98" s="6" t="s">
        <v>205</v>
      </c>
      <c r="C98" s="7" t="s">
        <v>206</v>
      </c>
      <c r="D98" s="6">
        <v>7</v>
      </c>
      <c r="E98" s="6">
        <v>998</v>
      </c>
      <c r="F98" s="6" t="s">
        <v>14</v>
      </c>
      <c r="G98" s="6" t="s">
        <v>15</v>
      </c>
      <c r="H98" s="6" t="s">
        <v>16</v>
      </c>
      <c r="I98" s="6" t="s">
        <v>16</v>
      </c>
      <c r="J98" s="29">
        <v>724</v>
      </c>
      <c r="K98" s="17" t="s">
        <v>1594</v>
      </c>
      <c r="L98" s="17"/>
    </row>
    <row r="99" spans="1:12" x14ac:dyDescent="0.15">
      <c r="A99">
        <v>96</v>
      </c>
      <c r="B99" s="6" t="s">
        <v>207</v>
      </c>
      <c r="C99" s="7" t="s">
        <v>208</v>
      </c>
      <c r="D99" s="6">
        <v>1</v>
      </c>
      <c r="E99" s="6">
        <v>100</v>
      </c>
      <c r="F99" s="6" t="s">
        <v>82</v>
      </c>
      <c r="G99" s="6" t="s">
        <v>16</v>
      </c>
      <c r="H99" s="6" t="s">
        <v>16</v>
      </c>
      <c r="I99" s="6" t="s">
        <v>16</v>
      </c>
      <c r="J99" s="29">
        <v>462</v>
      </c>
      <c r="K99" s="17"/>
      <c r="L99" s="17"/>
    </row>
    <row r="100" spans="1:12" x14ac:dyDescent="0.15">
      <c r="A100">
        <v>97</v>
      </c>
      <c r="B100" s="6" t="s">
        <v>209</v>
      </c>
      <c r="C100" s="7" t="s">
        <v>210</v>
      </c>
      <c r="D100" s="6">
        <v>1</v>
      </c>
      <c r="E100" s="6">
        <v>111</v>
      </c>
      <c r="F100" s="6" t="s">
        <v>14</v>
      </c>
      <c r="G100" s="6" t="s">
        <v>15</v>
      </c>
      <c r="H100" s="6" t="s">
        <v>16</v>
      </c>
      <c r="I100" s="6" t="s">
        <v>16</v>
      </c>
      <c r="J100" s="29">
        <v>1107</v>
      </c>
      <c r="K100" s="17" t="s">
        <v>1616</v>
      </c>
      <c r="L100" s="17"/>
    </row>
    <row r="101" spans="1:12" x14ac:dyDescent="0.15">
      <c r="A101">
        <v>98</v>
      </c>
      <c r="B101" s="6" t="s">
        <v>211</v>
      </c>
      <c r="C101" s="7" t="s">
        <v>212</v>
      </c>
      <c r="D101" s="6">
        <v>2</v>
      </c>
      <c r="E101" s="6">
        <v>241</v>
      </c>
      <c r="F101" s="6" t="s">
        <v>14</v>
      </c>
      <c r="G101" s="6" t="s">
        <v>15</v>
      </c>
      <c r="H101" s="6" t="s">
        <v>16</v>
      </c>
      <c r="I101" s="6" t="s">
        <v>16</v>
      </c>
      <c r="J101" s="29">
        <v>2286</v>
      </c>
      <c r="K101" s="17" t="s">
        <v>1616</v>
      </c>
      <c r="L101" s="17"/>
    </row>
    <row r="102" spans="1:12" x14ac:dyDescent="0.15">
      <c r="A102">
        <v>99</v>
      </c>
      <c r="B102" s="6" t="s">
        <v>213</v>
      </c>
      <c r="C102" s="7" t="s">
        <v>214</v>
      </c>
      <c r="D102" s="6">
        <v>4</v>
      </c>
      <c r="E102" s="6">
        <v>579</v>
      </c>
      <c r="F102" s="6" t="s">
        <v>14</v>
      </c>
      <c r="G102" s="6" t="s">
        <v>15</v>
      </c>
      <c r="H102" s="6" t="s">
        <v>16</v>
      </c>
      <c r="I102" s="6" t="s">
        <v>16</v>
      </c>
      <c r="J102" s="29">
        <v>589</v>
      </c>
      <c r="K102" s="17" t="s">
        <v>1608</v>
      </c>
      <c r="L102" s="17"/>
    </row>
    <row r="103" spans="1:12" x14ac:dyDescent="0.15">
      <c r="A103">
        <v>100</v>
      </c>
      <c r="B103" s="6" t="s">
        <v>215</v>
      </c>
      <c r="C103" s="7" t="s">
        <v>216</v>
      </c>
      <c r="D103" s="6">
        <v>23</v>
      </c>
      <c r="E103" s="6">
        <v>4383</v>
      </c>
      <c r="F103" s="6" t="s">
        <v>23</v>
      </c>
      <c r="G103" s="6" t="s">
        <v>15</v>
      </c>
      <c r="H103" s="6" t="s">
        <v>16</v>
      </c>
      <c r="I103" s="6" t="s">
        <v>16</v>
      </c>
      <c r="J103" s="29">
        <v>1447</v>
      </c>
      <c r="K103" s="17" t="s">
        <v>1599</v>
      </c>
      <c r="L103" s="17"/>
    </row>
    <row r="104" spans="1:12" x14ac:dyDescent="0.15">
      <c r="A104">
        <v>101</v>
      </c>
      <c r="B104" s="6" t="s">
        <v>217</v>
      </c>
      <c r="C104" s="7" t="s">
        <v>218</v>
      </c>
      <c r="D104" s="6">
        <v>11</v>
      </c>
      <c r="E104" s="6">
        <v>1734</v>
      </c>
      <c r="F104" s="6" t="s">
        <v>23</v>
      </c>
      <c r="G104" s="6" t="s">
        <v>15</v>
      </c>
      <c r="H104" s="6" t="s">
        <v>15</v>
      </c>
      <c r="I104" s="6" t="s">
        <v>16</v>
      </c>
      <c r="J104" s="29">
        <v>403</v>
      </c>
      <c r="K104" s="17" t="s">
        <v>1594</v>
      </c>
      <c r="L104" s="17"/>
    </row>
    <row r="105" spans="1:12" x14ac:dyDescent="0.15">
      <c r="A105">
        <v>102</v>
      </c>
      <c r="B105" s="6" t="s">
        <v>219</v>
      </c>
      <c r="C105" s="7" t="s">
        <v>220</v>
      </c>
      <c r="D105" s="6">
        <v>2</v>
      </c>
      <c r="E105" s="6">
        <v>347</v>
      </c>
      <c r="F105" s="6" t="s">
        <v>14</v>
      </c>
      <c r="G105" s="6" t="s">
        <v>15</v>
      </c>
      <c r="H105" s="6" t="s">
        <v>16</v>
      </c>
      <c r="I105" s="6" t="s">
        <v>16</v>
      </c>
      <c r="J105" s="29">
        <v>593</v>
      </c>
      <c r="K105" s="17" t="s">
        <v>1609</v>
      </c>
      <c r="L105" s="17" t="s">
        <v>1611</v>
      </c>
    </row>
    <row r="106" spans="1:12" x14ac:dyDescent="0.15">
      <c r="A106">
        <v>103</v>
      </c>
      <c r="B106" s="6" t="s">
        <v>221</v>
      </c>
      <c r="C106" s="7" t="s">
        <v>222</v>
      </c>
      <c r="D106" s="6">
        <v>1</v>
      </c>
      <c r="E106" s="6">
        <v>100</v>
      </c>
      <c r="F106" s="6" t="s">
        <v>14</v>
      </c>
      <c r="G106" s="6" t="s">
        <v>15</v>
      </c>
      <c r="H106" s="6" t="s">
        <v>16</v>
      </c>
      <c r="I106" s="6" t="s">
        <v>16</v>
      </c>
      <c r="J106" s="29">
        <v>211</v>
      </c>
      <c r="K106" s="17" t="s">
        <v>1614</v>
      </c>
      <c r="L106" s="17"/>
    </row>
    <row r="107" spans="1:12" x14ac:dyDescent="0.15">
      <c r="A107">
        <v>104</v>
      </c>
      <c r="B107" s="6" t="s">
        <v>223</v>
      </c>
      <c r="C107" s="7" t="s">
        <v>224</v>
      </c>
      <c r="D107" s="6">
        <v>4</v>
      </c>
      <c r="E107" s="6">
        <v>4093</v>
      </c>
      <c r="F107" s="6" t="s">
        <v>14</v>
      </c>
      <c r="G107" s="6" t="s">
        <v>15</v>
      </c>
      <c r="H107" s="6" t="s">
        <v>16</v>
      </c>
      <c r="I107" s="6" t="s">
        <v>15</v>
      </c>
      <c r="J107" s="29">
        <v>648</v>
      </c>
      <c r="K107" s="17" t="s">
        <v>1622</v>
      </c>
      <c r="L107" s="17"/>
    </row>
    <row r="108" spans="1:12" x14ac:dyDescent="0.15">
      <c r="A108">
        <v>105</v>
      </c>
      <c r="B108" s="6" t="s">
        <v>225</v>
      </c>
      <c r="C108" s="7" t="s">
        <v>226</v>
      </c>
      <c r="D108" s="6">
        <v>27</v>
      </c>
      <c r="E108" s="6">
        <v>3215</v>
      </c>
      <c r="F108" s="6" t="s">
        <v>23</v>
      </c>
      <c r="G108" s="6" t="s">
        <v>15</v>
      </c>
      <c r="H108" s="6" t="s">
        <v>15</v>
      </c>
      <c r="I108" s="6" t="s">
        <v>16</v>
      </c>
      <c r="J108" s="29">
        <v>928</v>
      </c>
      <c r="K108" s="17" t="s">
        <v>1595</v>
      </c>
      <c r="L108" s="17"/>
    </row>
    <row r="109" spans="1:12" x14ac:dyDescent="0.15">
      <c r="A109">
        <v>106</v>
      </c>
      <c r="B109" s="6" t="s">
        <v>227</v>
      </c>
      <c r="C109" s="7" t="s">
        <v>228</v>
      </c>
      <c r="D109" s="6">
        <v>7</v>
      </c>
      <c r="E109" s="6">
        <v>3399</v>
      </c>
      <c r="F109" s="6" t="s">
        <v>14</v>
      </c>
      <c r="G109" s="6" t="s">
        <v>15</v>
      </c>
      <c r="H109" s="6" t="s">
        <v>16</v>
      </c>
      <c r="I109" s="6" t="s">
        <v>15</v>
      </c>
      <c r="J109" s="29">
        <v>1114</v>
      </c>
      <c r="K109" s="17" t="s">
        <v>1609</v>
      </c>
      <c r="L109" s="17"/>
    </row>
    <row r="110" spans="1:12" x14ac:dyDescent="0.15">
      <c r="A110">
        <v>107</v>
      </c>
      <c r="B110" s="6" t="s">
        <v>229</v>
      </c>
      <c r="C110" s="7" t="s">
        <v>230</v>
      </c>
      <c r="D110" s="6">
        <v>8</v>
      </c>
      <c r="E110" s="6">
        <v>800</v>
      </c>
      <c r="F110" s="6" t="s">
        <v>23</v>
      </c>
      <c r="G110" s="6" t="s">
        <v>15</v>
      </c>
      <c r="H110" s="6" t="s">
        <v>16</v>
      </c>
      <c r="I110" s="6" t="s">
        <v>16</v>
      </c>
      <c r="J110" s="29">
        <v>184</v>
      </c>
      <c r="K110" s="17" t="s">
        <v>1594</v>
      </c>
      <c r="L110" s="17"/>
    </row>
    <row r="111" spans="1:12" x14ac:dyDescent="0.15">
      <c r="A111">
        <v>108</v>
      </c>
      <c r="B111" s="6" t="s">
        <v>231</v>
      </c>
      <c r="C111" s="7" t="s">
        <v>232</v>
      </c>
      <c r="D111" s="6">
        <v>4</v>
      </c>
      <c r="E111" s="6">
        <v>582</v>
      </c>
      <c r="F111" s="6" t="s">
        <v>23</v>
      </c>
      <c r="G111" s="6" t="s">
        <v>15</v>
      </c>
      <c r="H111" s="6" t="s">
        <v>16</v>
      </c>
      <c r="I111" s="6" t="s">
        <v>16</v>
      </c>
      <c r="J111" s="29">
        <v>193</v>
      </c>
      <c r="K111" s="17" t="s">
        <v>1614</v>
      </c>
      <c r="L111" s="17"/>
    </row>
    <row r="112" spans="1:12" x14ac:dyDescent="0.15">
      <c r="A112">
        <v>109</v>
      </c>
      <c r="B112" s="6" t="s">
        <v>233</v>
      </c>
      <c r="C112" s="7" t="s">
        <v>234</v>
      </c>
      <c r="D112" s="6">
        <v>6</v>
      </c>
      <c r="E112" s="6">
        <v>872</v>
      </c>
      <c r="F112" s="6" t="s">
        <v>23</v>
      </c>
      <c r="G112" s="6" t="s">
        <v>15</v>
      </c>
      <c r="H112" s="6" t="s">
        <v>16</v>
      </c>
      <c r="I112" s="6" t="s">
        <v>16</v>
      </c>
      <c r="J112" s="29">
        <v>219</v>
      </c>
      <c r="K112" s="17" t="s">
        <v>1622</v>
      </c>
      <c r="L112" s="17"/>
    </row>
    <row r="113" spans="1:12" x14ac:dyDescent="0.15">
      <c r="A113">
        <v>110</v>
      </c>
      <c r="B113" s="6" t="s">
        <v>235</v>
      </c>
      <c r="C113" s="7" t="s">
        <v>236</v>
      </c>
      <c r="D113" s="6">
        <v>16</v>
      </c>
      <c r="E113" s="6">
        <v>17091</v>
      </c>
      <c r="F113" s="6" t="s">
        <v>14</v>
      </c>
      <c r="G113" s="6" t="s">
        <v>15</v>
      </c>
      <c r="H113" s="6" t="s">
        <v>16</v>
      </c>
      <c r="I113" s="6" t="s">
        <v>15</v>
      </c>
      <c r="J113" s="29">
        <v>2347</v>
      </c>
      <c r="K113" s="17" t="s">
        <v>1609</v>
      </c>
      <c r="L113" s="17"/>
    </row>
    <row r="114" spans="1:12" x14ac:dyDescent="0.15">
      <c r="A114">
        <v>111</v>
      </c>
      <c r="B114" s="6" t="s">
        <v>237</v>
      </c>
      <c r="C114" s="7" t="s">
        <v>238</v>
      </c>
      <c r="D114" s="6">
        <v>3</v>
      </c>
      <c r="E114" s="6">
        <v>303</v>
      </c>
      <c r="F114" s="6" t="s">
        <v>239</v>
      </c>
      <c r="G114" s="6" t="s">
        <v>16</v>
      </c>
      <c r="H114" s="6" t="s">
        <v>16</v>
      </c>
      <c r="I114" s="6" t="s">
        <v>16</v>
      </c>
      <c r="J114" s="29">
        <v>263</v>
      </c>
      <c r="K114" s="17"/>
      <c r="L114" s="17"/>
    </row>
    <row r="115" spans="1:12" x14ac:dyDescent="0.15">
      <c r="A115">
        <v>112</v>
      </c>
      <c r="B115" s="6" t="s">
        <v>240</v>
      </c>
      <c r="C115" s="7" t="s">
        <v>241</v>
      </c>
      <c r="D115" s="6">
        <v>1</v>
      </c>
      <c r="E115" s="6">
        <v>100</v>
      </c>
      <c r="F115" s="6" t="s">
        <v>82</v>
      </c>
      <c r="G115" s="6" t="s">
        <v>16</v>
      </c>
      <c r="H115" s="6" t="s">
        <v>16</v>
      </c>
      <c r="I115" s="6" t="s">
        <v>16</v>
      </c>
      <c r="J115" s="29">
        <v>159</v>
      </c>
      <c r="K115" s="17" t="s">
        <v>1619</v>
      </c>
      <c r="L115" s="17"/>
    </row>
    <row r="116" spans="1:12" x14ac:dyDescent="0.15">
      <c r="A116">
        <v>113</v>
      </c>
      <c r="B116" s="6" t="s">
        <v>242</v>
      </c>
      <c r="C116" s="7" t="s">
        <v>243</v>
      </c>
      <c r="D116" s="6">
        <v>1</v>
      </c>
      <c r="E116" s="6">
        <v>100</v>
      </c>
      <c r="F116" s="6" t="s">
        <v>14</v>
      </c>
      <c r="G116" s="6" t="s">
        <v>15</v>
      </c>
      <c r="H116" s="6" t="s">
        <v>16</v>
      </c>
      <c r="I116" s="6" t="s">
        <v>16</v>
      </c>
      <c r="J116" s="29">
        <v>1596</v>
      </c>
      <c r="K116" s="17" t="s">
        <v>1608</v>
      </c>
      <c r="L116" s="17"/>
    </row>
    <row r="117" spans="1:12" x14ac:dyDescent="0.15">
      <c r="A117">
        <v>114</v>
      </c>
      <c r="B117" s="6" t="s">
        <v>244</v>
      </c>
      <c r="C117" s="7" t="s">
        <v>245</v>
      </c>
      <c r="D117" s="6">
        <v>2</v>
      </c>
      <c r="E117" s="6">
        <v>232</v>
      </c>
      <c r="F117" s="6" t="s">
        <v>14</v>
      </c>
      <c r="G117" s="6" t="s">
        <v>15</v>
      </c>
      <c r="H117" s="6" t="s">
        <v>16</v>
      </c>
      <c r="I117" s="6" t="s">
        <v>16</v>
      </c>
      <c r="J117" s="29">
        <v>2564</v>
      </c>
      <c r="K117" s="17" t="s">
        <v>1612</v>
      </c>
      <c r="L117" s="17"/>
    </row>
    <row r="118" spans="1:12" x14ac:dyDescent="0.15">
      <c r="A118">
        <v>115</v>
      </c>
      <c r="B118" s="6" t="s">
        <v>246</v>
      </c>
      <c r="C118" s="7" t="s">
        <v>247</v>
      </c>
      <c r="D118" s="6">
        <v>3</v>
      </c>
      <c r="E118" s="6">
        <v>564</v>
      </c>
      <c r="F118" s="6" t="s">
        <v>14</v>
      </c>
      <c r="G118" s="6" t="s">
        <v>15</v>
      </c>
      <c r="H118" s="6" t="s">
        <v>16</v>
      </c>
      <c r="I118" s="6" t="s">
        <v>16</v>
      </c>
      <c r="J118" s="29">
        <v>1304</v>
      </c>
      <c r="K118" s="17" t="s">
        <v>1597</v>
      </c>
      <c r="L118" s="17"/>
    </row>
    <row r="119" spans="1:12" x14ac:dyDescent="0.15">
      <c r="A119">
        <v>116</v>
      </c>
      <c r="B119" s="6" t="s">
        <v>248</v>
      </c>
      <c r="C119" s="7" t="s">
        <v>249</v>
      </c>
      <c r="D119" s="6">
        <v>11</v>
      </c>
      <c r="E119" s="6">
        <v>1778</v>
      </c>
      <c r="F119" s="6" t="s">
        <v>23</v>
      </c>
      <c r="G119" s="6" t="s">
        <v>15</v>
      </c>
      <c r="H119" s="6" t="s">
        <v>16</v>
      </c>
      <c r="I119" s="6" t="s">
        <v>16</v>
      </c>
      <c r="J119" s="29">
        <v>552</v>
      </c>
      <c r="K119" s="17" t="s">
        <v>1618</v>
      </c>
      <c r="L119" s="17"/>
    </row>
    <row r="120" spans="1:12" x14ac:dyDescent="0.15">
      <c r="A120">
        <v>117</v>
      </c>
      <c r="B120" s="6" t="s">
        <v>250</v>
      </c>
      <c r="C120" s="7" t="s">
        <v>251</v>
      </c>
      <c r="D120" s="6">
        <v>12</v>
      </c>
      <c r="E120" s="6">
        <v>2371</v>
      </c>
      <c r="F120" s="6" t="s">
        <v>23</v>
      </c>
      <c r="G120" s="6" t="s">
        <v>15</v>
      </c>
      <c r="H120" s="6" t="s">
        <v>16</v>
      </c>
      <c r="I120" s="6" t="s">
        <v>16</v>
      </c>
      <c r="J120" s="29">
        <v>787</v>
      </c>
      <c r="K120" s="17" t="s">
        <v>1599</v>
      </c>
      <c r="L120" s="17"/>
    </row>
    <row r="121" spans="1:12" x14ac:dyDescent="0.15">
      <c r="A121">
        <v>118</v>
      </c>
      <c r="B121" s="6" t="s">
        <v>252</v>
      </c>
      <c r="C121" s="7" t="s">
        <v>253</v>
      </c>
      <c r="D121" s="6">
        <v>1</v>
      </c>
      <c r="E121" s="6">
        <v>2073</v>
      </c>
      <c r="F121" s="6" t="s">
        <v>23</v>
      </c>
      <c r="G121" s="6" t="s">
        <v>15</v>
      </c>
      <c r="H121" s="6" t="s">
        <v>16</v>
      </c>
      <c r="I121" s="6" t="s">
        <v>16</v>
      </c>
      <c r="J121" s="29">
        <v>317</v>
      </c>
      <c r="K121" s="17" t="s">
        <v>1618</v>
      </c>
      <c r="L121" s="17"/>
    </row>
    <row r="122" spans="1:12" x14ac:dyDescent="0.15">
      <c r="A122">
        <v>119</v>
      </c>
      <c r="B122" s="6" t="s">
        <v>254</v>
      </c>
      <c r="C122" s="7" t="s">
        <v>255</v>
      </c>
      <c r="D122" s="6">
        <v>2</v>
      </c>
      <c r="E122" s="6">
        <v>280</v>
      </c>
      <c r="F122" s="6" t="s">
        <v>14</v>
      </c>
      <c r="G122" s="6" t="s">
        <v>15</v>
      </c>
      <c r="H122" s="6" t="s">
        <v>16</v>
      </c>
      <c r="I122" s="6" t="s">
        <v>16</v>
      </c>
      <c r="J122" s="29">
        <v>374</v>
      </c>
      <c r="K122" s="17" t="s">
        <v>1620</v>
      </c>
      <c r="L122" s="17"/>
    </row>
    <row r="123" spans="1:12" x14ac:dyDescent="0.15">
      <c r="A123">
        <v>120</v>
      </c>
      <c r="B123" s="6" t="s">
        <v>256</v>
      </c>
      <c r="C123" s="7" t="s">
        <v>257</v>
      </c>
      <c r="D123" s="6">
        <v>11</v>
      </c>
      <c r="E123" s="6">
        <v>1635</v>
      </c>
      <c r="F123" s="6" t="s">
        <v>23</v>
      </c>
      <c r="G123" s="6" t="s">
        <v>15</v>
      </c>
      <c r="H123" s="6" t="s">
        <v>16</v>
      </c>
      <c r="I123" s="6" t="s">
        <v>16</v>
      </c>
      <c r="J123" s="29">
        <v>536</v>
      </c>
      <c r="K123" s="17" t="s">
        <v>1622</v>
      </c>
      <c r="L123" s="17"/>
    </row>
    <row r="124" spans="1:12" x14ac:dyDescent="0.15">
      <c r="A124">
        <v>121</v>
      </c>
      <c r="B124" s="6" t="s">
        <v>258</v>
      </c>
      <c r="C124" s="7" t="s">
        <v>259</v>
      </c>
      <c r="D124" s="6">
        <v>2</v>
      </c>
      <c r="E124" s="6">
        <v>666</v>
      </c>
      <c r="F124" s="6" t="s">
        <v>23</v>
      </c>
      <c r="G124" s="6" t="s">
        <v>15</v>
      </c>
      <c r="H124" s="6" t="s">
        <v>16</v>
      </c>
      <c r="I124" s="6" t="s">
        <v>16</v>
      </c>
      <c r="J124" s="29">
        <v>221</v>
      </c>
      <c r="K124" s="17" t="s">
        <v>1597</v>
      </c>
      <c r="L124" s="17"/>
    </row>
    <row r="125" spans="1:12" x14ac:dyDescent="0.15">
      <c r="A125">
        <v>122</v>
      </c>
      <c r="B125" s="6" t="s">
        <v>260</v>
      </c>
      <c r="C125" s="7" t="s">
        <v>261</v>
      </c>
      <c r="D125" s="6">
        <v>9</v>
      </c>
      <c r="E125" s="6">
        <v>1370</v>
      </c>
      <c r="F125" s="6" t="s">
        <v>23</v>
      </c>
      <c r="G125" s="6" t="s">
        <v>15</v>
      </c>
      <c r="H125" s="6" t="s">
        <v>16</v>
      </c>
      <c r="I125" s="6" t="s">
        <v>16</v>
      </c>
      <c r="J125" s="29">
        <v>433</v>
      </c>
      <c r="K125" s="17"/>
      <c r="L125" s="17"/>
    </row>
    <row r="126" spans="1:12" x14ac:dyDescent="0.15">
      <c r="A126">
        <v>123</v>
      </c>
      <c r="B126" s="6" t="s">
        <v>262</v>
      </c>
      <c r="C126" s="7" t="s">
        <v>263</v>
      </c>
      <c r="D126" s="6">
        <v>1</v>
      </c>
      <c r="E126" s="6">
        <v>250</v>
      </c>
      <c r="F126" s="6" t="s">
        <v>82</v>
      </c>
      <c r="G126" s="6" t="s">
        <v>15</v>
      </c>
      <c r="H126" s="6" t="s">
        <v>16</v>
      </c>
      <c r="I126" s="6" t="s">
        <v>16</v>
      </c>
      <c r="J126" s="29">
        <v>1132</v>
      </c>
      <c r="K126" s="17" t="s">
        <v>1616</v>
      </c>
      <c r="L126" s="17"/>
    </row>
    <row r="127" spans="1:12" x14ac:dyDescent="0.15">
      <c r="A127">
        <v>124</v>
      </c>
      <c r="B127" s="6" t="s">
        <v>264</v>
      </c>
      <c r="C127" s="7" t="s">
        <v>265</v>
      </c>
      <c r="D127" s="6">
        <v>11</v>
      </c>
      <c r="E127" s="6">
        <v>1463</v>
      </c>
      <c r="F127" s="6" t="s">
        <v>23</v>
      </c>
      <c r="G127" s="6" t="s">
        <v>15</v>
      </c>
      <c r="H127" s="6" t="s">
        <v>16</v>
      </c>
      <c r="I127" s="6" t="s">
        <v>16</v>
      </c>
      <c r="J127" s="29">
        <v>393</v>
      </c>
      <c r="K127" s="17" t="s">
        <v>1595</v>
      </c>
      <c r="L127" s="17"/>
    </row>
    <row r="128" spans="1:12" x14ac:dyDescent="0.15">
      <c r="A128">
        <v>125</v>
      </c>
      <c r="B128" s="6" t="s">
        <v>266</v>
      </c>
      <c r="C128" s="7" t="s">
        <v>267</v>
      </c>
      <c r="D128" s="6">
        <v>5</v>
      </c>
      <c r="E128" s="6">
        <v>889</v>
      </c>
      <c r="F128" s="6" t="s">
        <v>14</v>
      </c>
      <c r="G128" s="6" t="s">
        <v>15</v>
      </c>
      <c r="H128" s="6" t="s">
        <v>16</v>
      </c>
      <c r="I128" s="6" t="s">
        <v>16</v>
      </c>
      <c r="J128" s="29">
        <v>680</v>
      </c>
      <c r="K128" s="17"/>
      <c r="L128" s="17"/>
    </row>
    <row r="129" spans="1:12" x14ac:dyDescent="0.15">
      <c r="A129">
        <v>126</v>
      </c>
      <c r="B129" s="6" t="s">
        <v>268</v>
      </c>
      <c r="C129" s="7" t="s">
        <v>269</v>
      </c>
      <c r="D129" s="6">
        <v>21</v>
      </c>
      <c r="E129" s="6">
        <v>3607</v>
      </c>
      <c r="F129" s="6" t="s">
        <v>23</v>
      </c>
      <c r="G129" s="6" t="s">
        <v>15</v>
      </c>
      <c r="H129" s="6" t="s">
        <v>16</v>
      </c>
      <c r="I129" s="6" t="s">
        <v>16</v>
      </c>
      <c r="J129" s="29">
        <v>1164</v>
      </c>
      <c r="K129" s="17" t="s">
        <v>1594</v>
      </c>
      <c r="L129" s="17"/>
    </row>
    <row r="130" spans="1:12" x14ac:dyDescent="0.15">
      <c r="A130">
        <v>127</v>
      </c>
      <c r="B130" s="6" t="s">
        <v>270</v>
      </c>
      <c r="C130" s="7" t="s">
        <v>271</v>
      </c>
      <c r="D130" s="6">
        <v>41</v>
      </c>
      <c r="E130" s="6">
        <v>5635</v>
      </c>
      <c r="F130" s="6" t="s">
        <v>23</v>
      </c>
      <c r="G130" s="6" t="s">
        <v>15</v>
      </c>
      <c r="H130" s="6" t="s">
        <v>16</v>
      </c>
      <c r="I130" s="6" t="s">
        <v>16</v>
      </c>
      <c r="J130" s="29">
        <v>1807</v>
      </c>
      <c r="K130" s="17" t="s">
        <v>1594</v>
      </c>
      <c r="L130" s="17"/>
    </row>
    <row r="131" spans="1:12" x14ac:dyDescent="0.15">
      <c r="A131">
        <v>128</v>
      </c>
      <c r="B131" s="6" t="s">
        <v>272</v>
      </c>
      <c r="C131" s="7" t="s">
        <v>273</v>
      </c>
      <c r="D131" s="6">
        <v>8</v>
      </c>
      <c r="E131" s="6">
        <v>882</v>
      </c>
      <c r="F131" s="6" t="s">
        <v>23</v>
      </c>
      <c r="G131" s="6" t="s">
        <v>15</v>
      </c>
      <c r="H131" s="6" t="s">
        <v>16</v>
      </c>
      <c r="I131" s="6" t="s">
        <v>16</v>
      </c>
      <c r="J131" s="29">
        <v>240</v>
      </c>
      <c r="K131" s="17" t="s">
        <v>1597</v>
      </c>
      <c r="L131" s="17"/>
    </row>
    <row r="132" spans="1:12" x14ac:dyDescent="0.15">
      <c r="A132">
        <v>129</v>
      </c>
      <c r="B132" s="6" t="s">
        <v>274</v>
      </c>
      <c r="C132" s="7" t="s">
        <v>275</v>
      </c>
      <c r="D132" s="6">
        <v>8</v>
      </c>
      <c r="E132" s="6">
        <v>1458</v>
      </c>
      <c r="F132" s="6" t="s">
        <v>23</v>
      </c>
      <c r="G132" s="6" t="s">
        <v>15</v>
      </c>
      <c r="H132" s="6" t="s">
        <v>16</v>
      </c>
      <c r="I132" s="6" t="s">
        <v>16</v>
      </c>
      <c r="J132" s="29">
        <v>232</v>
      </c>
      <c r="K132" s="17" t="s">
        <v>1609</v>
      </c>
      <c r="L132" s="17" t="s">
        <v>1603</v>
      </c>
    </row>
    <row r="133" spans="1:12" x14ac:dyDescent="0.15">
      <c r="A133">
        <v>130</v>
      </c>
      <c r="B133" s="6" t="s">
        <v>276</v>
      </c>
      <c r="C133" s="7" t="s">
        <v>277</v>
      </c>
      <c r="D133" s="6">
        <v>3</v>
      </c>
      <c r="E133" s="6">
        <v>642</v>
      </c>
      <c r="F133" s="6" t="s">
        <v>23</v>
      </c>
      <c r="G133" s="6" t="s">
        <v>15</v>
      </c>
      <c r="H133" s="6" t="s">
        <v>16</v>
      </c>
      <c r="I133" s="6" t="s">
        <v>16</v>
      </c>
      <c r="J133" s="29">
        <v>213</v>
      </c>
      <c r="K133" s="17" t="s">
        <v>1620</v>
      </c>
      <c r="L133" s="17"/>
    </row>
    <row r="134" spans="1:12" x14ac:dyDescent="0.15">
      <c r="A134">
        <v>131</v>
      </c>
      <c r="B134" s="6" t="s">
        <v>278</v>
      </c>
      <c r="C134" s="7" t="s">
        <v>279</v>
      </c>
      <c r="D134" s="6">
        <v>1</v>
      </c>
      <c r="E134" s="6">
        <v>100</v>
      </c>
      <c r="F134" s="6" t="s">
        <v>14</v>
      </c>
      <c r="G134" s="6" t="s">
        <v>15</v>
      </c>
      <c r="H134" s="6" t="s">
        <v>16</v>
      </c>
      <c r="I134" s="6" t="s">
        <v>16</v>
      </c>
      <c r="J134" s="29">
        <v>504</v>
      </c>
      <c r="K134" s="17" t="s">
        <v>1605</v>
      </c>
      <c r="L134" s="17"/>
    </row>
    <row r="135" spans="1:12" x14ac:dyDescent="0.15">
      <c r="A135">
        <v>132</v>
      </c>
      <c r="B135" s="6" t="s">
        <v>280</v>
      </c>
      <c r="C135" s="7" t="s">
        <v>281</v>
      </c>
      <c r="D135" s="6">
        <v>2</v>
      </c>
      <c r="E135" s="6">
        <v>202</v>
      </c>
      <c r="F135" s="6" t="s">
        <v>239</v>
      </c>
      <c r="G135" s="6" t="s">
        <v>16</v>
      </c>
      <c r="H135" s="6" t="s">
        <v>16</v>
      </c>
      <c r="I135" s="6" t="s">
        <v>16</v>
      </c>
      <c r="J135" s="29">
        <v>801</v>
      </c>
      <c r="K135" s="17"/>
      <c r="L135" s="17"/>
    </row>
    <row r="136" spans="1:12" x14ac:dyDescent="0.15">
      <c r="B136" s="27" t="s">
        <v>2007</v>
      </c>
      <c r="C136" s="15" t="s">
        <v>2166</v>
      </c>
      <c r="I136" s="27"/>
      <c r="J136" s="29">
        <v>1549</v>
      </c>
      <c r="K136" s="17"/>
      <c r="L136" s="17"/>
    </row>
    <row r="137" spans="1:12" x14ac:dyDescent="0.15">
      <c r="B137" s="27" t="s">
        <v>2008</v>
      </c>
      <c r="C137" s="15" t="s">
        <v>2167</v>
      </c>
      <c r="I137" s="27"/>
      <c r="J137" s="29">
        <v>1594</v>
      </c>
      <c r="K137" s="17"/>
      <c r="L137" s="17"/>
    </row>
    <row r="138" spans="1:12" x14ac:dyDescent="0.15">
      <c r="B138" s="27" t="s">
        <v>2009</v>
      </c>
      <c r="C138" s="15" t="s">
        <v>2168</v>
      </c>
      <c r="I138" s="27"/>
      <c r="J138" s="29">
        <v>1084</v>
      </c>
      <c r="K138" s="17"/>
      <c r="L138" s="17"/>
    </row>
    <row r="139" spans="1:12" x14ac:dyDescent="0.15">
      <c r="B139" s="27" t="s">
        <v>2010</v>
      </c>
      <c r="C139" s="15" t="s">
        <v>2169</v>
      </c>
      <c r="I139" s="27"/>
      <c r="J139" s="29">
        <v>466</v>
      </c>
      <c r="K139" s="17"/>
      <c r="L139" s="17"/>
    </row>
    <row r="140" spans="1:12" x14ac:dyDescent="0.15">
      <c r="B140" s="27" t="s">
        <v>2011</v>
      </c>
      <c r="C140" s="15" t="s">
        <v>2170</v>
      </c>
      <c r="I140" s="27"/>
      <c r="J140" s="29">
        <v>1302</v>
      </c>
      <c r="K140" s="17"/>
      <c r="L140" s="17"/>
    </row>
    <row r="141" spans="1:12" x14ac:dyDescent="0.15">
      <c r="B141" s="27" t="s">
        <v>2012</v>
      </c>
      <c r="C141" s="15" t="s">
        <v>2173</v>
      </c>
      <c r="I141" s="27"/>
      <c r="J141" s="29">
        <v>1339</v>
      </c>
      <c r="K141" s="17"/>
      <c r="L141" s="17"/>
    </row>
    <row r="142" spans="1:12" x14ac:dyDescent="0.15">
      <c r="B142" s="35" t="s">
        <v>2555</v>
      </c>
      <c r="C142" s="15" t="s">
        <v>2648</v>
      </c>
      <c r="I142" s="35"/>
      <c r="J142" s="29">
        <v>1541</v>
      </c>
      <c r="K142" s="17"/>
      <c r="L142" s="17"/>
    </row>
    <row r="143" spans="1:12" x14ac:dyDescent="0.15">
      <c r="B143" s="28" t="s">
        <v>2542</v>
      </c>
      <c r="C143" s="15" t="s">
        <v>2645</v>
      </c>
      <c r="I143" s="28"/>
      <c r="J143" s="29">
        <v>3056</v>
      </c>
      <c r="K143" s="17"/>
      <c r="L143" s="17"/>
    </row>
    <row r="144" spans="1:12" x14ac:dyDescent="0.15">
      <c r="B144" s="27" t="s">
        <v>2013</v>
      </c>
      <c r="C144" s="15" t="s">
        <v>2171</v>
      </c>
      <c r="I144" s="27"/>
      <c r="J144" s="29">
        <v>1177</v>
      </c>
      <c r="K144" s="17"/>
      <c r="L144" s="17"/>
    </row>
    <row r="145" spans="2:12" x14ac:dyDescent="0.15">
      <c r="B145" s="35" t="s">
        <v>2570</v>
      </c>
      <c r="C145" s="24" t="s">
        <v>2647</v>
      </c>
      <c r="I145" s="35"/>
      <c r="J145" s="29">
        <v>2492</v>
      </c>
      <c r="K145" s="21"/>
      <c r="L145" s="21"/>
    </row>
    <row r="146" spans="2:12" x14ac:dyDescent="0.15">
      <c r="B146" s="35" t="s">
        <v>2564</v>
      </c>
      <c r="C146" s="15" t="s">
        <v>2646</v>
      </c>
      <c r="I146" s="35"/>
      <c r="J146" s="29">
        <v>1755</v>
      </c>
      <c r="K146" s="17"/>
      <c r="L146" s="17"/>
    </row>
    <row r="147" spans="2:12" x14ac:dyDescent="0.15">
      <c r="B147" s="35" t="s">
        <v>2553</v>
      </c>
      <c r="C147" t="s">
        <v>2630</v>
      </c>
      <c r="I147" s="35"/>
      <c r="J147" s="29">
        <v>1711</v>
      </c>
      <c r="K147" s="17"/>
      <c r="L147" s="17"/>
    </row>
    <row r="148" spans="2:12" x14ac:dyDescent="0.15">
      <c r="B148" s="27" t="s">
        <v>2014</v>
      </c>
      <c r="C148" s="15" t="s">
        <v>2172</v>
      </c>
      <c r="I148" s="27"/>
      <c r="J148" s="29">
        <v>766</v>
      </c>
      <c r="K148" s="17"/>
      <c r="L148" s="17"/>
    </row>
    <row r="149" spans="2:12" x14ac:dyDescent="0.15">
      <c r="B149" s="27" t="s">
        <v>2015</v>
      </c>
      <c r="C149" s="15" t="s">
        <v>2165</v>
      </c>
      <c r="I149" s="27"/>
      <c r="J149" s="29">
        <v>125</v>
      </c>
      <c r="K149" s="17"/>
      <c r="L149" s="17"/>
    </row>
    <row r="150" spans="2:12" x14ac:dyDescent="0.15">
      <c r="B150" s="27" t="s">
        <v>2016</v>
      </c>
      <c r="C150" s="15" t="s">
        <v>2176</v>
      </c>
      <c r="I150" s="27"/>
      <c r="J150" s="29">
        <v>469</v>
      </c>
      <c r="K150" s="17"/>
      <c r="L150" s="17"/>
    </row>
    <row r="151" spans="2:12" x14ac:dyDescent="0.15">
      <c r="B151" s="27" t="s">
        <v>2017</v>
      </c>
      <c r="C151" s="15" t="s">
        <v>2179</v>
      </c>
      <c r="I151" s="27"/>
      <c r="J151" s="29">
        <v>328</v>
      </c>
      <c r="K151" s="17"/>
      <c r="L151" s="17"/>
    </row>
    <row r="152" spans="2:12" x14ac:dyDescent="0.15">
      <c r="B152" s="35" t="s">
        <v>2571</v>
      </c>
      <c r="C152" s="24" t="s">
        <v>2644</v>
      </c>
      <c r="I152" s="35"/>
      <c r="J152" s="29">
        <v>417</v>
      </c>
      <c r="K152" s="17"/>
      <c r="L152" s="17"/>
    </row>
    <row r="153" spans="2:12" x14ac:dyDescent="0.15">
      <c r="B153" s="35" t="s">
        <v>2561</v>
      </c>
      <c r="C153" s="15" t="s">
        <v>2643</v>
      </c>
      <c r="I153" s="35"/>
      <c r="J153" s="29">
        <v>906</v>
      </c>
      <c r="K153" s="17"/>
      <c r="L153" s="17"/>
    </row>
    <row r="154" spans="2:12" x14ac:dyDescent="0.15">
      <c r="B154" s="35" t="s">
        <v>2556</v>
      </c>
      <c r="C154" s="15" t="s">
        <v>2631</v>
      </c>
      <c r="I154" s="35"/>
      <c r="J154" s="29">
        <v>982</v>
      </c>
      <c r="K154" s="17"/>
      <c r="L154" s="17"/>
    </row>
    <row r="155" spans="2:12" x14ac:dyDescent="0.15">
      <c r="B155" s="35" t="s">
        <v>2569</v>
      </c>
      <c r="C155" s="15" t="s">
        <v>2649</v>
      </c>
      <c r="I155" s="35"/>
      <c r="J155" s="29">
        <v>474</v>
      </c>
      <c r="K155" s="17"/>
      <c r="L155" s="17"/>
    </row>
    <row r="156" spans="2:12" x14ac:dyDescent="0.15">
      <c r="B156" s="31" t="s">
        <v>2018</v>
      </c>
      <c r="C156" s="15" t="s">
        <v>2182</v>
      </c>
      <c r="I156" s="31"/>
      <c r="J156" s="29">
        <v>336</v>
      </c>
      <c r="K156" s="17"/>
      <c r="L156" s="17"/>
    </row>
    <row r="157" spans="2:12" x14ac:dyDescent="0.15">
      <c r="B157" s="27" t="s">
        <v>2019</v>
      </c>
      <c r="C157" s="15" t="s">
        <v>2184</v>
      </c>
      <c r="I157" s="27"/>
      <c r="J157" s="29">
        <v>794</v>
      </c>
      <c r="K157" s="17"/>
      <c r="L157" s="17"/>
    </row>
    <row r="158" spans="2:12" x14ac:dyDescent="0.15">
      <c r="B158" s="27" t="s">
        <v>2020</v>
      </c>
      <c r="C158" s="15" t="s">
        <v>2185</v>
      </c>
      <c r="I158" s="27"/>
      <c r="J158" s="29">
        <v>790</v>
      </c>
      <c r="K158" s="17"/>
      <c r="L158" s="17"/>
    </row>
    <row r="159" spans="2:12" x14ac:dyDescent="0.15">
      <c r="B159" s="27" t="s">
        <v>2021</v>
      </c>
      <c r="C159" s="15" t="s">
        <v>2186</v>
      </c>
      <c r="I159" s="27"/>
      <c r="J159" s="29">
        <v>785</v>
      </c>
      <c r="K159" s="17"/>
      <c r="L159" s="17"/>
    </row>
    <row r="160" spans="2:12" x14ac:dyDescent="0.15">
      <c r="B160" s="27" t="s">
        <v>2022</v>
      </c>
      <c r="C160" s="15" t="s">
        <v>2187</v>
      </c>
      <c r="I160" s="27"/>
      <c r="J160" s="29">
        <v>789</v>
      </c>
      <c r="K160" s="17"/>
      <c r="L160" s="17"/>
    </row>
    <row r="161" spans="2:12" x14ac:dyDescent="0.15">
      <c r="B161" s="35" t="s">
        <v>2572</v>
      </c>
      <c r="C161" s="15" t="s">
        <v>2642</v>
      </c>
      <c r="I161" s="35"/>
      <c r="J161" s="29">
        <v>358</v>
      </c>
      <c r="K161" s="17"/>
      <c r="L161" s="17"/>
    </row>
    <row r="162" spans="2:12" x14ac:dyDescent="0.15">
      <c r="B162" s="27" t="s">
        <v>2023</v>
      </c>
      <c r="C162" s="15" t="s">
        <v>2188</v>
      </c>
      <c r="I162" s="27"/>
      <c r="J162" s="29">
        <v>466</v>
      </c>
      <c r="K162" s="17"/>
      <c r="L162" s="17"/>
    </row>
    <row r="163" spans="2:12" x14ac:dyDescent="0.15">
      <c r="B163" s="27" t="s">
        <v>2024</v>
      </c>
      <c r="C163" s="15" t="s">
        <v>2191</v>
      </c>
      <c r="I163" s="27"/>
      <c r="J163" s="29">
        <v>1331</v>
      </c>
      <c r="K163" s="17"/>
      <c r="L163" s="17"/>
    </row>
    <row r="164" spans="2:12" x14ac:dyDescent="0.15">
      <c r="B164" s="27" t="s">
        <v>2025</v>
      </c>
      <c r="C164" s="15" t="s">
        <v>2194</v>
      </c>
      <c r="I164" s="27"/>
      <c r="J164" s="29">
        <v>1306</v>
      </c>
      <c r="K164" s="17"/>
      <c r="L164" s="17"/>
    </row>
    <row r="165" spans="2:12" x14ac:dyDescent="0.15">
      <c r="B165" s="27" t="s">
        <v>2026</v>
      </c>
      <c r="C165" s="15" t="s">
        <v>2195</v>
      </c>
      <c r="I165" s="27"/>
      <c r="J165" s="29">
        <v>1626</v>
      </c>
      <c r="K165" s="17"/>
      <c r="L165" s="17"/>
    </row>
    <row r="166" spans="2:12" x14ac:dyDescent="0.15">
      <c r="B166" s="35" t="s">
        <v>2565</v>
      </c>
      <c r="C166" s="15" t="s">
        <v>2650</v>
      </c>
      <c r="I166" s="35"/>
      <c r="J166" s="29">
        <v>836</v>
      </c>
      <c r="K166" s="17"/>
      <c r="L166" s="17"/>
    </row>
    <row r="167" spans="2:12" x14ac:dyDescent="0.15">
      <c r="B167" s="27" t="s">
        <v>2027</v>
      </c>
      <c r="C167" s="15" t="s">
        <v>2200</v>
      </c>
      <c r="I167" s="27"/>
      <c r="J167" s="29">
        <v>3564</v>
      </c>
      <c r="K167" s="17"/>
      <c r="L167" s="17"/>
    </row>
    <row r="168" spans="2:12" x14ac:dyDescent="0.15">
      <c r="B168" s="27" t="s">
        <v>2028</v>
      </c>
      <c r="C168" s="15" t="s">
        <v>2205</v>
      </c>
      <c r="I168" s="27"/>
      <c r="J168" s="29">
        <v>3707</v>
      </c>
      <c r="K168" s="17"/>
      <c r="L168" s="17"/>
    </row>
    <row r="169" spans="2:12" x14ac:dyDescent="0.15">
      <c r="B169" s="31" t="s">
        <v>2029</v>
      </c>
      <c r="C169" s="15" t="s">
        <v>2206</v>
      </c>
      <c r="I169" s="31"/>
      <c r="J169" s="29">
        <v>953</v>
      </c>
      <c r="K169" s="17"/>
      <c r="L169" s="17"/>
    </row>
    <row r="170" spans="2:12" x14ac:dyDescent="0.15">
      <c r="B170" s="31" t="s">
        <v>2030</v>
      </c>
      <c r="C170" s="15" t="s">
        <v>2209</v>
      </c>
      <c r="I170" s="31"/>
      <c r="J170" s="29">
        <v>331</v>
      </c>
      <c r="K170" s="17"/>
      <c r="L170" s="17"/>
    </row>
    <row r="171" spans="2:12" x14ac:dyDescent="0.15">
      <c r="B171" s="35" t="s">
        <v>2559</v>
      </c>
      <c r="C171" s="15" t="s">
        <v>2651</v>
      </c>
      <c r="I171" s="35"/>
      <c r="J171" s="29">
        <v>1505</v>
      </c>
      <c r="K171" s="17"/>
      <c r="L171" s="17"/>
    </row>
    <row r="172" spans="2:12" x14ac:dyDescent="0.15">
      <c r="B172" s="27" t="s">
        <v>2031</v>
      </c>
      <c r="C172" s="15" t="s">
        <v>2214</v>
      </c>
      <c r="I172" s="27"/>
      <c r="J172" s="29">
        <v>463</v>
      </c>
      <c r="K172" s="17"/>
      <c r="L172" s="17"/>
    </row>
    <row r="173" spans="2:12" x14ac:dyDescent="0.15">
      <c r="B173" s="27" t="s">
        <v>2032</v>
      </c>
      <c r="C173" s="15" t="s">
        <v>2215</v>
      </c>
      <c r="I173" s="27"/>
      <c r="J173" s="29">
        <v>463</v>
      </c>
      <c r="K173" s="17"/>
      <c r="L173" s="17"/>
    </row>
    <row r="174" spans="2:12" x14ac:dyDescent="0.15">
      <c r="B174" s="27" t="s">
        <v>2033</v>
      </c>
      <c r="C174" s="15" t="s">
        <v>2216</v>
      </c>
      <c r="I174" s="27"/>
      <c r="J174" s="29">
        <v>395</v>
      </c>
      <c r="K174" s="17"/>
      <c r="L174" s="17"/>
    </row>
    <row r="175" spans="2:12" x14ac:dyDescent="0.15">
      <c r="B175" s="27" t="s">
        <v>2034</v>
      </c>
      <c r="C175" s="15" t="s">
        <v>2217</v>
      </c>
      <c r="I175" s="27"/>
      <c r="J175" s="29">
        <v>1447</v>
      </c>
      <c r="K175" s="17"/>
      <c r="L175" s="17"/>
    </row>
    <row r="176" spans="2:12" x14ac:dyDescent="0.15">
      <c r="B176" s="27" t="s">
        <v>2035</v>
      </c>
      <c r="C176" s="15" t="s">
        <v>2220</v>
      </c>
      <c r="I176" s="27"/>
      <c r="J176" s="29">
        <v>740</v>
      </c>
      <c r="K176" s="17"/>
      <c r="L176" s="17"/>
    </row>
    <row r="177" spans="2:12" x14ac:dyDescent="0.15">
      <c r="B177" s="27" t="s">
        <v>2036</v>
      </c>
      <c r="C177" s="15" t="s">
        <v>2227</v>
      </c>
      <c r="I177" s="27"/>
      <c r="J177" s="29">
        <v>3685</v>
      </c>
      <c r="K177" s="17"/>
      <c r="L177" s="17"/>
    </row>
    <row r="178" spans="2:12" x14ac:dyDescent="0.15">
      <c r="B178" s="27" t="s">
        <v>2037</v>
      </c>
      <c r="C178" s="15" t="s">
        <v>2236</v>
      </c>
      <c r="I178" s="27"/>
      <c r="J178" s="29">
        <v>1017</v>
      </c>
      <c r="K178" s="17"/>
      <c r="L178" s="17"/>
    </row>
    <row r="179" spans="2:12" x14ac:dyDescent="0.15">
      <c r="B179" s="35" t="s">
        <v>2563</v>
      </c>
      <c r="C179" s="15" t="s">
        <v>2641</v>
      </c>
      <c r="I179" s="35"/>
      <c r="J179" s="29">
        <v>452</v>
      </c>
      <c r="K179" s="17"/>
      <c r="L179" s="17"/>
    </row>
    <row r="180" spans="2:12" x14ac:dyDescent="0.15">
      <c r="B180" s="27" t="s">
        <v>2038</v>
      </c>
      <c r="C180" s="15" t="s">
        <v>2239</v>
      </c>
      <c r="I180" s="27"/>
      <c r="J180" s="29">
        <v>1406</v>
      </c>
      <c r="K180" s="17"/>
      <c r="L180" s="17"/>
    </row>
    <row r="181" spans="2:12" x14ac:dyDescent="0.15">
      <c r="B181" s="27" t="s">
        <v>2039</v>
      </c>
      <c r="C181" s="15" t="s">
        <v>2172</v>
      </c>
      <c r="I181" s="27"/>
      <c r="J181" s="29">
        <v>766</v>
      </c>
      <c r="K181" s="17"/>
      <c r="L181" s="17"/>
    </row>
    <row r="182" spans="2:12" x14ac:dyDescent="0.15">
      <c r="B182" s="27" t="s">
        <v>2040</v>
      </c>
      <c r="C182" s="15" t="s">
        <v>2244</v>
      </c>
      <c r="I182" s="27"/>
      <c r="J182" s="29">
        <v>2912</v>
      </c>
      <c r="K182" s="17"/>
      <c r="L182" s="17"/>
    </row>
    <row r="183" spans="2:12" x14ac:dyDescent="0.15">
      <c r="B183" s="27" t="s">
        <v>2041</v>
      </c>
      <c r="C183" s="15" t="s">
        <v>2251</v>
      </c>
      <c r="I183" s="27"/>
      <c r="J183" s="29">
        <v>491</v>
      </c>
      <c r="K183" s="17"/>
      <c r="L183" s="17"/>
    </row>
    <row r="184" spans="2:12" x14ac:dyDescent="0.15">
      <c r="B184" s="27" t="s">
        <v>2042</v>
      </c>
      <c r="C184" s="15" t="s">
        <v>2256</v>
      </c>
      <c r="I184" s="27"/>
      <c r="J184" s="29">
        <v>961</v>
      </c>
      <c r="K184" s="17"/>
      <c r="L184" s="17"/>
    </row>
    <row r="185" spans="2:12" x14ac:dyDescent="0.15">
      <c r="B185" s="31" t="s">
        <v>2043</v>
      </c>
      <c r="C185" s="15" t="s">
        <v>2259</v>
      </c>
      <c r="I185" s="31"/>
      <c r="J185" s="29">
        <v>3013</v>
      </c>
      <c r="K185" s="17"/>
      <c r="L185" s="17"/>
    </row>
    <row r="186" spans="2:12" x14ac:dyDescent="0.15">
      <c r="B186" s="31" t="s">
        <v>2044</v>
      </c>
      <c r="C186" s="15" t="s">
        <v>2266</v>
      </c>
      <c r="I186" s="31"/>
      <c r="J186" s="29">
        <v>451</v>
      </c>
      <c r="K186" s="17"/>
      <c r="L186" s="17"/>
    </row>
    <row r="187" spans="2:12" x14ac:dyDescent="0.15">
      <c r="B187" s="31" t="s">
        <v>2045</v>
      </c>
      <c r="C187" s="15" t="s">
        <v>2271</v>
      </c>
      <c r="I187" s="31"/>
      <c r="J187" s="29">
        <v>453</v>
      </c>
      <c r="K187" s="17"/>
      <c r="L187" s="17"/>
    </row>
    <row r="188" spans="2:12" x14ac:dyDescent="0.15">
      <c r="B188" s="35" t="s">
        <v>2560</v>
      </c>
      <c r="C188" s="15" t="s">
        <v>2652</v>
      </c>
      <c r="I188" s="35"/>
      <c r="J188" s="29">
        <v>413</v>
      </c>
      <c r="K188" s="17"/>
      <c r="L188" s="17"/>
    </row>
    <row r="189" spans="2:12" x14ac:dyDescent="0.15">
      <c r="B189" s="35" t="s">
        <v>2567</v>
      </c>
      <c r="C189" s="15" t="s">
        <v>2653</v>
      </c>
      <c r="I189" s="35"/>
      <c r="J189" s="29">
        <v>480</v>
      </c>
      <c r="K189" s="17"/>
      <c r="L189" s="17"/>
    </row>
    <row r="190" spans="2:12" x14ac:dyDescent="0.15">
      <c r="B190" s="31" t="s">
        <v>2046</v>
      </c>
      <c r="C190" s="15" t="s">
        <v>2272</v>
      </c>
      <c r="I190" s="31"/>
      <c r="J190" s="29">
        <v>1009</v>
      </c>
      <c r="K190" s="17"/>
      <c r="L190" s="17"/>
    </row>
    <row r="191" spans="2:12" x14ac:dyDescent="0.15">
      <c r="B191" s="31" t="s">
        <v>2047</v>
      </c>
      <c r="C191" s="15" t="s">
        <v>2279</v>
      </c>
      <c r="I191" s="31"/>
      <c r="J191" s="29">
        <v>919</v>
      </c>
      <c r="K191" s="17"/>
      <c r="L191" s="17"/>
    </row>
    <row r="192" spans="2:12" x14ac:dyDescent="0.15">
      <c r="B192" s="27" t="s">
        <v>2048</v>
      </c>
      <c r="C192" s="15" t="s">
        <v>2280</v>
      </c>
      <c r="I192" s="27"/>
      <c r="J192" s="29">
        <v>908</v>
      </c>
      <c r="K192" s="17"/>
      <c r="L192" s="17"/>
    </row>
    <row r="193" spans="2:12" x14ac:dyDescent="0.15">
      <c r="B193" s="27" t="s">
        <v>2049</v>
      </c>
      <c r="C193" s="15" t="s">
        <v>2285</v>
      </c>
      <c r="I193" s="27"/>
      <c r="J193" s="29">
        <v>279</v>
      </c>
      <c r="K193" s="17"/>
      <c r="L193" s="17"/>
    </row>
    <row r="194" spans="2:12" x14ac:dyDescent="0.15">
      <c r="B194" s="27" t="s">
        <v>2050</v>
      </c>
      <c r="C194" s="15" t="s">
        <v>2286</v>
      </c>
      <c r="I194" s="27"/>
      <c r="J194" s="29">
        <v>890</v>
      </c>
      <c r="K194" s="17"/>
      <c r="L194" s="17"/>
    </row>
    <row r="195" spans="2:12" x14ac:dyDescent="0.15">
      <c r="B195" s="27" t="s">
        <v>2051</v>
      </c>
      <c r="C195" s="15" t="s">
        <v>2293</v>
      </c>
      <c r="I195" s="27"/>
      <c r="J195" s="29">
        <v>422</v>
      </c>
      <c r="K195" s="17"/>
      <c r="L195" s="17"/>
    </row>
    <row r="196" spans="2:12" x14ac:dyDescent="0.15">
      <c r="B196" s="27" t="s">
        <v>2052</v>
      </c>
      <c r="C196" s="15" t="s">
        <v>2294</v>
      </c>
      <c r="I196" s="27"/>
      <c r="J196" s="29">
        <v>388</v>
      </c>
      <c r="K196" s="17"/>
      <c r="L196" s="17"/>
    </row>
    <row r="197" spans="2:12" x14ac:dyDescent="0.15">
      <c r="B197" s="27" t="s">
        <v>2053</v>
      </c>
      <c r="C197" s="15" t="s">
        <v>2297</v>
      </c>
      <c r="I197" s="27"/>
      <c r="J197" s="29">
        <v>125</v>
      </c>
      <c r="K197" s="17"/>
      <c r="L197" s="17"/>
    </row>
    <row r="198" spans="2:12" x14ac:dyDescent="0.15">
      <c r="B198" s="35" t="s">
        <v>2562</v>
      </c>
      <c r="C198" s="15" t="s">
        <v>2654</v>
      </c>
      <c r="I198" s="35"/>
      <c r="J198" s="29">
        <v>519</v>
      </c>
      <c r="K198" s="17"/>
      <c r="L198" s="17"/>
    </row>
    <row r="199" spans="2:12" x14ac:dyDescent="0.15">
      <c r="B199" s="27" t="s">
        <v>2054</v>
      </c>
      <c r="C199" s="15" t="s">
        <v>2300</v>
      </c>
      <c r="I199" s="27"/>
      <c r="J199" s="29">
        <v>563</v>
      </c>
      <c r="K199" s="17"/>
      <c r="L199" s="17"/>
    </row>
    <row r="200" spans="2:12" x14ac:dyDescent="0.15">
      <c r="B200" s="27" t="s">
        <v>2055</v>
      </c>
      <c r="C200" s="15" t="s">
        <v>2305</v>
      </c>
      <c r="I200" s="27"/>
      <c r="J200" s="29">
        <v>630</v>
      </c>
      <c r="K200" s="17"/>
      <c r="L200" s="17"/>
    </row>
    <row r="201" spans="2:12" x14ac:dyDescent="0.15">
      <c r="B201" s="27" t="s">
        <v>2056</v>
      </c>
      <c r="C201" s="15" t="s">
        <v>2311</v>
      </c>
      <c r="I201" s="27"/>
      <c r="J201" s="29">
        <v>501</v>
      </c>
      <c r="K201" s="17"/>
      <c r="L201" s="17"/>
    </row>
    <row r="202" spans="2:12" x14ac:dyDescent="0.15">
      <c r="B202" s="27" t="s">
        <v>2057</v>
      </c>
      <c r="C202" s="15" t="s">
        <v>2316</v>
      </c>
      <c r="I202" s="27"/>
      <c r="J202" s="29">
        <v>1135</v>
      </c>
      <c r="K202" s="17"/>
      <c r="L202" s="17"/>
    </row>
    <row r="203" spans="2:12" x14ac:dyDescent="0.15">
      <c r="B203" s="35" t="s">
        <v>2552</v>
      </c>
      <c r="C203" s="15" t="s">
        <v>2640</v>
      </c>
      <c r="I203" s="35"/>
      <c r="J203" s="29">
        <v>1401</v>
      </c>
      <c r="K203" s="17"/>
      <c r="L203" s="17"/>
    </row>
    <row r="204" spans="2:12" x14ac:dyDescent="0.15">
      <c r="B204" s="27" t="s">
        <v>2058</v>
      </c>
      <c r="C204" s="15" t="s">
        <v>2321</v>
      </c>
      <c r="I204" s="27"/>
      <c r="J204" s="29">
        <v>748</v>
      </c>
      <c r="K204" s="17"/>
      <c r="L204" s="17"/>
    </row>
    <row r="205" spans="2:12" x14ac:dyDescent="0.15">
      <c r="B205" s="35" t="s">
        <v>2557</v>
      </c>
      <c r="C205" s="15" t="s">
        <v>2639</v>
      </c>
      <c r="I205" s="35"/>
      <c r="J205" s="29">
        <v>3972</v>
      </c>
      <c r="K205" s="17"/>
      <c r="L205" s="17"/>
    </row>
    <row r="206" spans="2:12" x14ac:dyDescent="0.15">
      <c r="B206" s="27" t="s">
        <v>2059</v>
      </c>
      <c r="C206" s="15" t="s">
        <v>2322</v>
      </c>
      <c r="I206" s="27"/>
      <c r="J206" s="29">
        <v>450</v>
      </c>
      <c r="K206" s="17"/>
      <c r="L206" s="17"/>
    </row>
    <row r="207" spans="2:12" x14ac:dyDescent="0.15">
      <c r="B207" s="27" t="s">
        <v>2060</v>
      </c>
      <c r="C207" s="15" t="s">
        <v>2325</v>
      </c>
      <c r="I207" s="27"/>
      <c r="J207" s="29">
        <v>475</v>
      </c>
      <c r="K207" s="17"/>
      <c r="L207" s="17"/>
    </row>
    <row r="208" spans="2:12" x14ac:dyDescent="0.15">
      <c r="B208" s="27" t="s">
        <v>2061</v>
      </c>
      <c r="C208" s="15" t="s">
        <v>2329</v>
      </c>
      <c r="I208" s="27"/>
      <c r="J208" s="29">
        <v>763</v>
      </c>
      <c r="K208" s="17"/>
      <c r="L208" s="17"/>
    </row>
    <row r="209" spans="2:12" x14ac:dyDescent="0.15">
      <c r="B209" s="27" t="s">
        <v>2062</v>
      </c>
      <c r="C209" s="15" t="s">
        <v>2332</v>
      </c>
      <c r="I209" s="27"/>
      <c r="J209" s="29">
        <v>719</v>
      </c>
      <c r="K209" s="17"/>
      <c r="L209" s="17"/>
    </row>
    <row r="210" spans="2:12" x14ac:dyDescent="0.15">
      <c r="B210" s="27" t="s">
        <v>2063</v>
      </c>
      <c r="C210" s="15" t="s">
        <v>2335</v>
      </c>
      <c r="I210" s="27"/>
      <c r="J210" s="29">
        <v>4599</v>
      </c>
      <c r="K210" s="17"/>
      <c r="L210" s="17"/>
    </row>
    <row r="211" spans="2:12" x14ac:dyDescent="0.15">
      <c r="B211" s="27" t="s">
        <v>2064</v>
      </c>
      <c r="C211" s="15" t="s">
        <v>2336</v>
      </c>
      <c r="I211" s="27"/>
      <c r="J211" s="29">
        <v>624</v>
      </c>
      <c r="K211" s="17"/>
      <c r="L211" s="17"/>
    </row>
    <row r="212" spans="2:12" x14ac:dyDescent="0.15">
      <c r="B212" s="27" t="s">
        <v>2065</v>
      </c>
      <c r="C212" s="15" t="s">
        <v>2339</v>
      </c>
      <c r="I212" s="27"/>
      <c r="J212" s="29">
        <v>522</v>
      </c>
      <c r="K212" s="17"/>
      <c r="L212" s="17"/>
    </row>
    <row r="213" spans="2:12" x14ac:dyDescent="0.15">
      <c r="B213" s="27" t="s">
        <v>2066</v>
      </c>
      <c r="C213" s="15" t="s">
        <v>2340</v>
      </c>
      <c r="I213" s="27"/>
      <c r="J213" s="29">
        <v>590</v>
      </c>
      <c r="K213" s="17"/>
      <c r="L213" s="17"/>
    </row>
    <row r="214" spans="2:12" x14ac:dyDescent="0.15">
      <c r="B214" s="27" t="s">
        <v>2129</v>
      </c>
      <c r="C214" s="15" t="s">
        <v>2348</v>
      </c>
      <c r="I214" s="27"/>
      <c r="J214" s="29">
        <v>289</v>
      </c>
      <c r="K214" s="17"/>
      <c r="L214" s="17"/>
    </row>
    <row r="215" spans="2:12" x14ac:dyDescent="0.15">
      <c r="B215" s="27" t="s">
        <v>2067</v>
      </c>
      <c r="C215" s="15" t="s">
        <v>2351</v>
      </c>
      <c r="I215" s="27"/>
      <c r="J215" s="29">
        <v>725</v>
      </c>
      <c r="K215" s="17"/>
      <c r="L215" s="17"/>
    </row>
    <row r="216" spans="2:12" x14ac:dyDescent="0.15">
      <c r="B216" s="27" t="s">
        <v>2068</v>
      </c>
      <c r="C216" s="15" t="s">
        <v>2360</v>
      </c>
      <c r="I216" s="27"/>
      <c r="J216" s="29">
        <v>1114</v>
      </c>
      <c r="K216" s="17"/>
      <c r="L216" s="17"/>
    </row>
    <row r="217" spans="2:12" x14ac:dyDescent="0.15">
      <c r="B217" s="27" t="s">
        <v>2069</v>
      </c>
      <c r="C217" s="15" t="s">
        <v>2361</v>
      </c>
      <c r="I217" s="27"/>
      <c r="J217" s="29">
        <v>350</v>
      </c>
      <c r="K217" s="17"/>
      <c r="L217" s="17"/>
    </row>
    <row r="218" spans="2:12" x14ac:dyDescent="0.15">
      <c r="B218" s="27" t="s">
        <v>2070</v>
      </c>
      <c r="C218" s="15" t="s">
        <v>2362</v>
      </c>
      <c r="I218" s="27"/>
      <c r="J218" s="29">
        <v>1230</v>
      </c>
      <c r="K218" s="17"/>
      <c r="L218" s="17"/>
    </row>
    <row r="219" spans="2:12" x14ac:dyDescent="0.15">
      <c r="B219" s="27" t="s">
        <v>2071</v>
      </c>
      <c r="C219" s="15" t="s">
        <v>2363</v>
      </c>
      <c r="I219" s="27"/>
      <c r="J219" s="29">
        <v>507</v>
      </c>
      <c r="K219" s="17"/>
      <c r="L219" s="17"/>
    </row>
    <row r="220" spans="2:12" x14ac:dyDescent="0.15">
      <c r="B220" s="27" t="s">
        <v>2072</v>
      </c>
      <c r="C220" s="15" t="s">
        <v>2368</v>
      </c>
      <c r="I220" s="27"/>
      <c r="J220" s="29">
        <v>321</v>
      </c>
      <c r="K220" s="17"/>
      <c r="L220" s="17"/>
    </row>
    <row r="221" spans="2:12" x14ac:dyDescent="0.15">
      <c r="B221" s="27" t="s">
        <v>2073</v>
      </c>
      <c r="C221" s="15" t="s">
        <v>2369</v>
      </c>
      <c r="I221" s="27"/>
      <c r="J221" s="29">
        <v>214</v>
      </c>
      <c r="K221" s="17"/>
      <c r="L221" s="17"/>
    </row>
    <row r="222" spans="2:12" x14ac:dyDescent="0.15">
      <c r="B222" s="27" t="s">
        <v>2074</v>
      </c>
      <c r="C222" s="15" t="s">
        <v>2372</v>
      </c>
      <c r="I222" s="27"/>
      <c r="J222" s="29">
        <v>313</v>
      </c>
      <c r="K222" s="17"/>
      <c r="L222" s="17"/>
    </row>
    <row r="223" spans="2:12" x14ac:dyDescent="0.15">
      <c r="B223" s="27" t="s">
        <v>2075</v>
      </c>
      <c r="C223" s="15" t="s">
        <v>2373</v>
      </c>
      <c r="I223" s="27"/>
      <c r="J223" s="29">
        <v>2385</v>
      </c>
      <c r="K223" s="17"/>
      <c r="L223" s="17"/>
    </row>
    <row r="224" spans="2:12" x14ac:dyDescent="0.15">
      <c r="B224" s="27" t="s">
        <v>2076</v>
      </c>
      <c r="C224" s="15" t="s">
        <v>2376</v>
      </c>
      <c r="I224" s="27"/>
      <c r="J224" s="29">
        <v>858</v>
      </c>
      <c r="K224" s="17"/>
      <c r="L224" s="17"/>
    </row>
    <row r="225" spans="2:12" x14ac:dyDescent="0.15">
      <c r="B225" s="27" t="s">
        <v>2077</v>
      </c>
      <c r="C225" s="15" t="s">
        <v>2377</v>
      </c>
      <c r="I225" s="27"/>
      <c r="J225" s="29">
        <v>533</v>
      </c>
      <c r="K225" s="17"/>
      <c r="L225" s="17"/>
    </row>
    <row r="226" spans="2:12" x14ac:dyDescent="0.15">
      <c r="B226" s="27" t="s">
        <v>2078</v>
      </c>
      <c r="C226" s="15" t="s">
        <v>2378</v>
      </c>
      <c r="I226" s="27"/>
      <c r="J226" s="29">
        <v>451</v>
      </c>
      <c r="K226" s="17"/>
      <c r="L226" s="17"/>
    </row>
    <row r="227" spans="2:12" x14ac:dyDescent="0.15">
      <c r="B227" s="27" t="s">
        <v>2079</v>
      </c>
      <c r="C227" s="15" t="s">
        <v>2379</v>
      </c>
      <c r="I227" s="27"/>
      <c r="J227" s="29">
        <v>1036</v>
      </c>
      <c r="K227" s="17"/>
      <c r="L227" s="17"/>
    </row>
    <row r="228" spans="2:12" x14ac:dyDescent="0.15">
      <c r="B228" s="27" t="s">
        <v>2080</v>
      </c>
      <c r="C228" s="15" t="s">
        <v>2389</v>
      </c>
      <c r="I228" s="27"/>
      <c r="J228" s="29">
        <v>368</v>
      </c>
      <c r="K228" s="17"/>
      <c r="L228" s="17"/>
    </row>
    <row r="229" spans="2:12" x14ac:dyDescent="0.15">
      <c r="B229" s="27" t="s">
        <v>2081</v>
      </c>
      <c r="C229" s="15" t="s">
        <v>2392</v>
      </c>
      <c r="I229" s="27"/>
      <c r="J229" s="29">
        <v>644</v>
      </c>
      <c r="K229" s="17"/>
      <c r="L229" s="17"/>
    </row>
    <row r="230" spans="2:12" x14ac:dyDescent="0.15">
      <c r="B230" s="27" t="s">
        <v>2082</v>
      </c>
      <c r="C230" s="15" t="s">
        <v>2395</v>
      </c>
      <c r="I230" s="27"/>
      <c r="J230" s="29">
        <v>719</v>
      </c>
      <c r="K230" s="17"/>
      <c r="L230" s="17"/>
    </row>
    <row r="231" spans="2:12" x14ac:dyDescent="0.15">
      <c r="B231" s="27" t="s">
        <v>2083</v>
      </c>
      <c r="C231" s="15" t="s">
        <v>2398</v>
      </c>
      <c r="I231" s="27"/>
      <c r="J231" s="29">
        <v>465</v>
      </c>
      <c r="K231" s="17"/>
      <c r="L231" s="17"/>
    </row>
    <row r="232" spans="2:12" x14ac:dyDescent="0.15">
      <c r="B232" s="27" t="s">
        <v>2084</v>
      </c>
      <c r="C232" s="15" t="s">
        <v>2406</v>
      </c>
      <c r="I232" s="27"/>
      <c r="J232" s="29">
        <v>254</v>
      </c>
      <c r="K232" s="17"/>
      <c r="L232" s="17"/>
    </row>
    <row r="233" spans="2:12" x14ac:dyDescent="0.15">
      <c r="B233" s="27" t="s">
        <v>2085</v>
      </c>
      <c r="C233" s="15" t="s">
        <v>2409</v>
      </c>
      <c r="I233" s="27"/>
      <c r="J233" s="29">
        <v>1066</v>
      </c>
      <c r="K233" s="17"/>
      <c r="L233" s="17"/>
    </row>
    <row r="234" spans="2:12" x14ac:dyDescent="0.15">
      <c r="B234" s="27" t="s">
        <v>2086</v>
      </c>
      <c r="C234" s="15" t="s">
        <v>2413</v>
      </c>
      <c r="I234" s="27"/>
      <c r="J234" s="29">
        <v>983</v>
      </c>
      <c r="K234" s="17"/>
      <c r="L234" s="17"/>
    </row>
    <row r="235" spans="2:12" x14ac:dyDescent="0.15">
      <c r="B235" s="35" t="s">
        <v>2566</v>
      </c>
      <c r="C235" s="15" t="s">
        <v>2655</v>
      </c>
      <c r="I235" s="35"/>
      <c r="J235" s="29">
        <v>365</v>
      </c>
      <c r="K235" s="17"/>
      <c r="L235" s="17"/>
    </row>
    <row r="236" spans="2:12" x14ac:dyDescent="0.15">
      <c r="B236" s="27" t="s">
        <v>2087</v>
      </c>
      <c r="C236" s="15" t="s">
        <v>2414</v>
      </c>
      <c r="I236" s="27"/>
      <c r="J236" s="29">
        <v>574</v>
      </c>
      <c r="K236" s="17"/>
      <c r="L236" s="17"/>
    </row>
    <row r="237" spans="2:12" x14ac:dyDescent="0.15">
      <c r="B237" s="27" t="s">
        <v>2088</v>
      </c>
      <c r="C237" s="15" t="s">
        <v>2419</v>
      </c>
      <c r="I237" s="27"/>
      <c r="J237" s="29">
        <v>368</v>
      </c>
      <c r="K237" s="17"/>
      <c r="L237" s="17"/>
    </row>
    <row r="238" spans="2:12" x14ac:dyDescent="0.15">
      <c r="B238" s="27" t="s">
        <v>2089</v>
      </c>
      <c r="C238" s="15" t="s">
        <v>2424</v>
      </c>
      <c r="I238" s="27"/>
      <c r="J238" s="29">
        <v>296</v>
      </c>
      <c r="K238" s="17"/>
      <c r="L238" s="17"/>
    </row>
    <row r="239" spans="2:12" x14ac:dyDescent="0.15">
      <c r="B239" s="27" t="s">
        <v>2090</v>
      </c>
      <c r="C239" s="15" t="s">
        <v>2427</v>
      </c>
      <c r="I239" s="27"/>
      <c r="J239" s="29">
        <v>1912</v>
      </c>
      <c r="K239" s="17"/>
      <c r="L239" s="17"/>
    </row>
    <row r="240" spans="2:12" x14ac:dyDescent="0.15">
      <c r="B240" s="35" t="s">
        <v>2550</v>
      </c>
      <c r="C240" s="15" t="s">
        <v>2638</v>
      </c>
      <c r="I240" s="35"/>
      <c r="J240" s="29">
        <v>631</v>
      </c>
      <c r="K240" s="17"/>
      <c r="L240" s="17"/>
    </row>
    <row r="241" spans="2:12" x14ac:dyDescent="0.15">
      <c r="B241" s="27" t="s">
        <v>2091</v>
      </c>
      <c r="C241" s="15" t="s">
        <v>2428</v>
      </c>
      <c r="I241" s="27"/>
      <c r="J241" s="29">
        <v>175</v>
      </c>
      <c r="K241" s="17"/>
      <c r="L241" s="17"/>
    </row>
    <row r="242" spans="2:12" x14ac:dyDescent="0.15">
      <c r="B242" s="27" t="s">
        <v>2092</v>
      </c>
      <c r="C242" s="15" t="s">
        <v>2431</v>
      </c>
      <c r="I242" s="27"/>
      <c r="J242" s="29">
        <v>616</v>
      </c>
      <c r="K242" s="17"/>
      <c r="L242" s="17"/>
    </row>
    <row r="243" spans="2:12" x14ac:dyDescent="0.15">
      <c r="B243" s="27" t="s">
        <v>2093</v>
      </c>
      <c r="C243" s="15" t="s">
        <v>2438</v>
      </c>
      <c r="I243" s="27"/>
      <c r="J243" s="29">
        <v>217</v>
      </c>
      <c r="K243" s="17"/>
      <c r="L243" s="17"/>
    </row>
    <row r="244" spans="2:12" x14ac:dyDescent="0.15">
      <c r="B244" s="27" t="s">
        <v>2094</v>
      </c>
      <c r="C244" s="15" t="s">
        <v>2439</v>
      </c>
      <c r="I244" s="27"/>
      <c r="J244" s="29">
        <v>1914</v>
      </c>
      <c r="K244" s="17"/>
      <c r="L244" s="17"/>
    </row>
    <row r="245" spans="2:12" x14ac:dyDescent="0.15">
      <c r="B245" s="27" t="s">
        <v>2095</v>
      </c>
      <c r="C245" s="15" t="s">
        <v>2440</v>
      </c>
      <c r="I245" s="27"/>
      <c r="J245" s="29">
        <v>1651</v>
      </c>
      <c r="K245" s="17"/>
      <c r="L245" s="17"/>
    </row>
    <row r="246" spans="2:12" x14ac:dyDescent="0.15">
      <c r="B246" s="35" t="s">
        <v>2558</v>
      </c>
      <c r="C246" s="15" t="s">
        <v>2637</v>
      </c>
      <c r="I246" s="35"/>
      <c r="J246" s="29">
        <v>480</v>
      </c>
      <c r="K246" s="17"/>
      <c r="L246" s="17"/>
    </row>
    <row r="247" spans="2:12" x14ac:dyDescent="0.15">
      <c r="B247" s="27" t="s">
        <v>2096</v>
      </c>
      <c r="C247" s="15" t="s">
        <v>2441</v>
      </c>
      <c r="I247" s="27"/>
      <c r="J247" s="29">
        <v>101</v>
      </c>
      <c r="K247" s="17"/>
      <c r="L247" s="17"/>
    </row>
    <row r="248" spans="2:12" x14ac:dyDescent="0.15">
      <c r="B248" s="27" t="s">
        <v>2097</v>
      </c>
      <c r="C248" s="15" t="s">
        <v>2444</v>
      </c>
      <c r="I248" s="27"/>
      <c r="J248" s="29">
        <v>446</v>
      </c>
      <c r="K248" s="17"/>
      <c r="L248" s="17"/>
    </row>
    <row r="249" spans="2:12" x14ac:dyDescent="0.15">
      <c r="B249" s="27" t="s">
        <v>2098</v>
      </c>
      <c r="C249" s="15" t="s">
        <v>2445</v>
      </c>
      <c r="I249" s="27"/>
      <c r="J249" s="29">
        <v>930</v>
      </c>
      <c r="K249" s="17"/>
      <c r="L249" s="17"/>
    </row>
    <row r="250" spans="2:12" x14ac:dyDescent="0.15">
      <c r="B250" s="27" t="s">
        <v>2099</v>
      </c>
      <c r="C250" s="15" t="s">
        <v>2446</v>
      </c>
      <c r="I250" s="27"/>
      <c r="J250" s="29">
        <v>390</v>
      </c>
      <c r="K250" s="17"/>
      <c r="L250" s="17"/>
    </row>
    <row r="251" spans="2:12" x14ac:dyDescent="0.15">
      <c r="B251" s="27" t="s">
        <v>2100</v>
      </c>
      <c r="C251" s="15" t="s">
        <v>2449</v>
      </c>
      <c r="I251" s="27"/>
      <c r="J251" s="29">
        <v>424</v>
      </c>
      <c r="K251" s="17"/>
      <c r="L251" s="17"/>
    </row>
    <row r="252" spans="2:12" x14ac:dyDescent="0.15">
      <c r="B252" s="27" t="s">
        <v>2101</v>
      </c>
      <c r="C252" s="15" t="s">
        <v>2450</v>
      </c>
      <c r="I252" s="27"/>
      <c r="J252" s="29">
        <v>920</v>
      </c>
      <c r="K252" s="17"/>
      <c r="L252" s="17"/>
    </row>
    <row r="253" spans="2:12" x14ac:dyDescent="0.15">
      <c r="B253" s="27" t="s">
        <v>2102</v>
      </c>
      <c r="C253" s="15" t="s">
        <v>2453</v>
      </c>
      <c r="I253" s="27"/>
      <c r="J253" s="29">
        <v>542</v>
      </c>
      <c r="K253" s="17"/>
      <c r="L253" s="17"/>
    </row>
    <row r="254" spans="2:12" x14ac:dyDescent="0.15">
      <c r="B254" s="27" t="s">
        <v>2103</v>
      </c>
      <c r="C254" s="15" t="s">
        <v>2456</v>
      </c>
      <c r="I254" s="27"/>
      <c r="J254" s="29">
        <v>530</v>
      </c>
      <c r="K254" s="17"/>
      <c r="L254" s="17"/>
    </row>
    <row r="255" spans="2:12" x14ac:dyDescent="0.15">
      <c r="B255" s="27" t="s">
        <v>2104</v>
      </c>
      <c r="C255" s="15" t="s">
        <v>2459</v>
      </c>
      <c r="I255" s="27"/>
      <c r="J255" s="29">
        <v>973</v>
      </c>
      <c r="K255" s="17"/>
      <c r="L255" s="17"/>
    </row>
    <row r="256" spans="2:12" x14ac:dyDescent="0.15">
      <c r="B256" s="27" t="s">
        <v>2105</v>
      </c>
      <c r="C256" s="15" t="s">
        <v>2466</v>
      </c>
      <c r="I256" s="27"/>
      <c r="J256" s="29">
        <v>1523</v>
      </c>
      <c r="K256" s="17"/>
      <c r="L256" s="17"/>
    </row>
    <row r="257" spans="2:12" x14ac:dyDescent="0.15">
      <c r="B257" s="27" t="s">
        <v>2106</v>
      </c>
      <c r="C257" s="15" t="s">
        <v>2469</v>
      </c>
      <c r="I257" s="27"/>
      <c r="J257" s="29">
        <v>696</v>
      </c>
      <c r="K257" s="17"/>
      <c r="L257" s="17"/>
    </row>
    <row r="258" spans="2:12" x14ac:dyDescent="0.15">
      <c r="B258" s="28" t="s">
        <v>2543</v>
      </c>
      <c r="C258" s="15" t="s">
        <v>2636</v>
      </c>
      <c r="I258" s="28"/>
      <c r="J258" s="29">
        <v>385</v>
      </c>
      <c r="K258" s="17"/>
      <c r="L258" s="17"/>
    </row>
    <row r="259" spans="2:12" x14ac:dyDescent="0.15">
      <c r="B259" s="35" t="s">
        <v>2568</v>
      </c>
      <c r="C259" s="15" t="s">
        <v>2656</v>
      </c>
      <c r="I259" s="35"/>
      <c r="J259" s="29">
        <v>1217</v>
      </c>
      <c r="K259" s="17"/>
      <c r="L259" s="17"/>
    </row>
    <row r="260" spans="2:12" x14ac:dyDescent="0.15">
      <c r="B260" s="27" t="s">
        <v>2107</v>
      </c>
      <c r="C260" s="15" t="s">
        <v>2470</v>
      </c>
      <c r="I260" s="27"/>
      <c r="J260" s="29">
        <v>2419</v>
      </c>
      <c r="K260" s="17"/>
      <c r="L260" s="17"/>
    </row>
    <row r="261" spans="2:12" x14ac:dyDescent="0.15">
      <c r="B261" s="27" t="s">
        <v>2108</v>
      </c>
      <c r="C261" s="15" t="s">
        <v>2473</v>
      </c>
      <c r="I261" s="27"/>
      <c r="J261" s="29">
        <v>529</v>
      </c>
      <c r="K261" s="17"/>
      <c r="L261" s="17"/>
    </row>
    <row r="262" spans="2:12" x14ac:dyDescent="0.15">
      <c r="B262" s="35" t="s">
        <v>2551</v>
      </c>
      <c r="C262" s="15" t="s">
        <v>2635</v>
      </c>
      <c r="I262" s="35"/>
      <c r="J262" s="29">
        <v>1268</v>
      </c>
      <c r="K262" s="17"/>
      <c r="L262" s="17"/>
    </row>
    <row r="263" spans="2:12" x14ac:dyDescent="0.15">
      <c r="B263" s="27" t="s">
        <v>2109</v>
      </c>
      <c r="C263" s="15" t="s">
        <v>2476</v>
      </c>
      <c r="I263" s="27"/>
      <c r="J263" s="29">
        <v>425</v>
      </c>
      <c r="K263" s="17"/>
      <c r="L263" s="17"/>
    </row>
    <row r="264" spans="2:12" x14ac:dyDescent="0.15">
      <c r="B264" s="35" t="s">
        <v>2548</v>
      </c>
      <c r="C264" s="15" t="s">
        <v>2634</v>
      </c>
      <c r="I264" s="35"/>
      <c r="J264" s="29">
        <v>2002</v>
      </c>
      <c r="K264" s="17"/>
      <c r="L264" s="17"/>
    </row>
    <row r="265" spans="2:12" x14ac:dyDescent="0.15">
      <c r="B265" s="27" t="s">
        <v>2110</v>
      </c>
      <c r="C265" s="15" t="s">
        <v>2477</v>
      </c>
      <c r="I265" s="27"/>
      <c r="J265" s="29">
        <v>2768</v>
      </c>
      <c r="K265" s="17"/>
      <c r="L265" s="17"/>
    </row>
    <row r="266" spans="2:12" x14ac:dyDescent="0.15">
      <c r="B266" s="27" t="s">
        <v>2111</v>
      </c>
      <c r="C266" s="15" t="s">
        <v>2481</v>
      </c>
      <c r="I266" s="27"/>
      <c r="J266" s="29">
        <v>851</v>
      </c>
      <c r="K266" s="17"/>
      <c r="L266" s="17"/>
    </row>
    <row r="267" spans="2:12" x14ac:dyDescent="0.15">
      <c r="B267" s="27" t="s">
        <v>2112</v>
      </c>
      <c r="C267" s="15" t="s">
        <v>2483</v>
      </c>
      <c r="I267" s="27"/>
      <c r="J267" s="29">
        <v>83</v>
      </c>
      <c r="K267" s="17"/>
      <c r="L267" s="17"/>
    </row>
    <row r="268" spans="2:12" x14ac:dyDescent="0.15">
      <c r="B268" s="27" t="s">
        <v>2113</v>
      </c>
      <c r="C268" s="15" t="s">
        <v>2486</v>
      </c>
      <c r="I268" s="27"/>
      <c r="J268" s="29">
        <v>1299</v>
      </c>
      <c r="K268" s="17"/>
      <c r="L268" s="17"/>
    </row>
    <row r="269" spans="2:12" x14ac:dyDescent="0.15">
      <c r="B269" s="27" t="s">
        <v>2114</v>
      </c>
      <c r="C269" s="15" t="s">
        <v>2490</v>
      </c>
      <c r="I269" s="27"/>
      <c r="J269" s="29">
        <v>1358</v>
      </c>
      <c r="K269" s="17"/>
      <c r="L269" s="17"/>
    </row>
    <row r="270" spans="2:12" x14ac:dyDescent="0.15">
      <c r="B270" s="27" t="s">
        <v>2115</v>
      </c>
      <c r="C270" s="15" t="s">
        <v>2492</v>
      </c>
      <c r="I270" s="27"/>
      <c r="J270" s="29">
        <v>752</v>
      </c>
      <c r="K270" s="17"/>
      <c r="L270" s="17"/>
    </row>
    <row r="271" spans="2:12" x14ac:dyDescent="0.15">
      <c r="B271" s="27" t="s">
        <v>2116</v>
      </c>
      <c r="C271" s="15" t="s">
        <v>2493</v>
      </c>
      <c r="I271" s="27"/>
      <c r="J271" s="29">
        <v>486</v>
      </c>
      <c r="K271" s="17"/>
      <c r="L271" s="17"/>
    </row>
    <row r="272" spans="2:12" x14ac:dyDescent="0.15">
      <c r="B272" s="27" t="s">
        <v>2117</v>
      </c>
      <c r="C272" s="15" t="s">
        <v>2500</v>
      </c>
      <c r="I272" s="27"/>
      <c r="J272" s="29">
        <v>432</v>
      </c>
      <c r="K272" s="17"/>
      <c r="L272" s="17"/>
    </row>
    <row r="273" spans="2:12" x14ac:dyDescent="0.15">
      <c r="B273" s="27" t="s">
        <v>2118</v>
      </c>
      <c r="C273" s="15" t="s">
        <v>2501</v>
      </c>
      <c r="I273" s="27"/>
      <c r="J273" s="29">
        <v>973</v>
      </c>
      <c r="K273" s="17"/>
      <c r="L273" s="17"/>
    </row>
    <row r="274" spans="2:12" x14ac:dyDescent="0.15">
      <c r="B274" s="27" t="s">
        <v>2119</v>
      </c>
      <c r="C274" s="15" t="s">
        <v>2507</v>
      </c>
      <c r="I274" s="27"/>
      <c r="J274" s="29">
        <v>523</v>
      </c>
      <c r="K274" s="17"/>
      <c r="L274" s="17"/>
    </row>
    <row r="275" spans="2:12" x14ac:dyDescent="0.15">
      <c r="B275" s="27" t="s">
        <v>2120</v>
      </c>
      <c r="C275" s="15" t="s">
        <v>2506</v>
      </c>
      <c r="I275" s="27"/>
      <c r="J275" s="29">
        <v>236</v>
      </c>
      <c r="K275" s="17"/>
      <c r="L275" s="17"/>
    </row>
    <row r="276" spans="2:12" x14ac:dyDescent="0.15">
      <c r="B276" s="27" t="s">
        <v>2121</v>
      </c>
      <c r="C276" s="15" t="s">
        <v>2508</v>
      </c>
      <c r="I276" s="27"/>
      <c r="J276" s="29">
        <v>1490</v>
      </c>
      <c r="K276" s="17"/>
      <c r="L276" s="17"/>
    </row>
    <row r="277" spans="2:12" x14ac:dyDescent="0.15">
      <c r="B277" s="27" t="s">
        <v>2122</v>
      </c>
      <c r="C277" s="15" t="s">
        <v>2509</v>
      </c>
      <c r="I277" s="27"/>
      <c r="J277" s="29">
        <v>1437</v>
      </c>
      <c r="K277" s="17"/>
      <c r="L277" s="17"/>
    </row>
    <row r="278" spans="2:12" x14ac:dyDescent="0.15">
      <c r="B278" s="35" t="s">
        <v>2554</v>
      </c>
      <c r="C278" s="15" t="s">
        <v>2633</v>
      </c>
      <c r="I278" s="35"/>
      <c r="J278" s="29">
        <v>517</v>
      </c>
      <c r="K278" s="17"/>
      <c r="L278" s="17"/>
    </row>
    <row r="279" spans="2:12" x14ac:dyDescent="0.15">
      <c r="B279" s="27" t="s">
        <v>2123</v>
      </c>
      <c r="C279" s="15" t="s">
        <v>2514</v>
      </c>
      <c r="I279" s="27"/>
      <c r="J279" s="29">
        <v>2812</v>
      </c>
      <c r="K279" s="17"/>
      <c r="L279" s="17"/>
    </row>
    <row r="280" spans="2:12" x14ac:dyDescent="0.15">
      <c r="B280" s="27" t="s">
        <v>2124</v>
      </c>
      <c r="C280" s="15" t="s">
        <v>2523</v>
      </c>
      <c r="I280" s="27"/>
      <c r="J280" s="29">
        <v>447</v>
      </c>
      <c r="K280" s="17"/>
      <c r="L280" s="17"/>
    </row>
    <row r="281" spans="2:12" x14ac:dyDescent="0.15">
      <c r="B281" s="27" t="s">
        <v>2125</v>
      </c>
      <c r="C281" s="15" t="s">
        <v>2526</v>
      </c>
      <c r="I281" s="27"/>
      <c r="J281" s="29">
        <v>334</v>
      </c>
      <c r="K281" s="17"/>
      <c r="L281" s="17"/>
    </row>
    <row r="282" spans="2:12" x14ac:dyDescent="0.15">
      <c r="B282" s="27" t="s">
        <v>2126</v>
      </c>
      <c r="C282" s="15" t="s">
        <v>2527</v>
      </c>
      <c r="I282" s="27"/>
      <c r="J282" s="29">
        <v>669</v>
      </c>
      <c r="K282" s="17"/>
      <c r="L282" s="17"/>
    </row>
    <row r="283" spans="2:12" x14ac:dyDescent="0.15">
      <c r="B283" s="27" t="s">
        <v>2127</v>
      </c>
      <c r="C283" s="15" t="s">
        <v>2530</v>
      </c>
      <c r="I283" s="27"/>
      <c r="J283" s="29">
        <v>1845</v>
      </c>
      <c r="K283" s="17"/>
      <c r="L283" s="17"/>
    </row>
    <row r="284" spans="2:12" x14ac:dyDescent="0.15">
      <c r="B284" s="27" t="s">
        <v>2128</v>
      </c>
      <c r="C284" s="15" t="s">
        <v>2533</v>
      </c>
      <c r="I284" s="27"/>
      <c r="J284" s="29">
        <v>1311</v>
      </c>
      <c r="K284" s="17"/>
      <c r="L284" s="17"/>
    </row>
    <row r="285" spans="2:12" x14ac:dyDescent="0.15">
      <c r="B285" s="35" t="s">
        <v>2549</v>
      </c>
      <c r="C285" s="15" t="s">
        <v>2632</v>
      </c>
      <c r="I285" s="35"/>
      <c r="J285" s="29">
        <v>482</v>
      </c>
      <c r="K285" s="17"/>
      <c r="L285" s="17"/>
    </row>
  </sheetData>
  <autoFilter ref="A3:I285" xr:uid="{00000000-0009-0000-0000-000000000000}"/>
  <mergeCells count="1">
    <mergeCell ref="D2:I2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61"/>
  <sheetViews>
    <sheetView zoomScale="125" zoomScaleNormal="125" workbookViewId="0">
      <selection activeCell="B642" sqref="B642"/>
    </sheetView>
  </sheetViews>
  <sheetFormatPr baseColWidth="10" defaultColWidth="8.83203125" defaultRowHeight="13" x14ac:dyDescent="0.15"/>
  <cols>
    <col min="1" max="1" width="11.5"/>
    <col min="2" max="2" width="17.1640625"/>
    <col min="3" max="3" width="11.5"/>
    <col min="4" max="4" width="17.1640625"/>
    <col min="5" max="5" width="4.1640625"/>
    <col min="6" max="7" width="11.5"/>
    <col min="8" max="8" width="22.83203125"/>
    <col min="9" max="9" width="10.33203125"/>
    <col min="10" max="10" width="11.5"/>
    <col min="11" max="11" width="41.83203125"/>
    <col min="12" max="1025" width="11.5"/>
  </cols>
  <sheetData>
    <row r="1" spans="1:11" x14ac:dyDescent="0.15">
      <c r="A1" s="1" t="s">
        <v>282</v>
      </c>
      <c r="I1" s="10"/>
      <c r="J1" s="6"/>
      <c r="K1" s="11"/>
    </row>
    <row r="2" spans="1:11" x14ac:dyDescent="0.15">
      <c r="A2" s="12" t="s">
        <v>283</v>
      </c>
      <c r="B2" s="12" t="s">
        <v>284</v>
      </c>
      <c r="C2" s="12" t="s">
        <v>285</v>
      </c>
      <c r="D2" s="12" t="s">
        <v>286</v>
      </c>
      <c r="E2" s="12" t="s">
        <v>287</v>
      </c>
      <c r="F2" s="12" t="s">
        <v>288</v>
      </c>
      <c r="G2" s="12" t="s">
        <v>289</v>
      </c>
      <c r="H2" s="12" t="s">
        <v>4</v>
      </c>
      <c r="I2" s="12" t="s">
        <v>290</v>
      </c>
      <c r="J2" s="12" t="s">
        <v>291</v>
      </c>
      <c r="K2" s="12" t="s">
        <v>292</v>
      </c>
    </row>
    <row r="3" spans="1:11" x14ac:dyDescent="0.15">
      <c r="A3" s="6" t="s">
        <v>167</v>
      </c>
      <c r="B3" s="6" t="s">
        <v>168</v>
      </c>
      <c r="C3" s="6">
        <v>58</v>
      </c>
      <c r="D3" s="6" t="s">
        <v>293</v>
      </c>
      <c r="E3" s="6">
        <v>1</v>
      </c>
      <c r="F3" s="6">
        <v>11167542</v>
      </c>
      <c r="G3" s="6">
        <v>11167557</v>
      </c>
      <c r="H3" s="6" t="str">
        <f t="shared" ref="H3:H49" si="0">A3&amp;"-EXON-"&amp;C3</f>
        <v>MTOR-EXON-58</v>
      </c>
      <c r="I3" s="6">
        <v>-1</v>
      </c>
      <c r="J3" s="6">
        <f t="shared" ref="J3:J12" si="1">G3-F3+1</f>
        <v>16</v>
      </c>
      <c r="K3" s="7"/>
    </row>
    <row r="4" spans="1:11" x14ac:dyDescent="0.15">
      <c r="A4" s="6" t="s">
        <v>167</v>
      </c>
      <c r="B4" s="6" t="s">
        <v>168</v>
      </c>
      <c r="C4" s="6">
        <v>57</v>
      </c>
      <c r="D4" s="6" t="s">
        <v>294</v>
      </c>
      <c r="E4" s="6">
        <v>1</v>
      </c>
      <c r="F4" s="6">
        <v>11168238</v>
      </c>
      <c r="G4" s="6">
        <v>11168343</v>
      </c>
      <c r="H4" s="6" t="str">
        <f t="shared" si="0"/>
        <v>MTOR-EXON-57</v>
      </c>
      <c r="I4" s="6">
        <v>-1</v>
      </c>
      <c r="J4" s="6">
        <f t="shared" si="1"/>
        <v>106</v>
      </c>
      <c r="K4" s="7"/>
    </row>
    <row r="5" spans="1:11" x14ac:dyDescent="0.15">
      <c r="A5" s="6" t="s">
        <v>167</v>
      </c>
      <c r="B5" s="6" t="s">
        <v>168</v>
      </c>
      <c r="C5" s="6">
        <v>56</v>
      </c>
      <c r="D5" s="6" t="s">
        <v>295</v>
      </c>
      <c r="E5" s="6">
        <v>1</v>
      </c>
      <c r="F5" s="6">
        <v>11169347</v>
      </c>
      <c r="G5" s="6">
        <v>11169427</v>
      </c>
      <c r="H5" s="6" t="str">
        <f t="shared" si="0"/>
        <v>MTOR-EXON-56</v>
      </c>
      <c r="I5" s="6">
        <v>-1</v>
      </c>
      <c r="J5" s="6">
        <f t="shared" si="1"/>
        <v>81</v>
      </c>
      <c r="K5" s="7" t="s">
        <v>296</v>
      </c>
    </row>
    <row r="6" spans="1:11" x14ac:dyDescent="0.15">
      <c r="A6" s="6" t="s">
        <v>167</v>
      </c>
      <c r="B6" s="6" t="s">
        <v>168</v>
      </c>
      <c r="C6" s="6">
        <v>54</v>
      </c>
      <c r="D6" s="6" t="s">
        <v>297</v>
      </c>
      <c r="E6" s="6">
        <v>1</v>
      </c>
      <c r="F6" s="6">
        <v>11172909</v>
      </c>
      <c r="G6" s="6">
        <v>11172974</v>
      </c>
      <c r="H6" s="6" t="str">
        <f t="shared" si="0"/>
        <v>MTOR-EXON-54</v>
      </c>
      <c r="I6" s="6">
        <v>-1</v>
      </c>
      <c r="J6" s="6">
        <f t="shared" si="1"/>
        <v>66</v>
      </c>
      <c r="K6" s="7" t="s">
        <v>298</v>
      </c>
    </row>
    <row r="7" spans="1:11" x14ac:dyDescent="0.15">
      <c r="A7" s="6" t="s">
        <v>167</v>
      </c>
      <c r="B7" s="6" t="s">
        <v>168</v>
      </c>
      <c r="C7" s="6">
        <v>53</v>
      </c>
      <c r="D7" s="6" t="s">
        <v>299</v>
      </c>
      <c r="E7" s="6">
        <v>1</v>
      </c>
      <c r="F7" s="6">
        <v>11174375</v>
      </c>
      <c r="G7" s="6">
        <v>11174510</v>
      </c>
      <c r="H7" s="6" t="str">
        <f t="shared" si="0"/>
        <v>MTOR-EXON-53</v>
      </c>
      <c r="I7" s="6">
        <v>-1</v>
      </c>
      <c r="J7" s="6">
        <f t="shared" si="1"/>
        <v>136</v>
      </c>
      <c r="K7" s="7"/>
    </row>
    <row r="8" spans="1:11" x14ac:dyDescent="0.15">
      <c r="A8" s="6" t="s">
        <v>167</v>
      </c>
      <c r="B8" s="6" t="s">
        <v>168</v>
      </c>
      <c r="C8" s="6">
        <v>50</v>
      </c>
      <c r="D8" s="6" t="s">
        <v>300</v>
      </c>
      <c r="E8" s="6">
        <v>1</v>
      </c>
      <c r="F8" s="6">
        <v>11177061</v>
      </c>
      <c r="G8" s="6">
        <v>11177143</v>
      </c>
      <c r="H8" s="6" t="str">
        <f t="shared" si="0"/>
        <v>MTOR-EXON-50</v>
      </c>
      <c r="I8" s="6">
        <v>-1</v>
      </c>
      <c r="J8" s="6">
        <f t="shared" si="1"/>
        <v>83</v>
      </c>
      <c r="K8" s="7" t="s">
        <v>301</v>
      </c>
    </row>
    <row r="9" spans="1:11" x14ac:dyDescent="0.15">
      <c r="A9" s="6" t="s">
        <v>167</v>
      </c>
      <c r="B9" s="6" t="s">
        <v>168</v>
      </c>
      <c r="C9" s="6">
        <v>48</v>
      </c>
      <c r="D9" s="6" t="s">
        <v>302</v>
      </c>
      <c r="E9" s="6">
        <v>1</v>
      </c>
      <c r="F9" s="6">
        <v>11182036</v>
      </c>
      <c r="G9" s="6">
        <v>11182183</v>
      </c>
      <c r="H9" s="6" t="str">
        <f t="shared" si="0"/>
        <v>MTOR-EXON-48</v>
      </c>
      <c r="I9" s="6">
        <v>-1</v>
      </c>
      <c r="J9" s="6">
        <f t="shared" si="1"/>
        <v>148</v>
      </c>
      <c r="K9" s="7"/>
    </row>
    <row r="10" spans="1:11" x14ac:dyDescent="0.15">
      <c r="A10" s="6" t="s">
        <v>167</v>
      </c>
      <c r="B10" s="6" t="s">
        <v>168</v>
      </c>
      <c r="C10" s="6">
        <v>47</v>
      </c>
      <c r="D10" s="6" t="s">
        <v>303</v>
      </c>
      <c r="E10" s="6">
        <v>1</v>
      </c>
      <c r="F10" s="6">
        <v>11184555</v>
      </c>
      <c r="G10" s="6">
        <v>11184690</v>
      </c>
      <c r="H10" s="6" t="str">
        <f t="shared" si="0"/>
        <v>MTOR-EXON-47</v>
      </c>
      <c r="I10" s="6">
        <v>-1</v>
      </c>
      <c r="J10" s="6">
        <f t="shared" si="1"/>
        <v>136</v>
      </c>
      <c r="K10" s="7" t="s">
        <v>304</v>
      </c>
    </row>
    <row r="11" spans="1:11" x14ac:dyDescent="0.15">
      <c r="A11" s="6" t="s">
        <v>167</v>
      </c>
      <c r="B11" s="6" t="s">
        <v>168</v>
      </c>
      <c r="C11" s="6">
        <v>43</v>
      </c>
      <c r="D11" s="6" t="s">
        <v>305</v>
      </c>
      <c r="E11" s="6">
        <v>1</v>
      </c>
      <c r="F11" s="6">
        <v>11188061</v>
      </c>
      <c r="G11" s="6">
        <v>11188183</v>
      </c>
      <c r="H11" s="6" t="str">
        <f t="shared" si="0"/>
        <v>MTOR-EXON-43</v>
      </c>
      <c r="I11" s="6">
        <v>-1</v>
      </c>
      <c r="J11" s="6">
        <f t="shared" si="1"/>
        <v>123</v>
      </c>
      <c r="K11" s="7" t="s">
        <v>301</v>
      </c>
    </row>
    <row r="12" spans="1:11" x14ac:dyDescent="0.15">
      <c r="A12" s="6" t="s">
        <v>167</v>
      </c>
      <c r="B12" s="6" t="s">
        <v>168</v>
      </c>
      <c r="C12" s="6">
        <v>39</v>
      </c>
      <c r="D12" s="6" t="s">
        <v>306</v>
      </c>
      <c r="E12" s="6">
        <v>1</v>
      </c>
      <c r="F12" s="6">
        <v>11190586</v>
      </c>
      <c r="G12" s="6">
        <v>11190834</v>
      </c>
      <c r="H12" s="6" t="str">
        <f t="shared" si="0"/>
        <v>MTOR-EXON-39</v>
      </c>
      <c r="I12" s="6">
        <v>-1</v>
      </c>
      <c r="J12" s="6">
        <f t="shared" si="1"/>
        <v>249</v>
      </c>
      <c r="K12" s="7" t="s">
        <v>296</v>
      </c>
    </row>
    <row r="13" spans="1:11" x14ac:dyDescent="0.15">
      <c r="A13" s="6" t="s">
        <v>87</v>
      </c>
      <c r="B13" s="6" t="s">
        <v>88</v>
      </c>
      <c r="C13" s="6">
        <v>17</v>
      </c>
      <c r="D13" s="6" t="s">
        <v>307</v>
      </c>
      <c r="E13" s="6">
        <v>1</v>
      </c>
      <c r="F13" s="6">
        <v>16451710</v>
      </c>
      <c r="G13" s="6">
        <v>16451815</v>
      </c>
      <c r="H13" s="6" t="str">
        <f t="shared" si="0"/>
        <v>EPHA2-EXON-17</v>
      </c>
      <c r="I13" s="6">
        <v>-1</v>
      </c>
      <c r="J13" s="6">
        <v>106</v>
      </c>
    </row>
    <row r="14" spans="1:11" x14ac:dyDescent="0.15">
      <c r="A14" s="6" t="s">
        <v>87</v>
      </c>
      <c r="B14" s="6" t="s">
        <v>88</v>
      </c>
      <c r="C14" s="6">
        <v>16</v>
      </c>
      <c r="D14" s="6" t="s">
        <v>308</v>
      </c>
      <c r="E14" s="6">
        <v>1</v>
      </c>
      <c r="F14" s="6">
        <v>16455929</v>
      </c>
      <c r="G14" s="6">
        <v>16456084</v>
      </c>
      <c r="H14" s="6" t="str">
        <f t="shared" si="0"/>
        <v>EPHA2-EXON-16</v>
      </c>
      <c r="I14" s="6">
        <v>-1</v>
      </c>
      <c r="J14" s="6">
        <v>156</v>
      </c>
    </row>
    <row r="15" spans="1:11" x14ac:dyDescent="0.15">
      <c r="A15" s="6" t="s">
        <v>87</v>
      </c>
      <c r="B15" s="6" t="s">
        <v>88</v>
      </c>
      <c r="C15" s="6">
        <v>15</v>
      </c>
      <c r="D15" s="6" t="s">
        <v>309</v>
      </c>
      <c r="E15" s="6">
        <v>1</v>
      </c>
      <c r="F15" s="6">
        <v>16456721</v>
      </c>
      <c r="G15" s="6">
        <v>16456914</v>
      </c>
      <c r="H15" s="6" t="str">
        <f t="shared" si="0"/>
        <v>EPHA2-EXON-15</v>
      </c>
      <c r="I15" s="6">
        <v>-1</v>
      </c>
      <c r="J15" s="6">
        <v>194</v>
      </c>
    </row>
    <row r="16" spans="1:11" x14ac:dyDescent="0.15">
      <c r="A16" s="6" t="s">
        <v>87</v>
      </c>
      <c r="B16" s="6" t="s">
        <v>88</v>
      </c>
      <c r="C16" s="6">
        <v>14</v>
      </c>
      <c r="D16" s="6" t="s">
        <v>310</v>
      </c>
      <c r="E16" s="6">
        <v>1</v>
      </c>
      <c r="F16" s="6">
        <v>16458216</v>
      </c>
      <c r="G16" s="6">
        <v>16458365</v>
      </c>
      <c r="H16" s="6" t="str">
        <f t="shared" si="0"/>
        <v>EPHA2-EXON-14</v>
      </c>
      <c r="I16" s="6">
        <v>-1</v>
      </c>
      <c r="J16" s="6">
        <v>150</v>
      </c>
    </row>
    <row r="17" spans="1:11" x14ac:dyDescent="0.15">
      <c r="A17" s="6" t="s">
        <v>87</v>
      </c>
      <c r="B17" s="6" t="s">
        <v>88</v>
      </c>
      <c r="C17" s="6">
        <v>13</v>
      </c>
      <c r="D17" s="6" t="s">
        <v>311</v>
      </c>
      <c r="E17" s="6">
        <v>1</v>
      </c>
      <c r="F17" s="6">
        <v>16458559</v>
      </c>
      <c r="G17" s="6">
        <v>16458768</v>
      </c>
      <c r="H17" s="6" t="str">
        <f t="shared" si="0"/>
        <v>EPHA2-EXON-13</v>
      </c>
      <c r="I17" s="6">
        <v>-1</v>
      </c>
      <c r="J17" s="6">
        <v>210</v>
      </c>
    </row>
    <row r="18" spans="1:11" x14ac:dyDescent="0.15">
      <c r="A18" s="6" t="s">
        <v>87</v>
      </c>
      <c r="B18" s="6" t="s">
        <v>88</v>
      </c>
      <c r="C18" s="6">
        <v>12</v>
      </c>
      <c r="D18" s="6" t="s">
        <v>312</v>
      </c>
      <c r="E18" s="6">
        <v>1</v>
      </c>
      <c r="F18" s="6">
        <v>16458873</v>
      </c>
      <c r="G18" s="6">
        <v>16458934</v>
      </c>
      <c r="H18" s="6" t="str">
        <f t="shared" si="0"/>
        <v>EPHA2-EXON-12</v>
      </c>
      <c r="I18" s="6">
        <v>-1</v>
      </c>
      <c r="J18" s="6">
        <v>62</v>
      </c>
    </row>
    <row r="19" spans="1:11" x14ac:dyDescent="0.15">
      <c r="A19" s="6" t="s">
        <v>87</v>
      </c>
      <c r="B19" s="6" t="s">
        <v>88</v>
      </c>
      <c r="C19" s="6">
        <v>11</v>
      </c>
      <c r="D19" s="6" t="s">
        <v>313</v>
      </c>
      <c r="E19" s="6">
        <v>1</v>
      </c>
      <c r="F19" s="6">
        <v>16459675</v>
      </c>
      <c r="G19" s="6">
        <v>16459863</v>
      </c>
      <c r="H19" s="6" t="str">
        <f t="shared" si="0"/>
        <v>EPHA2-EXON-11</v>
      </c>
      <c r="I19" s="6">
        <v>-1</v>
      </c>
      <c r="J19" s="6">
        <v>189</v>
      </c>
    </row>
    <row r="20" spans="1:11" x14ac:dyDescent="0.15">
      <c r="A20" s="6" t="s">
        <v>87</v>
      </c>
      <c r="B20" s="6" t="s">
        <v>88</v>
      </c>
      <c r="C20" s="6">
        <v>10</v>
      </c>
      <c r="D20" s="6" t="s">
        <v>314</v>
      </c>
      <c r="E20" s="6">
        <v>1</v>
      </c>
      <c r="F20" s="6">
        <v>16459976</v>
      </c>
      <c r="G20" s="6">
        <v>16460101</v>
      </c>
      <c r="H20" s="6" t="str">
        <f t="shared" si="0"/>
        <v>EPHA2-EXON-10</v>
      </c>
      <c r="I20" s="6">
        <v>-1</v>
      </c>
      <c r="J20" s="6">
        <v>126</v>
      </c>
    </row>
    <row r="21" spans="1:11" x14ac:dyDescent="0.15">
      <c r="A21" s="6" t="s">
        <v>87</v>
      </c>
      <c r="B21" s="6" t="s">
        <v>88</v>
      </c>
      <c r="C21" s="6">
        <v>9</v>
      </c>
      <c r="D21" s="6" t="s">
        <v>315</v>
      </c>
      <c r="E21" s="6">
        <v>1</v>
      </c>
      <c r="F21" s="6">
        <v>16460355</v>
      </c>
      <c r="G21" s="6">
        <v>16460410</v>
      </c>
      <c r="H21" s="6" t="str">
        <f t="shared" si="0"/>
        <v>EPHA2-EXON-9</v>
      </c>
      <c r="I21" s="6">
        <v>-1</v>
      </c>
      <c r="J21" s="6">
        <v>56</v>
      </c>
    </row>
    <row r="22" spans="1:11" x14ac:dyDescent="0.15">
      <c r="A22" s="6" t="s">
        <v>87</v>
      </c>
      <c r="B22" s="6" t="s">
        <v>88</v>
      </c>
      <c r="C22" s="6">
        <v>8</v>
      </c>
      <c r="D22" s="6" t="s">
        <v>316</v>
      </c>
      <c r="E22" s="6">
        <v>1</v>
      </c>
      <c r="F22" s="6">
        <v>16460963</v>
      </c>
      <c r="G22" s="6">
        <v>16461062</v>
      </c>
      <c r="H22" s="6" t="str">
        <f t="shared" si="0"/>
        <v>EPHA2-EXON-8</v>
      </c>
      <c r="I22" s="6">
        <v>-1</v>
      </c>
      <c r="J22" s="6">
        <v>100</v>
      </c>
    </row>
    <row r="23" spans="1:11" x14ac:dyDescent="0.15">
      <c r="A23" s="6" t="s">
        <v>87</v>
      </c>
      <c r="B23" s="6" t="s">
        <v>88</v>
      </c>
      <c r="C23" s="6">
        <v>7</v>
      </c>
      <c r="D23" s="6" t="s">
        <v>317</v>
      </c>
      <c r="E23" s="6">
        <v>1</v>
      </c>
      <c r="F23" s="6">
        <v>16461531</v>
      </c>
      <c r="G23" s="6">
        <v>16461684</v>
      </c>
      <c r="H23" s="6" t="str">
        <f t="shared" si="0"/>
        <v>EPHA2-EXON-7</v>
      </c>
      <c r="I23" s="6">
        <v>-1</v>
      </c>
      <c r="J23" s="6">
        <v>154</v>
      </c>
    </row>
    <row r="24" spans="1:11" x14ac:dyDescent="0.15">
      <c r="A24" s="6" t="s">
        <v>87</v>
      </c>
      <c r="B24" s="6" t="s">
        <v>88</v>
      </c>
      <c r="C24" s="6">
        <v>6</v>
      </c>
      <c r="D24" s="6" t="s">
        <v>318</v>
      </c>
      <c r="E24" s="6">
        <v>1</v>
      </c>
      <c r="F24" s="6">
        <v>16462150</v>
      </c>
      <c r="G24" s="6">
        <v>16462265</v>
      </c>
      <c r="H24" s="6" t="str">
        <f t="shared" si="0"/>
        <v>EPHA2-EXON-6</v>
      </c>
      <c r="I24" s="6">
        <v>-1</v>
      </c>
      <c r="J24" s="6">
        <v>116</v>
      </c>
    </row>
    <row r="25" spans="1:11" x14ac:dyDescent="0.15">
      <c r="A25" s="6" t="s">
        <v>87</v>
      </c>
      <c r="B25" s="6" t="s">
        <v>88</v>
      </c>
      <c r="C25" s="6">
        <v>5</v>
      </c>
      <c r="D25" s="6" t="s">
        <v>319</v>
      </c>
      <c r="E25" s="6">
        <v>1</v>
      </c>
      <c r="F25" s="6">
        <v>16464348</v>
      </c>
      <c r="G25" s="6">
        <v>16464680</v>
      </c>
      <c r="H25" s="6" t="str">
        <f t="shared" si="0"/>
        <v>EPHA2-EXON-5</v>
      </c>
      <c r="I25" s="6">
        <v>-1</v>
      </c>
      <c r="J25" s="6">
        <v>333</v>
      </c>
    </row>
    <row r="26" spans="1:11" x14ac:dyDescent="0.15">
      <c r="A26" s="6" t="s">
        <v>87</v>
      </c>
      <c r="B26" s="6" t="s">
        <v>88</v>
      </c>
      <c r="C26" s="6">
        <v>4</v>
      </c>
      <c r="D26" s="6" t="s">
        <v>320</v>
      </c>
      <c r="E26" s="6">
        <v>1</v>
      </c>
      <c r="F26" s="6">
        <v>16464770</v>
      </c>
      <c r="G26" s="6">
        <v>16464925</v>
      </c>
      <c r="H26" s="6" t="str">
        <f t="shared" si="0"/>
        <v>EPHA2-EXON-4</v>
      </c>
      <c r="I26" s="6">
        <v>-1</v>
      </c>
      <c r="J26" s="6">
        <v>156</v>
      </c>
    </row>
    <row r="27" spans="1:11" x14ac:dyDescent="0.15">
      <c r="A27" s="6" t="s">
        <v>87</v>
      </c>
      <c r="B27" s="6" t="s">
        <v>88</v>
      </c>
      <c r="C27" s="6">
        <v>3</v>
      </c>
      <c r="D27" s="6" t="s">
        <v>321</v>
      </c>
      <c r="E27" s="6">
        <v>1</v>
      </c>
      <c r="F27" s="6">
        <v>16474873</v>
      </c>
      <c r="G27" s="6">
        <v>16475542</v>
      </c>
      <c r="H27" s="6" t="str">
        <f t="shared" si="0"/>
        <v>EPHA2-EXON-3</v>
      </c>
      <c r="I27" s="6">
        <v>-1</v>
      </c>
      <c r="J27" s="6">
        <v>670</v>
      </c>
    </row>
    <row r="28" spans="1:11" x14ac:dyDescent="0.15">
      <c r="A28" s="6" t="s">
        <v>87</v>
      </c>
      <c r="B28" s="6" t="s">
        <v>88</v>
      </c>
      <c r="C28" s="6">
        <v>2</v>
      </c>
      <c r="D28" s="6" t="s">
        <v>322</v>
      </c>
      <c r="E28" s="6">
        <v>1</v>
      </c>
      <c r="F28" s="6">
        <v>16477391</v>
      </c>
      <c r="G28" s="6">
        <v>16477458</v>
      </c>
      <c r="H28" s="6" t="str">
        <f t="shared" si="0"/>
        <v>EPHA2-EXON-2</v>
      </c>
      <c r="I28" s="6">
        <v>-1</v>
      </c>
      <c r="J28" s="6">
        <v>68</v>
      </c>
    </row>
    <row r="29" spans="1:11" x14ac:dyDescent="0.15">
      <c r="A29" s="6" t="s">
        <v>87</v>
      </c>
      <c r="B29" s="6" t="s">
        <v>88</v>
      </c>
      <c r="C29" s="6">
        <v>1</v>
      </c>
      <c r="D29" s="6" t="s">
        <v>323</v>
      </c>
      <c r="E29" s="6">
        <v>1</v>
      </c>
      <c r="F29" s="6">
        <v>16482343</v>
      </c>
      <c r="G29" s="6">
        <v>16482427</v>
      </c>
      <c r="H29" s="6" t="str">
        <f t="shared" si="0"/>
        <v>EPHA2-EXON-1</v>
      </c>
      <c r="I29" s="6">
        <v>-1</v>
      </c>
      <c r="J29" s="6">
        <v>85</v>
      </c>
      <c r="K29" s="7" t="s">
        <v>324</v>
      </c>
    </row>
    <row r="30" spans="1:11" x14ac:dyDescent="0.15">
      <c r="A30" s="6" t="s">
        <v>28</v>
      </c>
      <c r="B30" s="6" t="s">
        <v>29</v>
      </c>
      <c r="C30" s="6">
        <v>1</v>
      </c>
      <c r="D30" s="6" t="s">
        <v>325</v>
      </c>
      <c r="E30" s="6">
        <v>1</v>
      </c>
      <c r="F30" s="6">
        <v>27022895</v>
      </c>
      <c r="G30" s="6">
        <v>27024031</v>
      </c>
      <c r="H30" s="6" t="str">
        <f t="shared" si="0"/>
        <v>ARID1A-EXON-1</v>
      </c>
      <c r="I30" s="6">
        <v>1</v>
      </c>
      <c r="J30" s="6">
        <v>1137</v>
      </c>
      <c r="K30" s="7" t="s">
        <v>324</v>
      </c>
    </row>
    <row r="31" spans="1:11" x14ac:dyDescent="0.15">
      <c r="A31" s="6" t="s">
        <v>28</v>
      </c>
      <c r="B31" s="6" t="s">
        <v>29</v>
      </c>
      <c r="C31" s="6">
        <v>2</v>
      </c>
      <c r="D31" s="6" t="s">
        <v>326</v>
      </c>
      <c r="E31" s="6">
        <v>1</v>
      </c>
      <c r="F31" s="6">
        <v>27056142</v>
      </c>
      <c r="G31" s="6">
        <v>27056354</v>
      </c>
      <c r="H31" s="6" t="str">
        <f t="shared" si="0"/>
        <v>ARID1A-EXON-2</v>
      </c>
      <c r="I31" s="6">
        <v>1</v>
      </c>
      <c r="J31" s="6">
        <v>213</v>
      </c>
    </row>
    <row r="32" spans="1:11" x14ac:dyDescent="0.15">
      <c r="A32" s="6" t="s">
        <v>28</v>
      </c>
      <c r="B32" s="6" t="s">
        <v>29</v>
      </c>
      <c r="C32" s="6">
        <v>3</v>
      </c>
      <c r="D32" s="6" t="s">
        <v>327</v>
      </c>
      <c r="E32" s="6">
        <v>1</v>
      </c>
      <c r="F32" s="6">
        <v>27057643</v>
      </c>
      <c r="G32" s="6">
        <v>27058095</v>
      </c>
      <c r="H32" s="6" t="str">
        <f t="shared" si="0"/>
        <v>ARID1A-EXON-3</v>
      </c>
      <c r="I32" s="6">
        <v>1</v>
      </c>
      <c r="J32" s="6">
        <v>453</v>
      </c>
    </row>
    <row r="33" spans="1:10" x14ac:dyDescent="0.15">
      <c r="A33" s="6" t="s">
        <v>28</v>
      </c>
      <c r="B33" s="6" t="s">
        <v>29</v>
      </c>
      <c r="C33" s="6">
        <v>4</v>
      </c>
      <c r="D33" s="6" t="s">
        <v>328</v>
      </c>
      <c r="E33" s="6">
        <v>1</v>
      </c>
      <c r="F33" s="6">
        <v>27059167</v>
      </c>
      <c r="G33" s="6">
        <v>27059283</v>
      </c>
      <c r="H33" s="6" t="str">
        <f t="shared" si="0"/>
        <v>ARID1A-EXON-4</v>
      </c>
      <c r="I33" s="6">
        <v>1</v>
      </c>
      <c r="J33" s="6">
        <v>117</v>
      </c>
    </row>
    <row r="34" spans="1:10" x14ac:dyDescent="0.15">
      <c r="A34" s="6" t="s">
        <v>28</v>
      </c>
      <c r="B34" s="6" t="s">
        <v>29</v>
      </c>
      <c r="C34" s="6">
        <v>5</v>
      </c>
      <c r="D34" s="6" t="s">
        <v>329</v>
      </c>
      <c r="E34" s="6">
        <v>1</v>
      </c>
      <c r="F34" s="6">
        <v>27087347</v>
      </c>
      <c r="G34" s="6">
        <v>27087587</v>
      </c>
      <c r="H34" s="6" t="str">
        <f t="shared" si="0"/>
        <v>ARID1A-EXON-5</v>
      </c>
      <c r="I34" s="6">
        <v>1</v>
      </c>
      <c r="J34" s="6">
        <v>241</v>
      </c>
    </row>
    <row r="35" spans="1:10" x14ac:dyDescent="0.15">
      <c r="A35" s="6" t="s">
        <v>28</v>
      </c>
      <c r="B35" s="6" t="s">
        <v>29</v>
      </c>
      <c r="C35" s="6">
        <v>6</v>
      </c>
      <c r="D35" s="6" t="s">
        <v>330</v>
      </c>
      <c r="E35" s="6">
        <v>1</v>
      </c>
      <c r="F35" s="6">
        <v>27087875</v>
      </c>
      <c r="G35" s="6">
        <v>27087964</v>
      </c>
      <c r="H35" s="6" t="str">
        <f t="shared" si="0"/>
        <v>ARID1A-EXON-6</v>
      </c>
      <c r="I35" s="6">
        <v>1</v>
      </c>
      <c r="J35" s="6">
        <v>90</v>
      </c>
    </row>
    <row r="36" spans="1:10" x14ac:dyDescent="0.15">
      <c r="A36" s="6" t="s">
        <v>28</v>
      </c>
      <c r="B36" s="6" t="s">
        <v>29</v>
      </c>
      <c r="C36" s="6">
        <v>7</v>
      </c>
      <c r="D36" s="6" t="s">
        <v>331</v>
      </c>
      <c r="E36" s="6">
        <v>1</v>
      </c>
      <c r="F36" s="6">
        <v>27088643</v>
      </c>
      <c r="G36" s="6">
        <v>27088810</v>
      </c>
      <c r="H36" s="6" t="str">
        <f t="shared" si="0"/>
        <v>ARID1A-EXON-7</v>
      </c>
      <c r="I36" s="6">
        <v>1</v>
      </c>
      <c r="J36" s="6">
        <v>168</v>
      </c>
    </row>
    <row r="37" spans="1:10" x14ac:dyDescent="0.15">
      <c r="A37" s="6" t="s">
        <v>28</v>
      </c>
      <c r="B37" s="6" t="s">
        <v>29</v>
      </c>
      <c r="C37" s="6">
        <v>8</v>
      </c>
      <c r="D37" s="6" t="s">
        <v>332</v>
      </c>
      <c r="E37" s="6">
        <v>1</v>
      </c>
      <c r="F37" s="6">
        <v>27089464</v>
      </c>
      <c r="G37" s="6">
        <v>27089776</v>
      </c>
      <c r="H37" s="6" t="str">
        <f t="shared" si="0"/>
        <v>ARID1A-EXON-8</v>
      </c>
      <c r="I37" s="6">
        <v>1</v>
      </c>
      <c r="J37" s="6">
        <v>313</v>
      </c>
    </row>
    <row r="38" spans="1:10" x14ac:dyDescent="0.15">
      <c r="A38" s="6" t="s">
        <v>28</v>
      </c>
      <c r="B38" s="6" t="s">
        <v>29</v>
      </c>
      <c r="C38" s="6">
        <v>9</v>
      </c>
      <c r="D38" s="6" t="s">
        <v>333</v>
      </c>
      <c r="E38" s="6">
        <v>1</v>
      </c>
      <c r="F38" s="6">
        <v>27092712</v>
      </c>
      <c r="G38" s="6">
        <v>27092857</v>
      </c>
      <c r="H38" s="6" t="str">
        <f t="shared" si="0"/>
        <v>ARID1A-EXON-9</v>
      </c>
      <c r="I38" s="6">
        <v>1</v>
      </c>
      <c r="J38" s="6">
        <v>146</v>
      </c>
    </row>
    <row r="39" spans="1:10" x14ac:dyDescent="0.15">
      <c r="A39" s="6" t="s">
        <v>28</v>
      </c>
      <c r="B39" s="6" t="s">
        <v>29</v>
      </c>
      <c r="C39" s="6">
        <v>10</v>
      </c>
      <c r="D39" s="6" t="s">
        <v>334</v>
      </c>
      <c r="E39" s="6">
        <v>1</v>
      </c>
      <c r="F39" s="6">
        <v>27092948</v>
      </c>
      <c r="G39" s="6">
        <v>27093057</v>
      </c>
      <c r="H39" s="6" t="str">
        <f t="shared" si="0"/>
        <v>ARID1A-EXON-10</v>
      </c>
      <c r="I39" s="6">
        <v>1</v>
      </c>
      <c r="J39" s="6">
        <v>110</v>
      </c>
    </row>
    <row r="40" spans="1:10" x14ac:dyDescent="0.15">
      <c r="A40" s="6" t="s">
        <v>28</v>
      </c>
      <c r="B40" s="6" t="s">
        <v>29</v>
      </c>
      <c r="C40" s="6">
        <v>11</v>
      </c>
      <c r="D40" s="6" t="s">
        <v>335</v>
      </c>
      <c r="E40" s="6">
        <v>1</v>
      </c>
      <c r="F40" s="6">
        <v>27094281</v>
      </c>
      <c r="G40" s="6">
        <v>27094490</v>
      </c>
      <c r="H40" s="6" t="str">
        <f t="shared" si="0"/>
        <v>ARID1A-EXON-11</v>
      </c>
      <c r="I40" s="6">
        <v>1</v>
      </c>
      <c r="J40" s="6">
        <v>210</v>
      </c>
    </row>
    <row r="41" spans="1:10" x14ac:dyDescent="0.15">
      <c r="A41" s="6" t="s">
        <v>28</v>
      </c>
      <c r="B41" s="6" t="s">
        <v>29</v>
      </c>
      <c r="C41" s="6">
        <v>12</v>
      </c>
      <c r="D41" s="6" t="s">
        <v>336</v>
      </c>
      <c r="E41" s="6">
        <v>1</v>
      </c>
      <c r="F41" s="6">
        <v>27097610</v>
      </c>
      <c r="G41" s="6">
        <v>27097817</v>
      </c>
      <c r="H41" s="6" t="str">
        <f t="shared" si="0"/>
        <v>ARID1A-EXON-12</v>
      </c>
      <c r="I41" s="6">
        <v>1</v>
      </c>
      <c r="J41" s="6">
        <v>208</v>
      </c>
    </row>
    <row r="42" spans="1:10" x14ac:dyDescent="0.15">
      <c r="A42" s="6" t="s">
        <v>28</v>
      </c>
      <c r="B42" s="6" t="s">
        <v>29</v>
      </c>
      <c r="C42" s="6">
        <v>13</v>
      </c>
      <c r="D42" s="6" t="s">
        <v>337</v>
      </c>
      <c r="E42" s="6">
        <v>1</v>
      </c>
      <c r="F42" s="6">
        <v>27098991</v>
      </c>
      <c r="G42" s="6">
        <v>27099123</v>
      </c>
      <c r="H42" s="6" t="str">
        <f t="shared" si="0"/>
        <v>ARID1A-EXON-13</v>
      </c>
      <c r="I42" s="6">
        <v>1</v>
      </c>
      <c r="J42" s="6">
        <v>133</v>
      </c>
    </row>
    <row r="43" spans="1:10" x14ac:dyDescent="0.15">
      <c r="A43" s="6" t="s">
        <v>28</v>
      </c>
      <c r="B43" s="6" t="s">
        <v>29</v>
      </c>
      <c r="C43" s="6">
        <v>14</v>
      </c>
      <c r="D43" s="6" t="s">
        <v>338</v>
      </c>
      <c r="E43" s="6">
        <v>1</v>
      </c>
      <c r="F43" s="6">
        <v>27099303</v>
      </c>
      <c r="G43" s="6">
        <v>27099478</v>
      </c>
      <c r="H43" s="6" t="str">
        <f t="shared" si="0"/>
        <v>ARID1A-EXON-14</v>
      </c>
      <c r="I43" s="6">
        <v>1</v>
      </c>
      <c r="J43" s="6">
        <v>176</v>
      </c>
    </row>
    <row r="44" spans="1:10" x14ac:dyDescent="0.15">
      <c r="A44" s="6" t="s">
        <v>28</v>
      </c>
      <c r="B44" s="6" t="s">
        <v>29</v>
      </c>
      <c r="C44" s="6">
        <v>15</v>
      </c>
      <c r="D44" s="6" t="s">
        <v>339</v>
      </c>
      <c r="E44" s="6">
        <v>1</v>
      </c>
      <c r="F44" s="6">
        <v>27099837</v>
      </c>
      <c r="G44" s="6">
        <v>27099987</v>
      </c>
      <c r="H44" s="6" t="str">
        <f t="shared" si="0"/>
        <v>ARID1A-EXON-15</v>
      </c>
      <c r="I44" s="6">
        <v>1</v>
      </c>
      <c r="J44" s="6">
        <v>151</v>
      </c>
    </row>
    <row r="45" spans="1:10" x14ac:dyDescent="0.15">
      <c r="A45" s="6" t="s">
        <v>28</v>
      </c>
      <c r="B45" s="6" t="s">
        <v>29</v>
      </c>
      <c r="C45" s="6">
        <v>16</v>
      </c>
      <c r="D45" s="6" t="s">
        <v>340</v>
      </c>
      <c r="E45" s="6">
        <v>1</v>
      </c>
      <c r="F45" s="6">
        <v>27100071</v>
      </c>
      <c r="G45" s="6">
        <v>27100208</v>
      </c>
      <c r="H45" s="6" t="str">
        <f t="shared" si="0"/>
        <v>ARID1A-EXON-16</v>
      </c>
      <c r="I45" s="6">
        <v>1</v>
      </c>
      <c r="J45" s="6">
        <v>138</v>
      </c>
    </row>
    <row r="46" spans="1:10" x14ac:dyDescent="0.15">
      <c r="A46" s="6" t="s">
        <v>28</v>
      </c>
      <c r="B46" s="6" t="s">
        <v>29</v>
      </c>
      <c r="C46" s="6">
        <v>17</v>
      </c>
      <c r="D46" s="6" t="s">
        <v>341</v>
      </c>
      <c r="E46" s="6">
        <v>1</v>
      </c>
      <c r="F46" s="6">
        <v>27100293</v>
      </c>
      <c r="G46" s="6">
        <v>27100389</v>
      </c>
      <c r="H46" s="6" t="str">
        <f t="shared" si="0"/>
        <v>ARID1A-EXON-17</v>
      </c>
      <c r="I46" s="6">
        <v>1</v>
      </c>
      <c r="J46" s="6">
        <v>97</v>
      </c>
    </row>
    <row r="47" spans="1:10" x14ac:dyDescent="0.15">
      <c r="A47" s="6" t="s">
        <v>28</v>
      </c>
      <c r="B47" s="6" t="s">
        <v>29</v>
      </c>
      <c r="C47" s="6">
        <v>18</v>
      </c>
      <c r="D47" s="6" t="s">
        <v>342</v>
      </c>
      <c r="E47" s="6">
        <v>1</v>
      </c>
      <c r="F47" s="6">
        <v>27100820</v>
      </c>
      <c r="G47" s="6">
        <v>27101711</v>
      </c>
      <c r="H47" s="6" t="str">
        <f t="shared" si="0"/>
        <v>ARID1A-EXON-18</v>
      </c>
      <c r="I47" s="6">
        <v>1</v>
      </c>
      <c r="J47" s="6">
        <v>892</v>
      </c>
    </row>
    <row r="48" spans="1:10" x14ac:dyDescent="0.15">
      <c r="A48" s="6" t="s">
        <v>28</v>
      </c>
      <c r="B48" s="6" t="s">
        <v>29</v>
      </c>
      <c r="C48" s="6">
        <v>19</v>
      </c>
      <c r="D48" s="6" t="s">
        <v>343</v>
      </c>
      <c r="E48" s="6">
        <v>1</v>
      </c>
      <c r="F48" s="6">
        <v>27102068</v>
      </c>
      <c r="G48" s="6">
        <v>27102198</v>
      </c>
      <c r="H48" s="6" t="str">
        <f t="shared" si="0"/>
        <v>ARID1A-EXON-19</v>
      </c>
      <c r="I48" s="6">
        <v>1</v>
      </c>
      <c r="J48" s="6">
        <v>131</v>
      </c>
    </row>
    <row r="49" spans="1:11" x14ac:dyDescent="0.15">
      <c r="A49" s="6" t="s">
        <v>28</v>
      </c>
      <c r="B49" s="6" t="s">
        <v>29</v>
      </c>
      <c r="C49" s="6">
        <v>20</v>
      </c>
      <c r="D49" s="6" t="s">
        <v>344</v>
      </c>
      <c r="E49" s="6">
        <v>1</v>
      </c>
      <c r="F49" s="6">
        <v>27105514</v>
      </c>
      <c r="G49" s="6">
        <v>27107247</v>
      </c>
      <c r="H49" s="6" t="str">
        <f t="shared" si="0"/>
        <v>ARID1A-EXON-20</v>
      </c>
      <c r="I49" s="6">
        <v>1</v>
      </c>
      <c r="J49" s="6">
        <v>1734</v>
      </c>
    </row>
    <row r="50" spans="1:11" x14ac:dyDescent="0.15">
      <c r="A50" s="6" t="s">
        <v>171</v>
      </c>
      <c r="B50" s="6" t="s">
        <v>172</v>
      </c>
      <c r="C50" s="6" t="s">
        <v>345</v>
      </c>
      <c r="D50" s="6" t="s">
        <v>346</v>
      </c>
      <c r="E50" s="6">
        <v>1</v>
      </c>
      <c r="F50" s="6">
        <f>40362066-50</f>
        <v>40362016</v>
      </c>
      <c r="G50" s="6">
        <f>40362066+50</f>
        <v>40362116</v>
      </c>
      <c r="H50" s="6" t="str">
        <f>A50&amp;"-SNP-"&amp;D50</f>
        <v>MYCL-SNP-rs3134615</v>
      </c>
      <c r="I50" s="6">
        <v>-1</v>
      </c>
      <c r="J50" s="6">
        <f>G50-F50+1</f>
        <v>101</v>
      </c>
      <c r="K50" t="s">
        <v>347</v>
      </c>
    </row>
    <row r="51" spans="1:11" x14ac:dyDescent="0.15">
      <c r="A51" s="6" t="s">
        <v>171</v>
      </c>
      <c r="B51" s="6" t="s">
        <v>172</v>
      </c>
      <c r="C51" s="6">
        <v>3</v>
      </c>
      <c r="D51" s="6" t="s">
        <v>348</v>
      </c>
      <c r="E51" s="6">
        <v>1</v>
      </c>
      <c r="F51" s="6">
        <v>40363044</v>
      </c>
      <c r="G51" s="6">
        <v>40363642</v>
      </c>
      <c r="H51" s="6" t="str">
        <f>A51&amp;"-EXON-"&amp;C51</f>
        <v>MYCL-EXON-3</v>
      </c>
      <c r="I51" s="6">
        <v>-1</v>
      </c>
      <c r="J51" s="6">
        <v>599</v>
      </c>
    </row>
    <row r="52" spans="1:11" x14ac:dyDescent="0.15">
      <c r="A52" s="6" t="s">
        <v>171</v>
      </c>
      <c r="B52" s="6" t="s">
        <v>172</v>
      </c>
      <c r="C52" s="6" t="s">
        <v>345</v>
      </c>
      <c r="D52" s="6" t="s">
        <v>349</v>
      </c>
      <c r="E52" s="6">
        <v>1</v>
      </c>
      <c r="F52" s="6">
        <f>40364803-50</f>
        <v>40364753</v>
      </c>
      <c r="G52" s="6">
        <f>40364803+50</f>
        <v>40364853</v>
      </c>
      <c r="H52" s="6" t="str">
        <f>A52&amp;"-SNP-"&amp;D52</f>
        <v>MYCL-SNP-rs3134613</v>
      </c>
      <c r="I52" s="6">
        <v>-1</v>
      </c>
      <c r="J52" s="6">
        <f>G52-F52+1</f>
        <v>101</v>
      </c>
      <c r="K52" t="s">
        <v>350</v>
      </c>
    </row>
    <row r="53" spans="1:11" x14ac:dyDescent="0.15">
      <c r="A53" s="6" t="s">
        <v>171</v>
      </c>
      <c r="B53" s="6" t="s">
        <v>172</v>
      </c>
      <c r="C53" s="6">
        <v>2</v>
      </c>
      <c r="D53" s="6" t="s">
        <v>351</v>
      </c>
      <c r="E53" s="6">
        <v>1</v>
      </c>
      <c r="F53" s="6">
        <v>40366611</v>
      </c>
      <c r="G53" s="6">
        <v>40367115</v>
      </c>
      <c r="H53" s="6" t="str">
        <f>A53&amp;"-EXON-"&amp;C53</f>
        <v>MYCL-EXON-2</v>
      </c>
      <c r="I53" s="6">
        <v>-1</v>
      </c>
      <c r="J53" s="6">
        <v>505</v>
      </c>
    </row>
    <row r="54" spans="1:11" x14ac:dyDescent="0.15">
      <c r="A54" s="6" t="s">
        <v>171</v>
      </c>
      <c r="B54" s="6" t="s">
        <v>172</v>
      </c>
      <c r="C54" s="6">
        <v>1</v>
      </c>
      <c r="D54" s="6" t="s">
        <v>352</v>
      </c>
      <c r="E54" s="6">
        <v>1</v>
      </c>
      <c r="F54" s="6">
        <v>40367480</v>
      </c>
      <c r="G54" s="6">
        <v>40367560</v>
      </c>
      <c r="H54" s="6" t="str">
        <f>A54&amp;"-EXON-"&amp;C54</f>
        <v>MYCL-EXON-1</v>
      </c>
      <c r="I54" s="6">
        <v>-1</v>
      </c>
      <c r="J54" s="6">
        <v>81</v>
      </c>
      <c r="K54" t="s">
        <v>324</v>
      </c>
    </row>
    <row r="55" spans="1:11" x14ac:dyDescent="0.15">
      <c r="A55" s="6" t="s">
        <v>171</v>
      </c>
      <c r="B55" s="6" t="s">
        <v>172</v>
      </c>
      <c r="C55" s="6" t="s">
        <v>353</v>
      </c>
      <c r="D55" s="6" t="s">
        <v>354</v>
      </c>
      <c r="E55" s="6">
        <v>1</v>
      </c>
      <c r="F55" s="6">
        <v>40367561</v>
      </c>
      <c r="G55" s="6">
        <v>40367660</v>
      </c>
      <c r="H55" s="6" t="str">
        <f>D55</f>
        <v>MYCL-UTR5</v>
      </c>
      <c r="I55" s="6">
        <v>-1</v>
      </c>
      <c r="J55" s="6">
        <f>G55-F55+1</f>
        <v>100</v>
      </c>
      <c r="K55" t="s">
        <v>355</v>
      </c>
    </row>
    <row r="56" spans="1:11" x14ac:dyDescent="0.15">
      <c r="A56" s="6" t="s">
        <v>163</v>
      </c>
      <c r="B56" s="6" t="s">
        <v>164</v>
      </c>
      <c r="C56" s="6">
        <v>10</v>
      </c>
      <c r="D56" s="6" t="s">
        <v>356</v>
      </c>
      <c r="E56" s="6">
        <v>1</v>
      </c>
      <c r="F56" s="6">
        <v>43814934</v>
      </c>
      <c r="G56" s="6">
        <v>43815030</v>
      </c>
      <c r="H56" s="6" t="str">
        <f t="shared" ref="H56:H69" si="2">A56&amp;"-EXON-"&amp;C56</f>
        <v>MPL-EXON-10</v>
      </c>
      <c r="I56" s="6">
        <v>1</v>
      </c>
      <c r="J56" s="6">
        <f>G56-F56+1</f>
        <v>97</v>
      </c>
      <c r="K56" t="s">
        <v>296</v>
      </c>
    </row>
    <row r="57" spans="1:11" x14ac:dyDescent="0.15">
      <c r="A57" s="6" t="s">
        <v>187</v>
      </c>
      <c r="B57" s="6" t="s">
        <v>188</v>
      </c>
      <c r="C57" s="6">
        <v>5</v>
      </c>
      <c r="D57" s="6" t="s">
        <v>357</v>
      </c>
      <c r="E57" s="6">
        <v>1</v>
      </c>
      <c r="F57" s="6">
        <v>115251156</v>
      </c>
      <c r="G57" s="6">
        <v>115251275</v>
      </c>
      <c r="H57" s="6" t="str">
        <f t="shared" si="2"/>
        <v>NRAS-EXON-5</v>
      </c>
      <c r="I57" s="6">
        <v>-1</v>
      </c>
      <c r="J57" s="6">
        <v>120</v>
      </c>
    </row>
    <row r="58" spans="1:11" x14ac:dyDescent="0.15">
      <c r="A58" s="6" t="s">
        <v>187</v>
      </c>
      <c r="B58" s="6" t="s">
        <v>188</v>
      </c>
      <c r="C58" s="6">
        <v>4</v>
      </c>
      <c r="D58" s="6" t="s">
        <v>358</v>
      </c>
      <c r="E58" s="6">
        <v>1</v>
      </c>
      <c r="F58" s="6">
        <v>115252190</v>
      </c>
      <c r="G58" s="6">
        <v>115252349</v>
      </c>
      <c r="H58" s="6" t="str">
        <f t="shared" si="2"/>
        <v>NRAS-EXON-4</v>
      </c>
      <c r="I58" s="6">
        <v>-1</v>
      </c>
      <c r="J58" s="6">
        <v>160</v>
      </c>
    </row>
    <row r="59" spans="1:11" x14ac:dyDescent="0.15">
      <c r="A59" s="6" t="s">
        <v>187</v>
      </c>
      <c r="B59" s="6" t="s">
        <v>188</v>
      </c>
      <c r="C59" s="6">
        <v>3</v>
      </c>
      <c r="D59" s="6" t="s">
        <v>359</v>
      </c>
      <c r="E59" s="6">
        <v>1</v>
      </c>
      <c r="F59" s="6">
        <v>115256421</v>
      </c>
      <c r="G59" s="6">
        <v>115256599</v>
      </c>
      <c r="H59" s="6" t="str">
        <f t="shared" si="2"/>
        <v>NRAS-EXON-3</v>
      </c>
      <c r="I59" s="6">
        <v>-1</v>
      </c>
      <c r="J59" s="6">
        <v>179</v>
      </c>
    </row>
    <row r="60" spans="1:11" x14ac:dyDescent="0.15">
      <c r="A60" s="6" t="s">
        <v>187</v>
      </c>
      <c r="B60" s="6" t="s">
        <v>188</v>
      </c>
      <c r="C60" s="6">
        <v>2</v>
      </c>
      <c r="D60" s="6" t="s">
        <v>360</v>
      </c>
      <c r="E60" s="6">
        <v>1</v>
      </c>
      <c r="F60" s="6">
        <v>115258671</v>
      </c>
      <c r="G60" s="6">
        <v>115258781</v>
      </c>
      <c r="H60" s="6" t="str">
        <f t="shared" si="2"/>
        <v>NRAS-EXON-2</v>
      </c>
      <c r="I60" s="6">
        <v>-1</v>
      </c>
      <c r="J60" s="6">
        <v>111</v>
      </c>
      <c r="K60" t="s">
        <v>324</v>
      </c>
    </row>
    <row r="61" spans="1:11" x14ac:dyDescent="0.15">
      <c r="A61" s="6" t="s">
        <v>233</v>
      </c>
      <c r="B61" s="6" t="s">
        <v>234</v>
      </c>
      <c r="C61" s="6">
        <v>6</v>
      </c>
      <c r="D61" s="6" t="s">
        <v>361</v>
      </c>
      <c r="E61" s="6">
        <v>1</v>
      </c>
      <c r="F61" s="6">
        <v>155870179</v>
      </c>
      <c r="G61" s="6">
        <v>155870409</v>
      </c>
      <c r="H61" s="6" t="str">
        <f t="shared" si="2"/>
        <v>RIT1-EXON-6</v>
      </c>
      <c r="I61" s="6">
        <v>-1</v>
      </c>
      <c r="J61" s="6">
        <v>231</v>
      </c>
    </row>
    <row r="62" spans="1:11" x14ac:dyDescent="0.15">
      <c r="A62" s="6" t="s">
        <v>233</v>
      </c>
      <c r="B62" s="6" t="s">
        <v>234</v>
      </c>
      <c r="C62" s="6">
        <v>5</v>
      </c>
      <c r="D62" s="6" t="s">
        <v>362</v>
      </c>
      <c r="E62" s="6">
        <v>1</v>
      </c>
      <c r="F62" s="6">
        <v>155874102</v>
      </c>
      <c r="G62" s="6">
        <v>155874293</v>
      </c>
      <c r="H62" s="6" t="str">
        <f t="shared" si="2"/>
        <v>RIT1-EXON-5</v>
      </c>
      <c r="I62" s="6">
        <v>-1</v>
      </c>
      <c r="J62" s="6">
        <v>192</v>
      </c>
    </row>
    <row r="63" spans="1:11" x14ac:dyDescent="0.15">
      <c r="A63" s="6" t="s">
        <v>233</v>
      </c>
      <c r="B63" s="6" t="s">
        <v>234</v>
      </c>
      <c r="C63" s="6">
        <v>4</v>
      </c>
      <c r="D63" s="6" t="s">
        <v>363</v>
      </c>
      <c r="E63" s="6">
        <v>1</v>
      </c>
      <c r="F63" s="6">
        <v>155874522</v>
      </c>
      <c r="G63" s="6">
        <v>155874595</v>
      </c>
      <c r="H63" s="6" t="str">
        <f t="shared" si="2"/>
        <v>RIT1-EXON-4</v>
      </c>
      <c r="I63" s="6">
        <v>-1</v>
      </c>
      <c r="J63" s="6">
        <v>74</v>
      </c>
    </row>
    <row r="64" spans="1:11" x14ac:dyDescent="0.15">
      <c r="A64" s="6" t="s">
        <v>233</v>
      </c>
      <c r="B64" s="6" t="s">
        <v>234</v>
      </c>
      <c r="C64" s="6">
        <v>3</v>
      </c>
      <c r="D64" s="6" t="s">
        <v>364</v>
      </c>
      <c r="E64" s="6">
        <v>1</v>
      </c>
      <c r="F64" s="6">
        <v>155880241</v>
      </c>
      <c r="G64" s="6">
        <v>155880297</v>
      </c>
      <c r="H64" s="6" t="str">
        <f t="shared" si="2"/>
        <v>RIT1-EXON-3</v>
      </c>
      <c r="I64" s="6">
        <v>-1</v>
      </c>
      <c r="J64" s="6">
        <v>57</v>
      </c>
    </row>
    <row r="65" spans="1:11" x14ac:dyDescent="0.15">
      <c r="A65" s="6" t="s">
        <v>233</v>
      </c>
      <c r="B65" s="6" t="s">
        <v>234</v>
      </c>
      <c r="C65" s="6">
        <v>2</v>
      </c>
      <c r="D65" s="6" t="s">
        <v>365</v>
      </c>
      <c r="E65" s="6">
        <v>1</v>
      </c>
      <c r="F65" s="6">
        <v>155880447</v>
      </c>
      <c r="G65" s="6">
        <v>155880595</v>
      </c>
      <c r="H65" s="6" t="str">
        <f t="shared" si="2"/>
        <v>RIT1-EXON-2</v>
      </c>
      <c r="I65" s="6">
        <v>-1</v>
      </c>
      <c r="J65" s="6">
        <v>149</v>
      </c>
    </row>
    <row r="66" spans="1:11" x14ac:dyDescent="0.15">
      <c r="A66" s="6" t="s">
        <v>233</v>
      </c>
      <c r="B66" s="6" t="s">
        <v>234</v>
      </c>
      <c r="C66" s="6">
        <v>1</v>
      </c>
      <c r="D66" s="6" t="s">
        <v>366</v>
      </c>
      <c r="E66" s="6">
        <v>1</v>
      </c>
      <c r="F66" s="6">
        <v>155880669</v>
      </c>
      <c r="G66" s="6">
        <v>155880676</v>
      </c>
      <c r="H66" s="6" t="str">
        <f t="shared" si="2"/>
        <v>RIT1-EXON-1</v>
      </c>
      <c r="I66" s="6">
        <v>-1</v>
      </c>
      <c r="J66" s="6">
        <v>8</v>
      </c>
      <c r="K66" s="7" t="s">
        <v>324</v>
      </c>
    </row>
    <row r="67" spans="1:11" x14ac:dyDescent="0.15">
      <c r="A67" s="6" t="s">
        <v>189</v>
      </c>
      <c r="B67" s="6" t="s">
        <v>190</v>
      </c>
      <c r="C67" s="6">
        <v>2</v>
      </c>
      <c r="D67" s="6" t="s">
        <v>367</v>
      </c>
      <c r="E67" s="6">
        <v>1</v>
      </c>
      <c r="F67" s="6">
        <v>156834146</v>
      </c>
      <c r="G67" s="6">
        <v>156834220</v>
      </c>
      <c r="H67" s="6" t="str">
        <f t="shared" si="2"/>
        <v>NTRK1-EXON-2</v>
      </c>
      <c r="I67" s="6">
        <v>1</v>
      </c>
      <c r="J67" s="6">
        <f t="shared" ref="J67:J80" si="3">G67-F67+1</f>
        <v>75</v>
      </c>
      <c r="K67" t="s">
        <v>296</v>
      </c>
    </row>
    <row r="68" spans="1:11" x14ac:dyDescent="0.15">
      <c r="A68" s="6" t="s">
        <v>189</v>
      </c>
      <c r="B68" s="6" t="s">
        <v>190</v>
      </c>
      <c r="C68" s="6">
        <v>3</v>
      </c>
      <c r="D68" s="6" t="s">
        <v>368</v>
      </c>
      <c r="E68" s="6">
        <v>1</v>
      </c>
      <c r="F68" s="6">
        <v>156834520</v>
      </c>
      <c r="G68" s="6">
        <v>156834591</v>
      </c>
      <c r="H68" s="6" t="str">
        <f t="shared" si="2"/>
        <v>NTRK1-EXON-3</v>
      </c>
      <c r="I68" s="6">
        <v>1</v>
      </c>
      <c r="J68" s="6">
        <f t="shared" si="3"/>
        <v>72</v>
      </c>
      <c r="K68" t="s">
        <v>296</v>
      </c>
    </row>
    <row r="69" spans="1:11" x14ac:dyDescent="0.15">
      <c r="A69" s="6" t="s">
        <v>189</v>
      </c>
      <c r="B69" s="6" t="s">
        <v>190</v>
      </c>
      <c r="C69" s="6">
        <v>8</v>
      </c>
      <c r="D69" s="6" t="s">
        <v>369</v>
      </c>
      <c r="E69" s="6">
        <v>1</v>
      </c>
      <c r="F69" s="6">
        <v>156843425</v>
      </c>
      <c r="G69" s="6">
        <v>156843751</v>
      </c>
      <c r="H69" s="6" t="str">
        <f t="shared" si="2"/>
        <v>NTRK1-EXON-8</v>
      </c>
      <c r="I69" s="6">
        <v>1</v>
      </c>
      <c r="J69" s="6">
        <f t="shared" si="3"/>
        <v>327</v>
      </c>
      <c r="K69" t="s">
        <v>370</v>
      </c>
    </row>
    <row r="70" spans="1:11" x14ac:dyDescent="0.15">
      <c r="A70" s="6" t="s">
        <v>189</v>
      </c>
      <c r="B70" s="6" t="s">
        <v>190</v>
      </c>
      <c r="C70" s="6" t="s">
        <v>371</v>
      </c>
      <c r="D70" s="6" t="s">
        <v>372</v>
      </c>
      <c r="E70" s="6">
        <v>1</v>
      </c>
      <c r="F70" s="6">
        <v>156843752</v>
      </c>
      <c r="G70" s="6">
        <v>156844174</v>
      </c>
      <c r="H70" s="6" t="str">
        <f>D70</f>
        <v>NTRK1-INTRON08</v>
      </c>
      <c r="I70" s="6">
        <v>1</v>
      </c>
      <c r="J70" s="6">
        <f t="shared" si="3"/>
        <v>423</v>
      </c>
      <c r="K70" t="s">
        <v>373</v>
      </c>
    </row>
    <row r="71" spans="1:11" x14ac:dyDescent="0.15">
      <c r="A71" s="6" t="s">
        <v>189</v>
      </c>
      <c r="B71" s="6" t="s">
        <v>190</v>
      </c>
      <c r="C71" s="6">
        <v>9</v>
      </c>
      <c r="D71" s="6" t="s">
        <v>374</v>
      </c>
      <c r="E71" s="6">
        <v>1</v>
      </c>
      <c r="F71" s="6">
        <v>156844175</v>
      </c>
      <c r="G71" s="6">
        <v>156844192</v>
      </c>
      <c r="H71" s="6" t="str">
        <f>A71&amp;"-EXON-"&amp;C71</f>
        <v>NTRK1-EXON-9</v>
      </c>
      <c r="I71" s="6">
        <v>1</v>
      </c>
      <c r="J71" s="6">
        <f t="shared" si="3"/>
        <v>18</v>
      </c>
      <c r="K71" t="s">
        <v>375</v>
      </c>
    </row>
    <row r="72" spans="1:11" x14ac:dyDescent="0.15">
      <c r="A72" s="6" t="s">
        <v>189</v>
      </c>
      <c r="B72" s="6" t="s">
        <v>190</v>
      </c>
      <c r="C72" s="6" t="s">
        <v>376</v>
      </c>
      <c r="D72" s="6" t="s">
        <v>377</v>
      </c>
      <c r="E72" s="6">
        <v>1</v>
      </c>
      <c r="F72" s="6">
        <v>156844193</v>
      </c>
      <c r="G72" s="6">
        <v>156844362</v>
      </c>
      <c r="H72" s="6" t="str">
        <f>D72</f>
        <v>NTRK1-INTRON09</v>
      </c>
      <c r="I72" s="6">
        <v>1</v>
      </c>
      <c r="J72" s="6">
        <f t="shared" si="3"/>
        <v>170</v>
      </c>
    </row>
    <row r="73" spans="1:11" x14ac:dyDescent="0.15">
      <c r="A73" s="6" t="s">
        <v>189</v>
      </c>
      <c r="B73" s="6" t="s">
        <v>190</v>
      </c>
      <c r="C73" s="6">
        <v>10</v>
      </c>
      <c r="D73" s="6" t="s">
        <v>378</v>
      </c>
      <c r="E73" s="6">
        <v>1</v>
      </c>
      <c r="F73" s="6">
        <v>156844363</v>
      </c>
      <c r="G73" s="6">
        <v>156844418</v>
      </c>
      <c r="H73" s="6" t="str">
        <f t="shared" ref="H73:H79" si="4">A73&amp;"-EXON-"&amp;C73</f>
        <v>NTRK1-EXON-10</v>
      </c>
      <c r="I73" s="6">
        <v>1</v>
      </c>
      <c r="J73" s="6">
        <f t="shared" si="3"/>
        <v>56</v>
      </c>
      <c r="K73" t="s">
        <v>379</v>
      </c>
    </row>
    <row r="74" spans="1:11" x14ac:dyDescent="0.15">
      <c r="A74" s="6" t="s">
        <v>189</v>
      </c>
      <c r="B74" s="6" t="s">
        <v>190</v>
      </c>
      <c r="C74" s="6">
        <v>12</v>
      </c>
      <c r="D74" s="6" t="s">
        <v>380</v>
      </c>
      <c r="E74" s="6">
        <v>1</v>
      </c>
      <c r="F74" s="6">
        <v>156845312</v>
      </c>
      <c r="G74" s="6">
        <v>156845458</v>
      </c>
      <c r="H74" s="6" t="str">
        <f t="shared" si="4"/>
        <v>NTRK1-EXON-12</v>
      </c>
      <c r="I74" s="6">
        <v>1</v>
      </c>
      <c r="J74" s="6">
        <f t="shared" si="3"/>
        <v>147</v>
      </c>
    </row>
    <row r="75" spans="1:11" x14ac:dyDescent="0.15">
      <c r="A75" s="6" t="s">
        <v>189</v>
      </c>
      <c r="B75" s="6" t="s">
        <v>190</v>
      </c>
      <c r="C75" s="6">
        <v>13</v>
      </c>
      <c r="D75" s="6" t="s">
        <v>381</v>
      </c>
      <c r="E75" s="6">
        <v>1</v>
      </c>
      <c r="F75" s="6">
        <v>156845872</v>
      </c>
      <c r="G75" s="6">
        <v>156846002</v>
      </c>
      <c r="H75" s="6" t="str">
        <f t="shared" si="4"/>
        <v>NTRK1-EXON-13</v>
      </c>
      <c r="I75" s="6">
        <v>1</v>
      </c>
      <c r="J75" s="6">
        <f t="shared" si="3"/>
        <v>131</v>
      </c>
      <c r="K75" t="s">
        <v>382</v>
      </c>
    </row>
    <row r="76" spans="1:11" x14ac:dyDescent="0.15">
      <c r="A76" s="6" t="s">
        <v>189</v>
      </c>
      <c r="B76" s="6" t="s">
        <v>190</v>
      </c>
      <c r="C76" s="6">
        <v>14</v>
      </c>
      <c r="D76" s="6" t="s">
        <v>383</v>
      </c>
      <c r="E76" s="6">
        <v>1</v>
      </c>
      <c r="F76" s="6">
        <v>156846192</v>
      </c>
      <c r="G76" s="6">
        <v>156846364</v>
      </c>
      <c r="H76" s="6" t="str">
        <f t="shared" si="4"/>
        <v>NTRK1-EXON-14</v>
      </c>
      <c r="I76" s="6">
        <v>1</v>
      </c>
      <c r="J76" s="6">
        <f t="shared" si="3"/>
        <v>173</v>
      </c>
    </row>
    <row r="77" spans="1:11" x14ac:dyDescent="0.15">
      <c r="A77" s="6" t="s">
        <v>189</v>
      </c>
      <c r="B77" s="6" t="s">
        <v>190</v>
      </c>
      <c r="C77" s="6">
        <v>15</v>
      </c>
      <c r="D77" s="6" t="s">
        <v>384</v>
      </c>
      <c r="E77" s="6">
        <v>1</v>
      </c>
      <c r="F77" s="6">
        <v>156848914</v>
      </c>
      <c r="G77" s="6">
        <v>156849154</v>
      </c>
      <c r="H77" s="6" t="str">
        <f t="shared" si="4"/>
        <v>NTRK1-EXON-15</v>
      </c>
      <c r="I77" s="6">
        <v>1</v>
      </c>
      <c r="J77" s="6">
        <f t="shared" si="3"/>
        <v>241</v>
      </c>
      <c r="K77" t="s">
        <v>385</v>
      </c>
    </row>
    <row r="78" spans="1:11" x14ac:dyDescent="0.15">
      <c r="A78" s="6" t="s">
        <v>189</v>
      </c>
      <c r="B78" s="6" t="s">
        <v>190</v>
      </c>
      <c r="C78" s="6">
        <v>16</v>
      </c>
      <c r="D78" s="6" t="s">
        <v>386</v>
      </c>
      <c r="E78" s="6">
        <v>1</v>
      </c>
      <c r="F78" s="6">
        <v>156849791</v>
      </c>
      <c r="G78" s="6">
        <v>156849949</v>
      </c>
      <c r="H78" s="6" t="str">
        <f t="shared" si="4"/>
        <v>NTRK1-EXON-16</v>
      </c>
      <c r="I78" s="6">
        <v>1</v>
      </c>
      <c r="J78" s="6">
        <f t="shared" si="3"/>
        <v>159</v>
      </c>
    </row>
    <row r="79" spans="1:11" x14ac:dyDescent="0.15">
      <c r="A79" s="6" t="s">
        <v>189</v>
      </c>
      <c r="B79" s="6" t="s">
        <v>190</v>
      </c>
      <c r="C79" s="6">
        <v>17</v>
      </c>
      <c r="D79" s="6" t="s">
        <v>387</v>
      </c>
      <c r="E79" s="6">
        <v>1</v>
      </c>
      <c r="F79" s="6">
        <v>156851249</v>
      </c>
      <c r="G79" s="6">
        <v>156851434</v>
      </c>
      <c r="H79" s="6" t="str">
        <f t="shared" si="4"/>
        <v>NTRK1-EXON-17</v>
      </c>
      <c r="I79" s="6">
        <v>1</v>
      </c>
      <c r="J79" s="6">
        <f t="shared" si="3"/>
        <v>186</v>
      </c>
      <c r="K79" t="s">
        <v>388</v>
      </c>
    </row>
    <row r="80" spans="1:11" x14ac:dyDescent="0.15">
      <c r="A80" s="6" t="s">
        <v>389</v>
      </c>
      <c r="B80" s="6"/>
      <c r="C80" s="6" t="s">
        <v>345</v>
      </c>
      <c r="D80" s="6" t="s">
        <v>390</v>
      </c>
      <c r="E80" s="6">
        <v>1</v>
      </c>
      <c r="F80" s="6">
        <v>159174683</v>
      </c>
      <c r="G80" s="6">
        <v>159174683</v>
      </c>
      <c r="H80" s="6" t="str">
        <f>A80&amp;"-"&amp;D80</f>
        <v>CommonSNP-rs2814778</v>
      </c>
      <c r="I80" s="6">
        <v>1</v>
      </c>
      <c r="J80" s="6">
        <f t="shared" si="3"/>
        <v>1</v>
      </c>
    </row>
    <row r="81" spans="1:11" x14ac:dyDescent="0.15">
      <c r="A81" s="6" t="s">
        <v>76</v>
      </c>
      <c r="B81" s="6" t="s">
        <v>77</v>
      </c>
      <c r="C81" s="6">
        <v>7</v>
      </c>
      <c r="D81" s="6" t="s">
        <v>391</v>
      </c>
      <c r="E81" s="6">
        <v>1</v>
      </c>
      <c r="F81" s="6">
        <v>162724946</v>
      </c>
      <c r="G81" s="6">
        <v>162725093</v>
      </c>
      <c r="H81" s="6" t="str">
        <f t="shared" ref="H81:H98" si="5">A81&amp;"-EXON-"&amp;C81</f>
        <v>DDR2-EXON-7</v>
      </c>
      <c r="I81" s="6">
        <v>1</v>
      </c>
      <c r="J81" s="6">
        <v>148</v>
      </c>
      <c r="K81" t="s">
        <v>385</v>
      </c>
    </row>
    <row r="82" spans="1:11" x14ac:dyDescent="0.15">
      <c r="A82" s="6" t="s">
        <v>76</v>
      </c>
      <c r="B82" s="6" t="s">
        <v>77</v>
      </c>
      <c r="C82" s="6">
        <v>13</v>
      </c>
      <c r="D82" s="6" t="s">
        <v>392</v>
      </c>
      <c r="E82" s="6">
        <v>1</v>
      </c>
      <c r="F82" s="6">
        <v>162740092</v>
      </c>
      <c r="G82" s="6">
        <v>162740302</v>
      </c>
      <c r="H82" s="6" t="str">
        <f t="shared" si="5"/>
        <v>DDR2-EXON-13</v>
      </c>
      <c r="I82" s="6">
        <v>1</v>
      </c>
      <c r="J82" s="6">
        <v>211</v>
      </c>
      <c r="K82" t="s">
        <v>393</v>
      </c>
    </row>
    <row r="83" spans="1:11" x14ac:dyDescent="0.15">
      <c r="A83" s="6" t="s">
        <v>76</v>
      </c>
      <c r="B83" s="6" t="s">
        <v>77</v>
      </c>
      <c r="C83" s="6">
        <v>15</v>
      </c>
      <c r="D83" s="6" t="s">
        <v>394</v>
      </c>
      <c r="E83" s="6">
        <v>1</v>
      </c>
      <c r="F83" s="6">
        <v>162743259</v>
      </c>
      <c r="G83" s="6">
        <v>162743386</v>
      </c>
      <c r="H83" s="6" t="str">
        <f t="shared" si="5"/>
        <v>DDR2-EXON-15</v>
      </c>
      <c r="I83" s="6">
        <v>1</v>
      </c>
      <c r="J83" s="6">
        <v>128</v>
      </c>
      <c r="K83" t="s">
        <v>382</v>
      </c>
    </row>
    <row r="84" spans="1:11" x14ac:dyDescent="0.15">
      <c r="A84" s="6" t="s">
        <v>76</v>
      </c>
      <c r="B84" s="6" t="s">
        <v>77</v>
      </c>
      <c r="C84" s="6">
        <v>16</v>
      </c>
      <c r="D84" s="6" t="s">
        <v>395</v>
      </c>
      <c r="E84" s="6">
        <v>1</v>
      </c>
      <c r="F84" s="6">
        <v>162745442</v>
      </c>
      <c r="G84" s="6">
        <v>162745633</v>
      </c>
      <c r="H84" s="6" t="str">
        <f t="shared" si="5"/>
        <v>DDR2-EXON-16</v>
      </c>
      <c r="I84" s="6">
        <v>1</v>
      </c>
      <c r="J84" s="6">
        <v>192</v>
      </c>
    </row>
    <row r="85" spans="1:11" x14ac:dyDescent="0.15">
      <c r="A85" s="6" t="s">
        <v>76</v>
      </c>
      <c r="B85" s="6" t="s">
        <v>77</v>
      </c>
      <c r="C85" s="6">
        <v>17</v>
      </c>
      <c r="D85" s="6" t="s">
        <v>396</v>
      </c>
      <c r="E85" s="6">
        <v>1</v>
      </c>
      <c r="F85" s="6">
        <v>162745926</v>
      </c>
      <c r="G85" s="6">
        <v>162746160</v>
      </c>
      <c r="H85" s="6" t="str">
        <f t="shared" si="5"/>
        <v>DDR2-EXON-17</v>
      </c>
      <c r="I85" s="6">
        <v>1</v>
      </c>
      <c r="J85" s="6">
        <v>235</v>
      </c>
    </row>
    <row r="86" spans="1:11" x14ac:dyDescent="0.15">
      <c r="A86" s="6" t="s">
        <v>76</v>
      </c>
      <c r="B86" s="6" t="s">
        <v>77</v>
      </c>
      <c r="C86" s="6">
        <v>18</v>
      </c>
      <c r="D86" s="6" t="s">
        <v>397</v>
      </c>
      <c r="E86" s="6">
        <v>1</v>
      </c>
      <c r="F86" s="6">
        <v>162748370</v>
      </c>
      <c r="G86" s="6">
        <v>162748519</v>
      </c>
      <c r="H86" s="6" t="str">
        <f t="shared" si="5"/>
        <v>DDR2-EXON-18</v>
      </c>
      <c r="I86" s="6">
        <v>1</v>
      </c>
      <c r="J86" s="6">
        <v>150</v>
      </c>
    </row>
    <row r="87" spans="1:11" x14ac:dyDescent="0.15">
      <c r="A87" s="6" t="s">
        <v>76</v>
      </c>
      <c r="B87" s="6" t="s">
        <v>77</v>
      </c>
      <c r="C87" s="6">
        <v>19</v>
      </c>
      <c r="D87" s="6" t="s">
        <v>398</v>
      </c>
      <c r="E87" s="6">
        <v>1</v>
      </c>
      <c r="F87" s="6">
        <v>162749902</v>
      </c>
      <c r="G87" s="6">
        <v>162750036</v>
      </c>
      <c r="H87" s="6" t="str">
        <f t="shared" si="5"/>
        <v>DDR2-EXON-19</v>
      </c>
      <c r="I87" s="6">
        <v>1</v>
      </c>
      <c r="J87" s="6">
        <v>135</v>
      </c>
      <c r="K87" t="s">
        <v>388</v>
      </c>
    </row>
    <row r="88" spans="1:11" x14ac:dyDescent="0.15">
      <c r="A88" s="6" t="s">
        <v>155</v>
      </c>
      <c r="B88" s="6" t="s">
        <v>156</v>
      </c>
      <c r="C88" s="6">
        <v>2</v>
      </c>
      <c r="D88" s="6" t="s">
        <v>399</v>
      </c>
      <c r="E88" s="6">
        <v>1</v>
      </c>
      <c r="F88" s="6">
        <v>204494647</v>
      </c>
      <c r="G88" s="6">
        <v>204494724</v>
      </c>
      <c r="H88" s="6" t="str">
        <f t="shared" si="5"/>
        <v>MDM4-EXON-2</v>
      </c>
      <c r="I88" s="6">
        <v>1</v>
      </c>
      <c r="J88" s="6">
        <v>78</v>
      </c>
      <c r="K88" t="s">
        <v>324</v>
      </c>
    </row>
    <row r="89" spans="1:11" x14ac:dyDescent="0.15">
      <c r="A89" s="6" t="s">
        <v>155</v>
      </c>
      <c r="B89" s="6" t="s">
        <v>156</v>
      </c>
      <c r="C89" s="6">
        <v>3</v>
      </c>
      <c r="D89" s="6" t="s">
        <v>400</v>
      </c>
      <c r="E89" s="6">
        <v>1</v>
      </c>
      <c r="F89" s="6">
        <v>204495488</v>
      </c>
      <c r="G89" s="6">
        <v>204495562</v>
      </c>
      <c r="H89" s="6" t="str">
        <f t="shared" si="5"/>
        <v>MDM4-EXON-3</v>
      </c>
      <c r="I89" s="6">
        <v>1</v>
      </c>
      <c r="J89" s="6">
        <v>75</v>
      </c>
    </row>
    <row r="90" spans="1:11" x14ac:dyDescent="0.15">
      <c r="A90" s="6" t="s">
        <v>155</v>
      </c>
      <c r="B90" s="6" t="s">
        <v>156</v>
      </c>
      <c r="C90" s="6">
        <v>4</v>
      </c>
      <c r="D90" s="6" t="s">
        <v>401</v>
      </c>
      <c r="E90" s="6">
        <v>1</v>
      </c>
      <c r="F90" s="6">
        <v>204499812</v>
      </c>
      <c r="G90" s="6">
        <v>204499945</v>
      </c>
      <c r="H90" s="6" t="str">
        <f t="shared" si="5"/>
        <v>MDM4-EXON-4</v>
      </c>
      <c r="I90" s="6">
        <v>1</v>
      </c>
      <c r="J90" s="6">
        <v>134</v>
      </c>
    </row>
    <row r="91" spans="1:11" x14ac:dyDescent="0.15">
      <c r="A91" s="6" t="s">
        <v>155</v>
      </c>
      <c r="B91" s="6" t="s">
        <v>156</v>
      </c>
      <c r="C91" s="6">
        <v>5</v>
      </c>
      <c r="D91" s="6" t="s">
        <v>402</v>
      </c>
      <c r="E91" s="6">
        <v>1</v>
      </c>
      <c r="F91" s="6">
        <v>204501319</v>
      </c>
      <c r="G91" s="6">
        <v>204501374</v>
      </c>
      <c r="H91" s="6" t="str">
        <f t="shared" si="5"/>
        <v>MDM4-EXON-5</v>
      </c>
      <c r="I91" s="6">
        <v>1</v>
      </c>
      <c r="J91" s="6">
        <v>56</v>
      </c>
    </row>
    <row r="92" spans="1:11" x14ac:dyDescent="0.15">
      <c r="A92" s="6" t="s">
        <v>155</v>
      </c>
      <c r="B92" s="6" t="s">
        <v>156</v>
      </c>
      <c r="C92" s="6">
        <v>6</v>
      </c>
      <c r="D92" s="6" t="s">
        <v>403</v>
      </c>
      <c r="E92" s="6">
        <v>1</v>
      </c>
      <c r="F92" s="6">
        <v>204506558</v>
      </c>
      <c r="G92" s="6">
        <v>204506625</v>
      </c>
      <c r="H92" s="6" t="str">
        <f t="shared" si="5"/>
        <v>MDM4-EXON-6</v>
      </c>
      <c r="I92" s="6">
        <v>1</v>
      </c>
      <c r="J92" s="6">
        <v>68</v>
      </c>
    </row>
    <row r="93" spans="1:11" x14ac:dyDescent="0.15">
      <c r="A93" s="6" t="s">
        <v>155</v>
      </c>
      <c r="B93" s="6" t="s">
        <v>156</v>
      </c>
      <c r="C93" s="6">
        <v>7</v>
      </c>
      <c r="D93" s="6" t="s">
        <v>404</v>
      </c>
      <c r="E93" s="6">
        <v>1</v>
      </c>
      <c r="F93" s="6">
        <v>204507337</v>
      </c>
      <c r="G93" s="6">
        <v>204507436</v>
      </c>
      <c r="H93" s="6" t="str">
        <f t="shared" si="5"/>
        <v>MDM4-EXON-7</v>
      </c>
      <c r="I93" s="6">
        <v>1</v>
      </c>
      <c r="J93" s="6">
        <v>100</v>
      </c>
    </row>
    <row r="94" spans="1:11" x14ac:dyDescent="0.15">
      <c r="A94" s="6" t="s">
        <v>155</v>
      </c>
      <c r="B94" s="6" t="s">
        <v>156</v>
      </c>
      <c r="C94" s="6">
        <v>8</v>
      </c>
      <c r="D94" s="6" t="s">
        <v>405</v>
      </c>
      <c r="E94" s="6">
        <v>1</v>
      </c>
      <c r="F94" s="6">
        <v>204511912</v>
      </c>
      <c r="G94" s="6">
        <v>204512072</v>
      </c>
      <c r="H94" s="6" t="str">
        <f t="shared" si="5"/>
        <v>MDM4-EXON-8</v>
      </c>
      <c r="I94" s="6">
        <v>1</v>
      </c>
      <c r="J94" s="6">
        <v>161</v>
      </c>
    </row>
    <row r="95" spans="1:11" x14ac:dyDescent="0.15">
      <c r="A95" s="6" t="s">
        <v>155</v>
      </c>
      <c r="B95" s="6" t="s">
        <v>156</v>
      </c>
      <c r="C95" s="6">
        <v>9</v>
      </c>
      <c r="D95" s="6" t="s">
        <v>406</v>
      </c>
      <c r="E95" s="6">
        <v>1</v>
      </c>
      <c r="F95" s="6">
        <v>204513663</v>
      </c>
      <c r="G95" s="6">
        <v>204513812</v>
      </c>
      <c r="H95" s="6" t="str">
        <f t="shared" si="5"/>
        <v>MDM4-EXON-9</v>
      </c>
      <c r="I95" s="6">
        <v>1</v>
      </c>
      <c r="J95" s="6">
        <v>150</v>
      </c>
    </row>
    <row r="96" spans="1:11" x14ac:dyDescent="0.15">
      <c r="A96" s="6" t="s">
        <v>155</v>
      </c>
      <c r="B96" s="6" t="s">
        <v>156</v>
      </c>
      <c r="C96" s="6">
        <v>10</v>
      </c>
      <c r="D96" s="6" t="s">
        <v>407</v>
      </c>
      <c r="E96" s="6">
        <v>1</v>
      </c>
      <c r="F96" s="6">
        <v>204515925</v>
      </c>
      <c r="G96" s="6">
        <v>204516005</v>
      </c>
      <c r="H96" s="6" t="str">
        <f t="shared" si="5"/>
        <v>MDM4-EXON-10</v>
      </c>
      <c r="I96" s="6">
        <v>1</v>
      </c>
      <c r="J96" s="6">
        <v>81</v>
      </c>
    </row>
    <row r="97" spans="1:11" x14ac:dyDescent="0.15">
      <c r="A97" s="6" t="s">
        <v>155</v>
      </c>
      <c r="B97" s="6" t="s">
        <v>156</v>
      </c>
      <c r="C97" s="6">
        <v>11</v>
      </c>
      <c r="D97" s="6" t="s">
        <v>408</v>
      </c>
      <c r="E97" s="6">
        <v>1</v>
      </c>
      <c r="F97" s="6">
        <v>204518241</v>
      </c>
      <c r="G97" s="6">
        <v>204518810</v>
      </c>
      <c r="H97" s="6" t="str">
        <f t="shared" si="5"/>
        <v>MDM4-EXON-11</v>
      </c>
      <c r="I97" s="6">
        <v>1</v>
      </c>
      <c r="J97" s="6">
        <v>570</v>
      </c>
    </row>
    <row r="98" spans="1:11" x14ac:dyDescent="0.15">
      <c r="A98" s="6" t="s">
        <v>173</v>
      </c>
      <c r="B98" s="6" t="s">
        <v>174</v>
      </c>
      <c r="C98" s="6">
        <v>1</v>
      </c>
      <c r="D98" s="6" t="s">
        <v>409</v>
      </c>
      <c r="E98" s="6">
        <v>2</v>
      </c>
      <c r="F98" s="6">
        <v>16080686</v>
      </c>
      <c r="G98" s="6">
        <v>16080865</v>
      </c>
      <c r="H98" s="6" t="str">
        <f t="shared" si="5"/>
        <v>MYCN-EXON-1</v>
      </c>
      <c r="I98" s="6">
        <v>1</v>
      </c>
      <c r="J98" s="6">
        <v>180</v>
      </c>
      <c r="K98" t="s">
        <v>410</v>
      </c>
    </row>
    <row r="99" spans="1:11" x14ac:dyDescent="0.15">
      <c r="A99" s="6" t="s">
        <v>173</v>
      </c>
      <c r="B99" s="6" t="s">
        <v>174</v>
      </c>
      <c r="C99" s="6" t="s">
        <v>353</v>
      </c>
      <c r="D99" s="6" t="s">
        <v>411</v>
      </c>
      <c r="E99" s="6">
        <v>2</v>
      </c>
      <c r="F99" s="6">
        <v>16082070</v>
      </c>
      <c r="G99" s="6">
        <v>16082169</v>
      </c>
      <c r="H99" s="6" t="str">
        <f>D99</f>
        <v>MYCN-UTR5</v>
      </c>
      <c r="I99" s="6">
        <v>1</v>
      </c>
      <c r="J99" s="6">
        <f>G99-F99+1</f>
        <v>100</v>
      </c>
      <c r="K99" t="s">
        <v>355</v>
      </c>
    </row>
    <row r="100" spans="1:11" x14ac:dyDescent="0.15">
      <c r="A100" s="6" t="s">
        <v>173</v>
      </c>
      <c r="B100" s="6" t="s">
        <v>174</v>
      </c>
      <c r="C100" s="6">
        <v>2</v>
      </c>
      <c r="D100" s="6" t="s">
        <v>412</v>
      </c>
      <c r="E100" s="6">
        <v>2</v>
      </c>
      <c r="F100" s="6">
        <v>16082187</v>
      </c>
      <c r="G100" s="6">
        <v>16082976</v>
      </c>
      <c r="H100" s="6" t="str">
        <f>A100&amp;"-EXON-"&amp;C100</f>
        <v>MYCN-EXON-2</v>
      </c>
      <c r="I100" s="6">
        <v>1</v>
      </c>
      <c r="J100" s="6">
        <v>790</v>
      </c>
      <c r="K100" t="s">
        <v>324</v>
      </c>
    </row>
    <row r="101" spans="1:11" x14ac:dyDescent="0.15">
      <c r="A101" s="6" t="s">
        <v>173</v>
      </c>
      <c r="B101" s="6" t="s">
        <v>174</v>
      </c>
      <c r="C101" s="6" t="s">
        <v>345</v>
      </c>
      <c r="D101" s="6" t="s">
        <v>413</v>
      </c>
      <c r="E101" s="6">
        <v>2</v>
      </c>
      <c r="F101" s="6">
        <f>16084417-50</f>
        <v>16084367</v>
      </c>
      <c r="G101" s="6">
        <f>16084417+50</f>
        <v>16084467</v>
      </c>
      <c r="H101" s="6" t="str">
        <f>A101&amp;"-SNP-"&amp;D101</f>
        <v>MYCN-SNP-rs3755134</v>
      </c>
      <c r="I101" s="6">
        <v>1</v>
      </c>
      <c r="J101" s="6">
        <f>G101-F101+1</f>
        <v>101</v>
      </c>
      <c r="K101" t="s">
        <v>350</v>
      </c>
    </row>
    <row r="102" spans="1:11" x14ac:dyDescent="0.15">
      <c r="A102" s="6" t="s">
        <v>173</v>
      </c>
      <c r="B102" s="6" t="s">
        <v>174</v>
      </c>
      <c r="C102" s="6" t="s">
        <v>345</v>
      </c>
      <c r="D102" s="6" t="s">
        <v>414</v>
      </c>
      <c r="E102" s="6">
        <v>2</v>
      </c>
      <c r="F102" s="6">
        <v>16084594</v>
      </c>
      <c r="G102" s="6">
        <v>16084594</v>
      </c>
      <c r="H102" s="6" t="str">
        <f>A102&amp;"-SNP-"&amp;D102</f>
        <v>MYCN-SNP-rs3755135</v>
      </c>
      <c r="I102" s="6">
        <v>1</v>
      </c>
      <c r="J102" s="6">
        <f>G102-F102+1</f>
        <v>1</v>
      </c>
      <c r="K102" t="s">
        <v>350</v>
      </c>
    </row>
    <row r="103" spans="1:11" x14ac:dyDescent="0.15">
      <c r="A103" s="6" t="s">
        <v>173</v>
      </c>
      <c r="B103" s="6" t="s">
        <v>174</v>
      </c>
      <c r="C103" s="6">
        <v>3</v>
      </c>
      <c r="D103" s="6" t="s">
        <v>415</v>
      </c>
      <c r="E103" s="6">
        <v>2</v>
      </c>
      <c r="F103" s="6">
        <v>16085615</v>
      </c>
      <c r="G103" s="6">
        <v>16086219</v>
      </c>
      <c r="H103" s="6" t="str">
        <f>A103&amp;"-EXON-"&amp;C103</f>
        <v>MYCN-EXON-3</v>
      </c>
      <c r="I103" s="6">
        <v>1</v>
      </c>
      <c r="J103" s="6">
        <v>605</v>
      </c>
    </row>
    <row r="104" spans="1:11" x14ac:dyDescent="0.15">
      <c r="A104" s="6" t="s">
        <v>173</v>
      </c>
      <c r="B104" s="6" t="s">
        <v>174</v>
      </c>
      <c r="C104" s="6" t="s">
        <v>353</v>
      </c>
      <c r="D104" s="6" t="s">
        <v>416</v>
      </c>
      <c r="E104" s="6">
        <v>2</v>
      </c>
      <c r="F104" s="6">
        <v>16087028</v>
      </c>
      <c r="G104" s="6">
        <v>16087129</v>
      </c>
      <c r="H104" s="6" t="str">
        <f>D104</f>
        <v>MYCN-UTR3</v>
      </c>
      <c r="I104" s="6">
        <v>1</v>
      </c>
      <c r="J104" s="6">
        <f>G104-F104+1</f>
        <v>102</v>
      </c>
      <c r="K104" t="s">
        <v>417</v>
      </c>
    </row>
    <row r="105" spans="1:11" x14ac:dyDescent="0.15">
      <c r="A105" s="6" t="s">
        <v>78</v>
      </c>
      <c r="B105" s="6" t="s">
        <v>79</v>
      </c>
      <c r="C105" s="6">
        <v>23</v>
      </c>
      <c r="D105" s="6" t="s">
        <v>418</v>
      </c>
      <c r="E105" s="6">
        <v>2</v>
      </c>
      <c r="F105" s="6">
        <v>25457142</v>
      </c>
      <c r="G105" s="6">
        <v>25457342</v>
      </c>
      <c r="H105" s="6" t="str">
        <f t="shared" ref="H105:H114" si="6">A105&amp;"-EXON-"&amp;C105</f>
        <v>DNMT3A-EXON-23</v>
      </c>
      <c r="I105" s="6">
        <v>-1</v>
      </c>
      <c r="J105" s="6">
        <f>G105-F105+1</f>
        <v>201</v>
      </c>
      <c r="K105" t="s">
        <v>419</v>
      </c>
    </row>
    <row r="106" spans="1:11" x14ac:dyDescent="0.15">
      <c r="A106" s="6" t="s">
        <v>19</v>
      </c>
      <c r="B106" s="6" t="s">
        <v>20</v>
      </c>
      <c r="C106" s="6">
        <v>28</v>
      </c>
      <c r="D106" s="6" t="s">
        <v>420</v>
      </c>
      <c r="E106" s="6">
        <v>2</v>
      </c>
      <c r="F106" s="6">
        <v>29419636</v>
      </c>
      <c r="G106" s="6">
        <v>29419726</v>
      </c>
      <c r="H106" s="6" t="str">
        <f t="shared" si="6"/>
        <v>ALK-EXON-28</v>
      </c>
      <c r="I106" s="6">
        <v>-1</v>
      </c>
      <c r="J106" s="6">
        <v>91</v>
      </c>
      <c r="K106" t="s">
        <v>388</v>
      </c>
    </row>
    <row r="107" spans="1:11" x14ac:dyDescent="0.15">
      <c r="A107" s="6" t="s">
        <v>19</v>
      </c>
      <c r="B107" s="6" t="s">
        <v>20</v>
      </c>
      <c r="C107" s="6">
        <v>27</v>
      </c>
      <c r="D107" s="6" t="s">
        <v>421</v>
      </c>
      <c r="E107" s="6">
        <v>2</v>
      </c>
      <c r="F107" s="6">
        <v>29420408</v>
      </c>
      <c r="G107" s="6">
        <v>29420542</v>
      </c>
      <c r="H107" s="6" t="str">
        <f t="shared" si="6"/>
        <v>ALK-EXON-27</v>
      </c>
      <c r="I107" s="6">
        <v>-1</v>
      </c>
      <c r="J107" s="6">
        <v>135</v>
      </c>
    </row>
    <row r="108" spans="1:11" x14ac:dyDescent="0.15">
      <c r="A108" s="6" t="s">
        <v>19</v>
      </c>
      <c r="B108" s="6" t="s">
        <v>20</v>
      </c>
      <c r="C108" s="6">
        <v>26</v>
      </c>
      <c r="D108" s="6" t="s">
        <v>422</v>
      </c>
      <c r="E108" s="6">
        <v>2</v>
      </c>
      <c r="F108" s="6">
        <v>29430037</v>
      </c>
      <c r="G108" s="6">
        <v>29430138</v>
      </c>
      <c r="H108" s="6" t="str">
        <f t="shared" si="6"/>
        <v>ALK-EXON-26</v>
      </c>
      <c r="I108" s="6">
        <v>-1</v>
      </c>
      <c r="J108" s="6">
        <v>102</v>
      </c>
    </row>
    <row r="109" spans="1:11" x14ac:dyDescent="0.15">
      <c r="A109" s="6" t="s">
        <v>19</v>
      </c>
      <c r="B109" s="6" t="s">
        <v>20</v>
      </c>
      <c r="C109" s="6">
        <v>25</v>
      </c>
      <c r="D109" s="6" t="s">
        <v>423</v>
      </c>
      <c r="E109" s="6">
        <v>2</v>
      </c>
      <c r="F109" s="6">
        <v>29432652</v>
      </c>
      <c r="G109" s="6">
        <v>29432744</v>
      </c>
      <c r="H109" s="6" t="str">
        <f t="shared" si="6"/>
        <v>ALK-EXON-25</v>
      </c>
      <c r="I109" s="6">
        <v>-1</v>
      </c>
      <c r="J109" s="6">
        <v>93</v>
      </c>
      <c r="K109" t="s">
        <v>393</v>
      </c>
    </row>
    <row r="110" spans="1:11" x14ac:dyDescent="0.15">
      <c r="A110" s="6" t="s">
        <v>19</v>
      </c>
      <c r="B110" s="6" t="s">
        <v>20</v>
      </c>
      <c r="C110" s="6">
        <v>24</v>
      </c>
      <c r="D110" s="6" t="s">
        <v>424</v>
      </c>
      <c r="E110" s="6">
        <v>2</v>
      </c>
      <c r="F110" s="6">
        <v>29436850</v>
      </c>
      <c r="G110" s="6">
        <v>29436947</v>
      </c>
      <c r="H110" s="6" t="str">
        <f t="shared" si="6"/>
        <v>ALK-EXON-24</v>
      </c>
      <c r="I110" s="6">
        <v>-1</v>
      </c>
      <c r="J110" s="6">
        <v>98</v>
      </c>
      <c r="K110" t="s">
        <v>425</v>
      </c>
    </row>
    <row r="111" spans="1:11" x14ac:dyDescent="0.15">
      <c r="A111" s="6" t="s">
        <v>19</v>
      </c>
      <c r="B111" s="6" t="s">
        <v>20</v>
      </c>
      <c r="C111" s="6">
        <v>23</v>
      </c>
      <c r="D111" s="6" t="s">
        <v>426</v>
      </c>
      <c r="E111" s="6">
        <v>2</v>
      </c>
      <c r="F111" s="6">
        <v>29443572</v>
      </c>
      <c r="G111" s="6">
        <v>29443701</v>
      </c>
      <c r="H111" s="6" t="str">
        <f t="shared" si="6"/>
        <v>ALK-EXON-23</v>
      </c>
      <c r="I111" s="6">
        <v>-1</v>
      </c>
      <c r="J111" s="6">
        <v>130</v>
      </c>
      <c r="K111" t="s">
        <v>385</v>
      </c>
    </row>
    <row r="112" spans="1:11" x14ac:dyDescent="0.15">
      <c r="A112" s="6" t="s">
        <v>19</v>
      </c>
      <c r="B112" s="6" t="s">
        <v>20</v>
      </c>
      <c r="C112" s="6">
        <v>22</v>
      </c>
      <c r="D112" s="6" t="s">
        <v>427</v>
      </c>
      <c r="E112" s="6">
        <v>2</v>
      </c>
      <c r="F112" s="6">
        <v>29445210</v>
      </c>
      <c r="G112" s="6">
        <v>29445274</v>
      </c>
      <c r="H112" s="6" t="str">
        <f t="shared" si="6"/>
        <v>ALK-EXON-22</v>
      </c>
      <c r="I112" s="6">
        <v>-1</v>
      </c>
      <c r="J112" s="6">
        <v>65</v>
      </c>
    </row>
    <row r="113" spans="1:11" x14ac:dyDescent="0.15">
      <c r="A113" s="6" t="s">
        <v>19</v>
      </c>
      <c r="B113" s="6" t="s">
        <v>20</v>
      </c>
      <c r="C113" s="6">
        <v>21</v>
      </c>
      <c r="D113" s="6" t="s">
        <v>428</v>
      </c>
      <c r="E113" s="6">
        <v>2</v>
      </c>
      <c r="F113" s="6">
        <v>29445383</v>
      </c>
      <c r="G113" s="6">
        <v>29445473</v>
      </c>
      <c r="H113" s="6" t="str">
        <f t="shared" si="6"/>
        <v>ALK-EXON-21</v>
      </c>
      <c r="I113" s="6">
        <v>-1</v>
      </c>
      <c r="J113" s="6">
        <v>91</v>
      </c>
    </row>
    <row r="114" spans="1:11" x14ac:dyDescent="0.15">
      <c r="A114" s="6" t="s">
        <v>19</v>
      </c>
      <c r="B114" s="6" t="s">
        <v>20</v>
      </c>
      <c r="C114" s="6">
        <v>20</v>
      </c>
      <c r="D114" s="6" t="s">
        <v>429</v>
      </c>
      <c r="E114" s="6">
        <v>2</v>
      </c>
      <c r="F114" s="6">
        <v>29446208</v>
      </c>
      <c r="G114" s="6">
        <v>29446394</v>
      </c>
      <c r="H114" s="6" t="str">
        <f t="shared" si="6"/>
        <v>ALK-EXON-20</v>
      </c>
      <c r="I114" s="6">
        <v>-1</v>
      </c>
      <c r="J114" s="6">
        <v>187</v>
      </c>
      <c r="K114" t="s">
        <v>382</v>
      </c>
    </row>
    <row r="115" spans="1:11" x14ac:dyDescent="0.15">
      <c r="A115" s="6" t="s">
        <v>19</v>
      </c>
      <c r="B115" s="6" t="s">
        <v>20</v>
      </c>
      <c r="C115" s="6" t="s">
        <v>430</v>
      </c>
      <c r="D115" s="6" t="s">
        <v>431</v>
      </c>
      <c r="E115" s="6">
        <v>2</v>
      </c>
      <c r="F115" s="6">
        <v>29446395</v>
      </c>
      <c r="G115" s="6">
        <v>29448326</v>
      </c>
      <c r="H115" s="6" t="str">
        <f>D115</f>
        <v>ALK-INTRON19</v>
      </c>
      <c r="I115" s="6">
        <v>-1</v>
      </c>
      <c r="J115" s="6">
        <f>G115-F115+1</f>
        <v>1932</v>
      </c>
      <c r="K115" t="s">
        <v>432</v>
      </c>
    </row>
    <row r="116" spans="1:11" x14ac:dyDescent="0.15">
      <c r="A116" s="6" t="s">
        <v>19</v>
      </c>
      <c r="B116" s="6" t="s">
        <v>20</v>
      </c>
      <c r="C116" s="6">
        <v>19</v>
      </c>
      <c r="D116" s="6" t="s">
        <v>433</v>
      </c>
      <c r="E116" s="6">
        <v>2</v>
      </c>
      <c r="F116" s="6">
        <v>29448327</v>
      </c>
      <c r="G116" s="6">
        <v>29448431</v>
      </c>
      <c r="H116" s="6" t="str">
        <f t="shared" ref="H116:H133" si="7">A116&amp;"-EXON-"&amp;C116</f>
        <v>ALK-EXON-19</v>
      </c>
      <c r="I116" s="6">
        <v>-1</v>
      </c>
      <c r="J116" s="6">
        <v>105</v>
      </c>
      <c r="K116" t="s">
        <v>296</v>
      </c>
    </row>
    <row r="117" spans="1:11" x14ac:dyDescent="0.15">
      <c r="A117" s="6" t="s">
        <v>165</v>
      </c>
      <c r="B117" s="6" t="s">
        <v>166</v>
      </c>
      <c r="C117" s="6">
        <v>1</v>
      </c>
      <c r="D117" s="6" t="s">
        <v>434</v>
      </c>
      <c r="E117" s="6">
        <v>2</v>
      </c>
      <c r="F117" s="6">
        <v>47630331</v>
      </c>
      <c r="G117" s="6">
        <v>47630541</v>
      </c>
      <c r="H117" s="6" t="str">
        <f t="shared" si="7"/>
        <v>MSH2-EXON-1</v>
      </c>
      <c r="I117" s="6">
        <v>1</v>
      </c>
      <c r="J117" s="6">
        <v>211</v>
      </c>
      <c r="K117" s="7" t="s">
        <v>324</v>
      </c>
    </row>
    <row r="118" spans="1:11" x14ac:dyDescent="0.15">
      <c r="A118" s="6" t="s">
        <v>165</v>
      </c>
      <c r="B118" s="6" t="s">
        <v>166</v>
      </c>
      <c r="C118" s="6">
        <v>2</v>
      </c>
      <c r="D118" s="6" t="s">
        <v>435</v>
      </c>
      <c r="E118" s="6">
        <v>2</v>
      </c>
      <c r="F118" s="6">
        <v>47635540</v>
      </c>
      <c r="G118" s="6">
        <v>47635694</v>
      </c>
      <c r="H118" s="6" t="str">
        <f t="shared" si="7"/>
        <v>MSH2-EXON-2</v>
      </c>
      <c r="I118" s="6">
        <v>1</v>
      </c>
      <c r="J118" s="6">
        <v>155</v>
      </c>
    </row>
    <row r="119" spans="1:11" x14ac:dyDescent="0.15">
      <c r="A119" s="6" t="s">
        <v>165</v>
      </c>
      <c r="B119" s="6" t="s">
        <v>166</v>
      </c>
      <c r="C119" s="6">
        <v>3</v>
      </c>
      <c r="D119" s="6" t="s">
        <v>436</v>
      </c>
      <c r="E119" s="6">
        <v>2</v>
      </c>
      <c r="F119" s="6">
        <v>47637233</v>
      </c>
      <c r="G119" s="6">
        <v>47637511</v>
      </c>
      <c r="H119" s="6" t="str">
        <f t="shared" si="7"/>
        <v>MSH2-EXON-3</v>
      </c>
      <c r="I119" s="6">
        <v>1</v>
      </c>
      <c r="J119" s="6">
        <v>279</v>
      </c>
    </row>
    <row r="120" spans="1:11" x14ac:dyDescent="0.15">
      <c r="A120" s="6" t="s">
        <v>165</v>
      </c>
      <c r="B120" s="6" t="s">
        <v>166</v>
      </c>
      <c r="C120" s="6">
        <v>4</v>
      </c>
      <c r="D120" s="6" t="s">
        <v>437</v>
      </c>
      <c r="E120" s="6">
        <v>2</v>
      </c>
      <c r="F120" s="6">
        <v>47639553</v>
      </c>
      <c r="G120" s="6">
        <v>47639699</v>
      </c>
      <c r="H120" s="6" t="str">
        <f t="shared" si="7"/>
        <v>MSH2-EXON-4</v>
      </c>
      <c r="I120" s="6">
        <v>1</v>
      </c>
      <c r="J120" s="6">
        <v>147</v>
      </c>
    </row>
    <row r="121" spans="1:11" x14ac:dyDescent="0.15">
      <c r="A121" s="6" t="s">
        <v>165</v>
      </c>
      <c r="B121" s="6" t="s">
        <v>166</v>
      </c>
      <c r="C121" s="6">
        <v>5</v>
      </c>
      <c r="D121" s="6" t="s">
        <v>438</v>
      </c>
      <c r="E121" s="6">
        <v>2</v>
      </c>
      <c r="F121" s="6">
        <v>47641408</v>
      </c>
      <c r="G121" s="6">
        <v>47641557</v>
      </c>
      <c r="H121" s="6" t="str">
        <f t="shared" si="7"/>
        <v>MSH2-EXON-5</v>
      </c>
      <c r="I121" s="6">
        <v>1</v>
      </c>
      <c r="J121" s="6">
        <v>150</v>
      </c>
    </row>
    <row r="122" spans="1:11" x14ac:dyDescent="0.15">
      <c r="A122" s="6" t="s">
        <v>165</v>
      </c>
      <c r="B122" s="6" t="s">
        <v>166</v>
      </c>
      <c r="C122" s="6">
        <v>6</v>
      </c>
      <c r="D122" s="6" t="s">
        <v>439</v>
      </c>
      <c r="E122" s="6">
        <v>2</v>
      </c>
      <c r="F122" s="6">
        <v>47643435</v>
      </c>
      <c r="G122" s="6">
        <v>47643568</v>
      </c>
      <c r="H122" s="6" t="str">
        <f t="shared" si="7"/>
        <v>MSH2-EXON-6</v>
      </c>
      <c r="I122" s="6">
        <v>1</v>
      </c>
      <c r="J122" s="6">
        <v>134</v>
      </c>
    </row>
    <row r="123" spans="1:11" x14ac:dyDescent="0.15">
      <c r="A123" s="6" t="s">
        <v>165</v>
      </c>
      <c r="B123" s="6" t="s">
        <v>166</v>
      </c>
      <c r="C123" s="6">
        <v>7</v>
      </c>
      <c r="D123" s="6" t="s">
        <v>440</v>
      </c>
      <c r="E123" s="6">
        <v>2</v>
      </c>
      <c r="F123" s="6">
        <v>47656881</v>
      </c>
      <c r="G123" s="6">
        <v>47657080</v>
      </c>
      <c r="H123" s="6" t="str">
        <f t="shared" si="7"/>
        <v>MSH2-EXON-7</v>
      </c>
      <c r="I123" s="6">
        <v>1</v>
      </c>
      <c r="J123" s="6">
        <v>200</v>
      </c>
    </row>
    <row r="124" spans="1:11" x14ac:dyDescent="0.15">
      <c r="A124" s="6" t="s">
        <v>165</v>
      </c>
      <c r="B124" s="6" t="s">
        <v>166</v>
      </c>
      <c r="C124" s="6">
        <v>8</v>
      </c>
      <c r="D124" s="6" t="s">
        <v>441</v>
      </c>
      <c r="E124" s="6">
        <v>2</v>
      </c>
      <c r="F124" s="6">
        <v>47672687</v>
      </c>
      <c r="G124" s="6">
        <v>47672796</v>
      </c>
      <c r="H124" s="6" t="str">
        <f t="shared" si="7"/>
        <v>MSH2-EXON-8</v>
      </c>
      <c r="I124" s="6">
        <v>1</v>
      </c>
      <c r="J124" s="6">
        <v>110</v>
      </c>
    </row>
    <row r="125" spans="1:11" x14ac:dyDescent="0.15">
      <c r="A125" s="6" t="s">
        <v>165</v>
      </c>
      <c r="B125" s="6" t="s">
        <v>166</v>
      </c>
      <c r="C125" s="6">
        <v>9</v>
      </c>
      <c r="D125" s="6" t="s">
        <v>442</v>
      </c>
      <c r="E125" s="6">
        <v>2</v>
      </c>
      <c r="F125" s="6">
        <v>47690170</v>
      </c>
      <c r="G125" s="6">
        <v>47690293</v>
      </c>
      <c r="H125" s="6" t="str">
        <f t="shared" si="7"/>
        <v>MSH2-EXON-9</v>
      </c>
      <c r="I125" s="6">
        <v>1</v>
      </c>
      <c r="J125" s="6">
        <v>124</v>
      </c>
    </row>
    <row r="126" spans="1:11" x14ac:dyDescent="0.15">
      <c r="A126" s="6" t="s">
        <v>165</v>
      </c>
      <c r="B126" s="6" t="s">
        <v>166</v>
      </c>
      <c r="C126" s="6">
        <v>10</v>
      </c>
      <c r="D126" s="6" t="s">
        <v>443</v>
      </c>
      <c r="E126" s="6">
        <v>2</v>
      </c>
      <c r="F126" s="6">
        <v>47693797</v>
      </c>
      <c r="G126" s="6">
        <v>47693947</v>
      </c>
      <c r="H126" s="6" t="str">
        <f t="shared" si="7"/>
        <v>MSH2-EXON-10</v>
      </c>
      <c r="I126" s="6">
        <v>1</v>
      </c>
      <c r="J126" s="6">
        <v>151</v>
      </c>
    </row>
    <row r="127" spans="1:11" x14ac:dyDescent="0.15">
      <c r="A127" s="6" t="s">
        <v>165</v>
      </c>
      <c r="B127" s="6" t="s">
        <v>166</v>
      </c>
      <c r="C127" s="6">
        <v>11</v>
      </c>
      <c r="D127" s="6" t="s">
        <v>444</v>
      </c>
      <c r="E127" s="6">
        <v>2</v>
      </c>
      <c r="F127" s="6">
        <v>47698104</v>
      </c>
      <c r="G127" s="6">
        <v>47698201</v>
      </c>
      <c r="H127" s="6" t="str">
        <f t="shared" si="7"/>
        <v>MSH2-EXON-11</v>
      </c>
      <c r="I127" s="6">
        <v>1</v>
      </c>
      <c r="J127" s="6">
        <v>98</v>
      </c>
    </row>
    <row r="128" spans="1:11" x14ac:dyDescent="0.15">
      <c r="A128" s="6" t="s">
        <v>165</v>
      </c>
      <c r="B128" s="6" t="s">
        <v>166</v>
      </c>
      <c r="C128" s="6">
        <v>12</v>
      </c>
      <c r="D128" s="6" t="s">
        <v>445</v>
      </c>
      <c r="E128" s="6">
        <v>2</v>
      </c>
      <c r="F128" s="6">
        <v>47702164</v>
      </c>
      <c r="G128" s="6">
        <v>47702409</v>
      </c>
      <c r="H128" s="6" t="str">
        <f t="shared" si="7"/>
        <v>MSH2-EXON-12</v>
      </c>
      <c r="I128" s="6">
        <v>1</v>
      </c>
      <c r="J128" s="6">
        <v>246</v>
      </c>
    </row>
    <row r="129" spans="1:11" x14ac:dyDescent="0.15">
      <c r="A129" s="6" t="s">
        <v>165</v>
      </c>
      <c r="B129" s="6" t="s">
        <v>166</v>
      </c>
      <c r="C129" s="6">
        <v>13</v>
      </c>
      <c r="D129" s="6" t="s">
        <v>446</v>
      </c>
      <c r="E129" s="6">
        <v>2</v>
      </c>
      <c r="F129" s="6">
        <v>47703506</v>
      </c>
      <c r="G129" s="6">
        <v>47703710</v>
      </c>
      <c r="H129" s="6" t="str">
        <f t="shared" si="7"/>
        <v>MSH2-EXON-13</v>
      </c>
      <c r="I129" s="6">
        <v>1</v>
      </c>
      <c r="J129" s="6">
        <v>205</v>
      </c>
    </row>
    <row r="130" spans="1:11" x14ac:dyDescent="0.15">
      <c r="A130" s="6" t="s">
        <v>165</v>
      </c>
      <c r="B130" s="6" t="s">
        <v>166</v>
      </c>
      <c r="C130" s="6">
        <v>14</v>
      </c>
      <c r="D130" s="6" t="s">
        <v>447</v>
      </c>
      <c r="E130" s="6">
        <v>2</v>
      </c>
      <c r="F130" s="6">
        <v>47705411</v>
      </c>
      <c r="G130" s="6">
        <v>47705658</v>
      </c>
      <c r="H130" s="6" t="str">
        <f t="shared" si="7"/>
        <v>MSH2-EXON-14</v>
      </c>
      <c r="I130" s="6">
        <v>1</v>
      </c>
      <c r="J130" s="6">
        <v>248</v>
      </c>
    </row>
    <row r="131" spans="1:11" x14ac:dyDescent="0.15">
      <c r="A131" s="6" t="s">
        <v>165</v>
      </c>
      <c r="B131" s="6" t="s">
        <v>166</v>
      </c>
      <c r="C131" s="6">
        <v>15</v>
      </c>
      <c r="D131" s="6" t="s">
        <v>448</v>
      </c>
      <c r="E131" s="6">
        <v>2</v>
      </c>
      <c r="F131" s="6">
        <v>47707835</v>
      </c>
      <c r="G131" s="6">
        <v>47708010</v>
      </c>
      <c r="H131" s="6" t="str">
        <f t="shared" si="7"/>
        <v>MSH2-EXON-15</v>
      </c>
      <c r="I131" s="6">
        <v>1</v>
      </c>
      <c r="J131" s="6">
        <v>176</v>
      </c>
    </row>
    <row r="132" spans="1:11" x14ac:dyDescent="0.15">
      <c r="A132" s="6" t="s">
        <v>165</v>
      </c>
      <c r="B132" s="6" t="s">
        <v>166</v>
      </c>
      <c r="C132" s="6">
        <v>16</v>
      </c>
      <c r="D132" s="6" t="s">
        <v>449</v>
      </c>
      <c r="E132" s="6">
        <v>2</v>
      </c>
      <c r="F132" s="6">
        <v>47709918</v>
      </c>
      <c r="G132" s="6">
        <v>47710088</v>
      </c>
      <c r="H132" s="6" t="str">
        <f t="shared" si="7"/>
        <v>MSH2-EXON-16</v>
      </c>
      <c r="I132" s="6">
        <v>1</v>
      </c>
      <c r="J132" s="6">
        <v>171</v>
      </c>
    </row>
    <row r="133" spans="1:11" x14ac:dyDescent="0.15">
      <c r="A133" s="6" t="s">
        <v>197</v>
      </c>
      <c r="B133" s="6" t="s">
        <v>198</v>
      </c>
      <c r="C133" s="6">
        <v>1</v>
      </c>
      <c r="D133" s="6" t="s">
        <v>450</v>
      </c>
      <c r="E133" s="6">
        <v>2</v>
      </c>
      <c r="F133" s="6">
        <v>70315100</v>
      </c>
      <c r="G133" s="6">
        <v>70315249</v>
      </c>
      <c r="H133" s="6" t="str">
        <f t="shared" si="7"/>
        <v>PCBP1-EXON-1</v>
      </c>
      <c r="I133" s="6">
        <v>1</v>
      </c>
      <c r="J133" s="6">
        <f>G133-F133+1</f>
        <v>150</v>
      </c>
      <c r="K133" t="s">
        <v>451</v>
      </c>
    </row>
    <row r="134" spans="1:11" x14ac:dyDescent="0.15">
      <c r="A134" s="6" t="s">
        <v>389</v>
      </c>
      <c r="B134" s="6"/>
      <c r="C134" s="6" t="s">
        <v>345</v>
      </c>
      <c r="D134" s="6" t="s">
        <v>452</v>
      </c>
      <c r="E134" s="6">
        <v>2</v>
      </c>
      <c r="F134" s="6">
        <v>109513601</v>
      </c>
      <c r="G134" s="6">
        <v>109513601</v>
      </c>
      <c r="H134" s="6" t="str">
        <f>A134&amp;"-"&amp;D134</f>
        <v>CommonSNP-rs3827760</v>
      </c>
      <c r="I134" s="6">
        <v>-1</v>
      </c>
      <c r="J134" s="6">
        <f>G134-F134+1</f>
        <v>1</v>
      </c>
    </row>
    <row r="135" spans="1:11" x14ac:dyDescent="0.15">
      <c r="A135" s="6" t="s">
        <v>181</v>
      </c>
      <c r="B135" s="6" t="s">
        <v>182</v>
      </c>
      <c r="C135" s="6">
        <v>5</v>
      </c>
      <c r="D135" s="6" t="s">
        <v>453</v>
      </c>
      <c r="E135" s="6">
        <v>2</v>
      </c>
      <c r="F135" s="6">
        <v>178095513</v>
      </c>
      <c r="G135" s="6">
        <v>178096736</v>
      </c>
      <c r="H135" s="6" t="str">
        <f t="shared" ref="H135:H176" si="8">A135&amp;"-EXON-"&amp;C135</f>
        <v>NFE2L2-EXON-5</v>
      </c>
      <c r="I135" s="6">
        <v>-1</v>
      </c>
      <c r="J135" s="6">
        <v>1224</v>
      </c>
    </row>
    <row r="136" spans="1:11" x14ac:dyDescent="0.15">
      <c r="A136" s="6" t="s">
        <v>181</v>
      </c>
      <c r="B136" s="6" t="s">
        <v>182</v>
      </c>
      <c r="C136" s="6">
        <v>4</v>
      </c>
      <c r="D136" s="6" t="s">
        <v>454</v>
      </c>
      <c r="E136" s="6">
        <v>2</v>
      </c>
      <c r="F136" s="6">
        <v>178097120</v>
      </c>
      <c r="G136" s="6">
        <v>178097311</v>
      </c>
      <c r="H136" s="6" t="str">
        <f t="shared" si="8"/>
        <v>NFE2L2-EXON-4</v>
      </c>
      <c r="I136" s="6">
        <v>-1</v>
      </c>
      <c r="J136" s="6">
        <v>192</v>
      </c>
    </row>
    <row r="137" spans="1:11" x14ac:dyDescent="0.15">
      <c r="A137" s="6" t="s">
        <v>181</v>
      </c>
      <c r="B137" s="6" t="s">
        <v>182</v>
      </c>
      <c r="C137" s="6">
        <v>3</v>
      </c>
      <c r="D137" s="6" t="s">
        <v>455</v>
      </c>
      <c r="E137" s="6">
        <v>2</v>
      </c>
      <c r="F137" s="6">
        <v>178097978</v>
      </c>
      <c r="G137" s="6">
        <v>178098067</v>
      </c>
      <c r="H137" s="6" t="str">
        <f t="shared" si="8"/>
        <v>NFE2L2-EXON-3</v>
      </c>
      <c r="I137" s="6">
        <v>-1</v>
      </c>
      <c r="J137" s="6">
        <v>90</v>
      </c>
    </row>
    <row r="138" spans="1:11" x14ac:dyDescent="0.15">
      <c r="A138" s="6" t="s">
        <v>181</v>
      </c>
      <c r="B138" s="6" t="s">
        <v>182</v>
      </c>
      <c r="C138" s="6">
        <v>2</v>
      </c>
      <c r="D138" s="6" t="s">
        <v>456</v>
      </c>
      <c r="E138" s="6">
        <v>2</v>
      </c>
      <c r="F138" s="6">
        <v>178098733</v>
      </c>
      <c r="G138" s="6">
        <v>178098999</v>
      </c>
      <c r="H138" s="6" t="str">
        <f t="shared" si="8"/>
        <v>NFE2L2-EXON-2</v>
      </c>
      <c r="I138" s="6">
        <v>-1</v>
      </c>
      <c r="J138" s="6">
        <v>267</v>
      </c>
    </row>
    <row r="139" spans="1:11" x14ac:dyDescent="0.15">
      <c r="A139" s="6" t="s">
        <v>181</v>
      </c>
      <c r="B139" s="6" t="s">
        <v>182</v>
      </c>
      <c r="C139" s="6">
        <v>1</v>
      </c>
      <c r="D139" s="6" t="s">
        <v>457</v>
      </c>
      <c r="E139" s="6">
        <v>2</v>
      </c>
      <c r="F139" s="6">
        <v>178129260</v>
      </c>
      <c r="G139" s="6">
        <v>178129304</v>
      </c>
      <c r="H139" s="6" t="str">
        <f t="shared" si="8"/>
        <v>NFE2L2-EXON-1</v>
      </c>
      <c r="I139" s="6">
        <v>-1</v>
      </c>
      <c r="J139" s="6">
        <v>45</v>
      </c>
      <c r="K139" t="s">
        <v>324</v>
      </c>
    </row>
    <row r="140" spans="1:11" x14ac:dyDescent="0.15">
      <c r="A140" s="6" t="s">
        <v>246</v>
      </c>
      <c r="B140" s="6" t="s">
        <v>247</v>
      </c>
      <c r="C140" s="6">
        <v>16</v>
      </c>
      <c r="D140" s="6" t="s">
        <v>458</v>
      </c>
      <c r="E140" s="6">
        <v>2</v>
      </c>
      <c r="F140" s="6">
        <v>198266466</v>
      </c>
      <c r="G140" s="6">
        <v>198266612</v>
      </c>
      <c r="H140" s="6" t="str">
        <f t="shared" si="8"/>
        <v>SF3B1-EXON-16</v>
      </c>
      <c r="I140" s="6">
        <v>-1</v>
      </c>
      <c r="J140" s="6">
        <v>147</v>
      </c>
      <c r="K140" t="s">
        <v>425</v>
      </c>
    </row>
    <row r="141" spans="1:11" x14ac:dyDescent="0.15">
      <c r="A141" s="6" t="s">
        <v>246</v>
      </c>
      <c r="B141" s="6" t="s">
        <v>247</v>
      </c>
      <c r="C141" s="6">
        <v>15</v>
      </c>
      <c r="D141" s="6" t="s">
        <v>459</v>
      </c>
      <c r="E141" s="6">
        <v>2</v>
      </c>
      <c r="F141" s="6">
        <v>198266709</v>
      </c>
      <c r="G141" s="6">
        <v>198266854</v>
      </c>
      <c r="H141" s="6" t="str">
        <f t="shared" si="8"/>
        <v>SF3B1-EXON-15</v>
      </c>
      <c r="I141" s="6">
        <v>-1</v>
      </c>
      <c r="J141" s="6">
        <v>146</v>
      </c>
      <c r="K141" t="s">
        <v>385</v>
      </c>
    </row>
    <row r="142" spans="1:11" x14ac:dyDescent="0.15">
      <c r="A142" s="6" t="s">
        <v>246</v>
      </c>
      <c r="B142" s="6" t="s">
        <v>247</v>
      </c>
      <c r="C142" s="6">
        <v>14</v>
      </c>
      <c r="D142" s="6" t="s">
        <v>460</v>
      </c>
      <c r="E142" s="6">
        <v>2</v>
      </c>
      <c r="F142" s="6">
        <v>198267280</v>
      </c>
      <c r="G142" s="6">
        <v>198267550</v>
      </c>
      <c r="H142" s="6" t="str">
        <f t="shared" si="8"/>
        <v>SF3B1-EXON-14</v>
      </c>
      <c r="I142" s="6">
        <v>-1</v>
      </c>
      <c r="J142" s="6">
        <v>271</v>
      </c>
      <c r="K142" t="s">
        <v>393</v>
      </c>
    </row>
    <row r="143" spans="1:11" x14ac:dyDescent="0.15">
      <c r="A143" s="6" t="s">
        <v>44</v>
      </c>
      <c r="B143" s="6" t="s">
        <v>45</v>
      </c>
      <c r="C143" s="6">
        <v>2</v>
      </c>
      <c r="D143" s="6" t="s">
        <v>461</v>
      </c>
      <c r="E143" s="6">
        <v>2</v>
      </c>
      <c r="F143" s="6">
        <v>202131184</v>
      </c>
      <c r="G143" s="6">
        <v>202131514</v>
      </c>
      <c r="H143" s="6" t="str">
        <f t="shared" si="8"/>
        <v>CASP8-EXON-2</v>
      </c>
      <c r="I143" s="6">
        <v>1</v>
      </c>
      <c r="J143" s="6">
        <f>G143-F143+1</f>
        <v>331</v>
      </c>
      <c r="K143" t="s">
        <v>385</v>
      </c>
    </row>
    <row r="144" spans="1:11" x14ac:dyDescent="0.15">
      <c r="A144" s="6" t="s">
        <v>44</v>
      </c>
      <c r="B144" s="6" t="s">
        <v>45</v>
      </c>
      <c r="C144" s="6">
        <v>6</v>
      </c>
      <c r="D144" s="6" t="s">
        <v>462</v>
      </c>
      <c r="E144" s="6">
        <v>2</v>
      </c>
      <c r="F144" s="6">
        <v>202139612</v>
      </c>
      <c r="G144" s="6">
        <v>202139676</v>
      </c>
      <c r="H144" s="6" t="str">
        <f t="shared" si="8"/>
        <v>CASP8-EXON-6</v>
      </c>
      <c r="I144" s="6">
        <v>1</v>
      </c>
      <c r="J144" s="6">
        <f>G144-F144+1</f>
        <v>65</v>
      </c>
      <c r="K144" t="s">
        <v>296</v>
      </c>
    </row>
    <row r="145" spans="1:11" x14ac:dyDescent="0.15">
      <c r="A145" s="6" t="s">
        <v>44</v>
      </c>
      <c r="B145" s="6" t="s">
        <v>45</v>
      </c>
      <c r="C145" s="6">
        <v>7</v>
      </c>
      <c r="D145" s="6" t="s">
        <v>463</v>
      </c>
      <c r="E145" s="6">
        <v>2</v>
      </c>
      <c r="F145" s="6">
        <v>202141550</v>
      </c>
      <c r="G145" s="6">
        <v>202141691</v>
      </c>
      <c r="H145" s="6" t="str">
        <f t="shared" si="8"/>
        <v>CASP8-EXON-7</v>
      </c>
      <c r="I145" s="6">
        <v>1</v>
      </c>
      <c r="J145" s="6">
        <f>G145-F145+1</f>
        <v>142</v>
      </c>
      <c r="K145" t="s">
        <v>393</v>
      </c>
    </row>
    <row r="146" spans="1:11" x14ac:dyDescent="0.15">
      <c r="A146" s="6" t="s">
        <v>44</v>
      </c>
      <c r="B146" s="6" t="s">
        <v>45</v>
      </c>
      <c r="C146" s="6">
        <v>9</v>
      </c>
      <c r="D146" s="6" t="s">
        <v>464</v>
      </c>
      <c r="E146" s="6">
        <v>2</v>
      </c>
      <c r="F146" s="6">
        <v>202151182</v>
      </c>
      <c r="G146" s="6">
        <v>202151317</v>
      </c>
      <c r="H146" s="6" t="str">
        <f t="shared" si="8"/>
        <v>CASP8-EXON-9</v>
      </c>
      <c r="I146" s="6">
        <v>1</v>
      </c>
      <c r="J146" s="6">
        <f>G146-F146+1</f>
        <v>136</v>
      </c>
      <c r="K146" t="s">
        <v>425</v>
      </c>
    </row>
    <row r="147" spans="1:11" x14ac:dyDescent="0.15">
      <c r="A147" s="6" t="s">
        <v>131</v>
      </c>
      <c r="B147" s="6" t="s">
        <v>132</v>
      </c>
      <c r="C147" s="6">
        <v>4</v>
      </c>
      <c r="D147" s="6" t="s">
        <v>465</v>
      </c>
      <c r="E147" s="6">
        <v>2</v>
      </c>
      <c r="F147" s="6">
        <v>209113093</v>
      </c>
      <c r="G147" s="6">
        <v>209113384</v>
      </c>
      <c r="H147" s="6" t="str">
        <f t="shared" si="8"/>
        <v>IDH1-EXON-4</v>
      </c>
      <c r="I147" s="6">
        <v>-1</v>
      </c>
      <c r="J147" s="6">
        <f>G147-F147+1</f>
        <v>292</v>
      </c>
      <c r="K147" t="s">
        <v>385</v>
      </c>
    </row>
    <row r="148" spans="1:11" x14ac:dyDescent="0.15">
      <c r="A148" s="6" t="s">
        <v>95</v>
      </c>
      <c r="B148" s="6" t="s">
        <v>96</v>
      </c>
      <c r="C148" s="6">
        <v>24</v>
      </c>
      <c r="D148" s="6" t="s">
        <v>466</v>
      </c>
      <c r="E148" s="6">
        <v>2</v>
      </c>
      <c r="F148" s="6">
        <v>212286732</v>
      </c>
      <c r="G148" s="6">
        <v>212286829</v>
      </c>
      <c r="H148" s="6" t="str">
        <f t="shared" si="8"/>
        <v>ERBB4-EXON-24</v>
      </c>
      <c r="I148" s="6">
        <v>-1</v>
      </c>
      <c r="J148" s="6">
        <v>98</v>
      </c>
      <c r="K148" t="s">
        <v>388</v>
      </c>
    </row>
    <row r="149" spans="1:11" x14ac:dyDescent="0.15">
      <c r="A149" s="6" t="s">
        <v>95</v>
      </c>
      <c r="B149" s="6" t="s">
        <v>96</v>
      </c>
      <c r="C149" s="6">
        <v>23</v>
      </c>
      <c r="D149" s="6" t="s">
        <v>467</v>
      </c>
      <c r="E149" s="6">
        <v>2</v>
      </c>
      <c r="F149" s="6">
        <v>212288880</v>
      </c>
      <c r="G149" s="6">
        <v>212289026</v>
      </c>
      <c r="H149" s="6" t="str">
        <f t="shared" si="8"/>
        <v>ERBB4-EXON-23</v>
      </c>
      <c r="I149" s="6">
        <v>-1</v>
      </c>
      <c r="J149" s="6">
        <v>147</v>
      </c>
    </row>
    <row r="150" spans="1:11" x14ac:dyDescent="0.15">
      <c r="A150" s="6" t="s">
        <v>95</v>
      </c>
      <c r="B150" s="6" t="s">
        <v>96</v>
      </c>
      <c r="C150" s="6">
        <v>22</v>
      </c>
      <c r="D150" s="6" t="s">
        <v>468</v>
      </c>
      <c r="E150" s="6">
        <v>2</v>
      </c>
      <c r="F150" s="6">
        <v>212293133</v>
      </c>
      <c r="G150" s="6">
        <v>212293208</v>
      </c>
      <c r="H150" s="6" t="str">
        <f t="shared" si="8"/>
        <v>ERBB4-EXON-22</v>
      </c>
      <c r="I150" s="6">
        <v>-1</v>
      </c>
      <c r="J150" s="6">
        <v>76</v>
      </c>
    </row>
    <row r="151" spans="1:11" x14ac:dyDescent="0.15">
      <c r="A151" s="6" t="s">
        <v>95</v>
      </c>
      <c r="B151" s="6" t="s">
        <v>96</v>
      </c>
      <c r="C151" s="6">
        <v>21</v>
      </c>
      <c r="D151" s="6" t="s">
        <v>469</v>
      </c>
      <c r="E151" s="6">
        <v>2</v>
      </c>
      <c r="F151" s="6">
        <v>212295670</v>
      </c>
      <c r="G151" s="6">
        <v>212295825</v>
      </c>
      <c r="H151" s="6" t="str">
        <f t="shared" si="8"/>
        <v>ERBB4-EXON-21</v>
      </c>
      <c r="I151" s="6">
        <v>-1</v>
      </c>
      <c r="J151" s="6">
        <v>156</v>
      </c>
    </row>
    <row r="152" spans="1:11" x14ac:dyDescent="0.15">
      <c r="A152" s="6" t="s">
        <v>95</v>
      </c>
      <c r="B152" s="6" t="s">
        <v>96</v>
      </c>
      <c r="C152" s="6">
        <v>20</v>
      </c>
      <c r="D152" s="6" t="s">
        <v>470</v>
      </c>
      <c r="E152" s="6">
        <v>2</v>
      </c>
      <c r="F152" s="6">
        <v>212426628</v>
      </c>
      <c r="G152" s="6">
        <v>212426813</v>
      </c>
      <c r="H152" s="6" t="str">
        <f t="shared" si="8"/>
        <v>ERBB4-EXON-20</v>
      </c>
      <c r="I152" s="6">
        <v>-1</v>
      </c>
      <c r="J152" s="6">
        <v>186</v>
      </c>
    </row>
    <row r="153" spans="1:11" x14ac:dyDescent="0.15">
      <c r="A153" s="6" t="s">
        <v>95</v>
      </c>
      <c r="B153" s="6" t="s">
        <v>96</v>
      </c>
      <c r="C153" s="6">
        <v>19</v>
      </c>
      <c r="D153" s="6" t="s">
        <v>471</v>
      </c>
      <c r="E153" s="6">
        <v>2</v>
      </c>
      <c r="F153" s="6">
        <v>212483902</v>
      </c>
      <c r="G153" s="6">
        <v>212484000</v>
      </c>
      <c r="H153" s="6" t="str">
        <f t="shared" si="8"/>
        <v>ERBB4-EXON-19</v>
      </c>
      <c r="I153" s="6">
        <v>-1</v>
      </c>
      <c r="J153" s="6">
        <v>99</v>
      </c>
    </row>
    <row r="154" spans="1:11" x14ac:dyDescent="0.15">
      <c r="A154" s="6" t="s">
        <v>95</v>
      </c>
      <c r="B154" s="6" t="s">
        <v>96</v>
      </c>
      <c r="C154" s="6">
        <v>18</v>
      </c>
      <c r="D154" s="6" t="s">
        <v>472</v>
      </c>
      <c r="E154" s="6">
        <v>2</v>
      </c>
      <c r="F154" s="6">
        <v>212488647</v>
      </c>
      <c r="G154" s="6">
        <v>212488769</v>
      </c>
      <c r="H154" s="6" t="str">
        <f t="shared" si="8"/>
        <v>ERBB4-EXON-18</v>
      </c>
      <c r="I154" s="6">
        <v>-1</v>
      </c>
      <c r="J154" s="6">
        <v>123</v>
      </c>
    </row>
    <row r="155" spans="1:11" x14ac:dyDescent="0.15">
      <c r="A155" s="6" t="s">
        <v>95</v>
      </c>
      <c r="B155" s="6" t="s">
        <v>96</v>
      </c>
      <c r="C155" s="6">
        <v>17</v>
      </c>
      <c r="D155" s="6" t="s">
        <v>473</v>
      </c>
      <c r="E155" s="6">
        <v>2</v>
      </c>
      <c r="F155" s="6">
        <v>212495187</v>
      </c>
      <c r="G155" s="6">
        <v>212495319</v>
      </c>
      <c r="H155" s="6" t="str">
        <f t="shared" si="8"/>
        <v>ERBB4-EXON-17</v>
      </c>
      <c r="I155" s="6">
        <v>-1</v>
      </c>
      <c r="J155" s="6">
        <v>133</v>
      </c>
      <c r="K155" t="s">
        <v>382</v>
      </c>
    </row>
    <row r="156" spans="1:11" x14ac:dyDescent="0.15">
      <c r="A156" s="6" t="s">
        <v>74</v>
      </c>
      <c r="B156" s="6" t="s">
        <v>75</v>
      </c>
      <c r="C156" s="6">
        <v>16</v>
      </c>
      <c r="D156" s="6" t="s">
        <v>474</v>
      </c>
      <c r="E156" s="6">
        <v>2</v>
      </c>
      <c r="F156" s="6">
        <v>225338962</v>
      </c>
      <c r="G156" s="6">
        <v>225339093</v>
      </c>
      <c r="H156" s="6" t="str">
        <f t="shared" si="8"/>
        <v>CUL3-EXON-16</v>
      </c>
      <c r="I156" s="6">
        <v>-1</v>
      </c>
      <c r="J156" s="6">
        <v>132</v>
      </c>
    </row>
    <row r="157" spans="1:11" x14ac:dyDescent="0.15">
      <c r="A157" s="6" t="s">
        <v>74</v>
      </c>
      <c r="B157" s="6" t="s">
        <v>75</v>
      </c>
      <c r="C157" s="6">
        <v>15</v>
      </c>
      <c r="D157" s="6" t="s">
        <v>475</v>
      </c>
      <c r="E157" s="6">
        <v>2</v>
      </c>
      <c r="F157" s="6">
        <v>225342917</v>
      </c>
      <c r="G157" s="6">
        <v>225343062</v>
      </c>
      <c r="H157" s="6" t="str">
        <f t="shared" si="8"/>
        <v>CUL3-EXON-15</v>
      </c>
      <c r="I157" s="6">
        <v>-1</v>
      </c>
      <c r="J157" s="6">
        <v>146</v>
      </c>
    </row>
    <row r="158" spans="1:11" x14ac:dyDescent="0.15">
      <c r="A158" s="6" t="s">
        <v>74</v>
      </c>
      <c r="B158" s="6" t="s">
        <v>75</v>
      </c>
      <c r="C158" s="6">
        <v>14</v>
      </c>
      <c r="D158" s="6" t="s">
        <v>476</v>
      </c>
      <c r="E158" s="6">
        <v>2</v>
      </c>
      <c r="F158" s="6">
        <v>225346609</v>
      </c>
      <c r="G158" s="6">
        <v>225346795</v>
      </c>
      <c r="H158" s="6" t="str">
        <f t="shared" si="8"/>
        <v>CUL3-EXON-14</v>
      </c>
      <c r="I158" s="6">
        <v>-1</v>
      </c>
      <c r="J158" s="6">
        <v>187</v>
      </c>
    </row>
    <row r="159" spans="1:11" x14ac:dyDescent="0.15">
      <c r="A159" s="6" t="s">
        <v>74</v>
      </c>
      <c r="B159" s="6" t="s">
        <v>75</v>
      </c>
      <c r="C159" s="6">
        <v>13</v>
      </c>
      <c r="D159" s="6" t="s">
        <v>477</v>
      </c>
      <c r="E159" s="6">
        <v>2</v>
      </c>
      <c r="F159" s="6">
        <v>225360549</v>
      </c>
      <c r="G159" s="6">
        <v>225360683</v>
      </c>
      <c r="H159" s="6" t="str">
        <f t="shared" si="8"/>
        <v>CUL3-EXON-13</v>
      </c>
      <c r="I159" s="6">
        <v>-1</v>
      </c>
      <c r="J159" s="6">
        <v>135</v>
      </c>
    </row>
    <row r="160" spans="1:11" x14ac:dyDescent="0.15">
      <c r="A160" s="6" t="s">
        <v>74</v>
      </c>
      <c r="B160" s="6" t="s">
        <v>75</v>
      </c>
      <c r="C160" s="6">
        <v>12</v>
      </c>
      <c r="D160" s="6" t="s">
        <v>478</v>
      </c>
      <c r="E160" s="6">
        <v>2</v>
      </c>
      <c r="F160" s="6">
        <v>225362470</v>
      </c>
      <c r="G160" s="6">
        <v>225362566</v>
      </c>
      <c r="H160" s="6" t="str">
        <f t="shared" si="8"/>
        <v>CUL3-EXON-12</v>
      </c>
      <c r="I160" s="6">
        <v>-1</v>
      </c>
      <c r="J160" s="6">
        <v>97</v>
      </c>
    </row>
    <row r="161" spans="1:11" x14ac:dyDescent="0.15">
      <c r="A161" s="6" t="s">
        <v>74</v>
      </c>
      <c r="B161" s="6" t="s">
        <v>75</v>
      </c>
      <c r="C161" s="6">
        <v>11</v>
      </c>
      <c r="D161" s="6" t="s">
        <v>479</v>
      </c>
      <c r="E161" s="6">
        <v>2</v>
      </c>
      <c r="F161" s="6">
        <v>225365080</v>
      </c>
      <c r="G161" s="6">
        <v>225365204</v>
      </c>
      <c r="H161" s="6" t="str">
        <f t="shared" si="8"/>
        <v>CUL3-EXON-11</v>
      </c>
      <c r="I161" s="6">
        <v>-1</v>
      </c>
      <c r="J161" s="6">
        <v>125</v>
      </c>
    </row>
    <row r="162" spans="1:11" x14ac:dyDescent="0.15">
      <c r="A162" s="6" t="s">
        <v>74</v>
      </c>
      <c r="B162" s="6" t="s">
        <v>75</v>
      </c>
      <c r="C162" s="6">
        <v>10</v>
      </c>
      <c r="D162" s="6" t="s">
        <v>480</v>
      </c>
      <c r="E162" s="6">
        <v>2</v>
      </c>
      <c r="F162" s="6">
        <v>225367682</v>
      </c>
      <c r="G162" s="6">
        <v>225367789</v>
      </c>
      <c r="H162" s="6" t="str">
        <f t="shared" si="8"/>
        <v>CUL3-EXON-10</v>
      </c>
      <c r="I162" s="6">
        <v>-1</v>
      </c>
      <c r="J162" s="6">
        <v>108</v>
      </c>
    </row>
    <row r="163" spans="1:11" x14ac:dyDescent="0.15">
      <c r="A163" s="6" t="s">
        <v>74</v>
      </c>
      <c r="B163" s="6" t="s">
        <v>75</v>
      </c>
      <c r="C163" s="6">
        <v>9</v>
      </c>
      <c r="D163" s="6" t="s">
        <v>481</v>
      </c>
      <c r="E163" s="6">
        <v>2</v>
      </c>
      <c r="F163" s="6">
        <v>225368369</v>
      </c>
      <c r="G163" s="6">
        <v>225368539</v>
      </c>
      <c r="H163" s="6" t="str">
        <f t="shared" si="8"/>
        <v>CUL3-EXON-9</v>
      </c>
      <c r="I163" s="6">
        <v>-1</v>
      </c>
      <c r="J163" s="6">
        <v>171</v>
      </c>
    </row>
    <row r="164" spans="1:11" x14ac:dyDescent="0.15">
      <c r="A164" s="6" t="s">
        <v>74</v>
      </c>
      <c r="B164" s="6" t="s">
        <v>75</v>
      </c>
      <c r="C164" s="6">
        <v>8</v>
      </c>
      <c r="D164" s="6" t="s">
        <v>482</v>
      </c>
      <c r="E164" s="6">
        <v>2</v>
      </c>
      <c r="F164" s="6">
        <v>225370673</v>
      </c>
      <c r="G164" s="6">
        <v>225370849</v>
      </c>
      <c r="H164" s="6" t="str">
        <f t="shared" si="8"/>
        <v>CUL3-EXON-8</v>
      </c>
      <c r="I164" s="6">
        <v>-1</v>
      </c>
      <c r="J164" s="6">
        <v>177</v>
      </c>
    </row>
    <row r="165" spans="1:11" x14ac:dyDescent="0.15">
      <c r="A165" s="6" t="s">
        <v>74</v>
      </c>
      <c r="B165" s="6" t="s">
        <v>75</v>
      </c>
      <c r="C165" s="6">
        <v>7</v>
      </c>
      <c r="D165" s="6" t="s">
        <v>483</v>
      </c>
      <c r="E165" s="6">
        <v>2</v>
      </c>
      <c r="F165" s="6">
        <v>225371575</v>
      </c>
      <c r="G165" s="6">
        <v>225371720</v>
      </c>
      <c r="H165" s="6" t="str">
        <f t="shared" si="8"/>
        <v>CUL3-EXON-7</v>
      </c>
      <c r="I165" s="6">
        <v>-1</v>
      </c>
      <c r="J165" s="6">
        <v>146</v>
      </c>
    </row>
    <row r="166" spans="1:11" x14ac:dyDescent="0.15">
      <c r="A166" s="6" t="s">
        <v>74</v>
      </c>
      <c r="B166" s="6" t="s">
        <v>75</v>
      </c>
      <c r="C166" s="6">
        <v>6</v>
      </c>
      <c r="D166" s="6" t="s">
        <v>484</v>
      </c>
      <c r="E166" s="6">
        <v>2</v>
      </c>
      <c r="F166" s="6">
        <v>225376071</v>
      </c>
      <c r="G166" s="6">
        <v>225376299</v>
      </c>
      <c r="H166" s="6" t="str">
        <f t="shared" si="8"/>
        <v>CUL3-EXON-6</v>
      </c>
      <c r="I166" s="6">
        <v>-1</v>
      </c>
      <c r="J166" s="6">
        <v>229</v>
      </c>
    </row>
    <row r="167" spans="1:11" x14ac:dyDescent="0.15">
      <c r="A167" s="6" t="s">
        <v>74</v>
      </c>
      <c r="B167" s="6" t="s">
        <v>75</v>
      </c>
      <c r="C167" s="6">
        <v>5</v>
      </c>
      <c r="D167" s="6" t="s">
        <v>485</v>
      </c>
      <c r="E167" s="6">
        <v>2</v>
      </c>
      <c r="F167" s="6">
        <v>225378241</v>
      </c>
      <c r="G167" s="6">
        <v>225378355</v>
      </c>
      <c r="H167" s="6" t="str">
        <f t="shared" si="8"/>
        <v>CUL3-EXON-5</v>
      </c>
      <c r="I167" s="6">
        <v>-1</v>
      </c>
      <c r="J167" s="6">
        <v>115</v>
      </c>
    </row>
    <row r="168" spans="1:11" x14ac:dyDescent="0.15">
      <c r="A168" s="6" t="s">
        <v>74</v>
      </c>
      <c r="B168" s="6" t="s">
        <v>75</v>
      </c>
      <c r="C168" s="6">
        <v>4</v>
      </c>
      <c r="D168" s="6" t="s">
        <v>486</v>
      </c>
      <c r="E168" s="6">
        <v>2</v>
      </c>
      <c r="F168" s="6">
        <v>225379329</v>
      </c>
      <c r="G168" s="6">
        <v>225379489</v>
      </c>
      <c r="H168" s="6" t="str">
        <f t="shared" si="8"/>
        <v>CUL3-EXON-4</v>
      </c>
      <c r="I168" s="6">
        <v>-1</v>
      </c>
      <c r="J168" s="6">
        <v>161</v>
      </c>
    </row>
    <row r="169" spans="1:11" x14ac:dyDescent="0.15">
      <c r="A169" s="6" t="s">
        <v>74</v>
      </c>
      <c r="B169" s="6" t="s">
        <v>75</v>
      </c>
      <c r="C169" s="6">
        <v>3</v>
      </c>
      <c r="D169" s="6" t="s">
        <v>487</v>
      </c>
      <c r="E169" s="6">
        <v>2</v>
      </c>
      <c r="F169" s="6">
        <v>225400245</v>
      </c>
      <c r="G169" s="6">
        <v>225400358</v>
      </c>
      <c r="H169" s="6" t="str">
        <f t="shared" si="8"/>
        <v>CUL3-EXON-3</v>
      </c>
      <c r="I169" s="6">
        <v>-1</v>
      </c>
      <c r="J169" s="6">
        <v>114</v>
      </c>
    </row>
    <row r="170" spans="1:11" x14ac:dyDescent="0.15">
      <c r="A170" s="6" t="s">
        <v>74</v>
      </c>
      <c r="B170" s="6" t="s">
        <v>75</v>
      </c>
      <c r="C170" s="6">
        <v>2</v>
      </c>
      <c r="D170" s="6" t="s">
        <v>488</v>
      </c>
      <c r="E170" s="6">
        <v>2</v>
      </c>
      <c r="F170" s="6">
        <v>225422376</v>
      </c>
      <c r="G170" s="6">
        <v>225422573</v>
      </c>
      <c r="H170" s="6" t="str">
        <f t="shared" si="8"/>
        <v>CUL3-EXON-2</v>
      </c>
      <c r="I170" s="6">
        <v>-1</v>
      </c>
      <c r="J170" s="6">
        <v>198</v>
      </c>
    </row>
    <row r="171" spans="1:11" x14ac:dyDescent="0.15">
      <c r="A171" s="6" t="s">
        <v>74</v>
      </c>
      <c r="B171" s="6" t="s">
        <v>75</v>
      </c>
      <c r="C171" s="6">
        <v>1</v>
      </c>
      <c r="D171" s="6" t="s">
        <v>489</v>
      </c>
      <c r="E171" s="6">
        <v>2</v>
      </c>
      <c r="F171" s="6">
        <v>225449661</v>
      </c>
      <c r="G171" s="6">
        <v>225449726</v>
      </c>
      <c r="H171" s="6" t="str">
        <f t="shared" si="8"/>
        <v>CUL3-EXON-1</v>
      </c>
      <c r="I171" s="6">
        <v>-1</v>
      </c>
      <c r="J171" s="6">
        <v>66</v>
      </c>
      <c r="K171" t="s">
        <v>324</v>
      </c>
    </row>
    <row r="172" spans="1:11" x14ac:dyDescent="0.15">
      <c r="A172" s="6" t="s">
        <v>276</v>
      </c>
      <c r="B172" s="6" t="s">
        <v>277</v>
      </c>
      <c r="C172" s="6">
        <v>1</v>
      </c>
      <c r="D172" s="6" t="s">
        <v>490</v>
      </c>
      <c r="E172" s="6">
        <v>3</v>
      </c>
      <c r="F172" s="6">
        <v>10183532</v>
      </c>
      <c r="G172" s="6">
        <v>10183871</v>
      </c>
      <c r="H172" s="6" t="str">
        <f t="shared" si="8"/>
        <v>VHL-EXON-1</v>
      </c>
      <c r="I172" s="6">
        <v>1</v>
      </c>
      <c r="J172" s="6">
        <v>340</v>
      </c>
      <c r="K172" s="7" t="s">
        <v>324</v>
      </c>
    </row>
    <row r="173" spans="1:11" x14ac:dyDescent="0.15">
      <c r="A173" s="6" t="s">
        <v>276</v>
      </c>
      <c r="B173" s="6" t="s">
        <v>277</v>
      </c>
      <c r="C173" s="6">
        <v>2</v>
      </c>
      <c r="D173" s="6" t="s">
        <v>491</v>
      </c>
      <c r="E173" s="6">
        <v>3</v>
      </c>
      <c r="F173" s="6">
        <v>10188198</v>
      </c>
      <c r="G173" s="6">
        <v>10188320</v>
      </c>
      <c r="H173" s="6" t="str">
        <f t="shared" si="8"/>
        <v>VHL-EXON-2</v>
      </c>
      <c r="I173" s="6">
        <v>1</v>
      </c>
      <c r="J173" s="6">
        <v>123</v>
      </c>
    </row>
    <row r="174" spans="1:11" x14ac:dyDescent="0.15">
      <c r="A174" s="6" t="s">
        <v>276</v>
      </c>
      <c r="B174" s="6" t="s">
        <v>277</v>
      </c>
      <c r="C174" s="6">
        <v>3</v>
      </c>
      <c r="D174" s="6" t="s">
        <v>492</v>
      </c>
      <c r="E174" s="6">
        <v>3</v>
      </c>
      <c r="F174" s="6">
        <v>10191471</v>
      </c>
      <c r="G174" s="6">
        <v>10191649</v>
      </c>
      <c r="H174" s="6" t="str">
        <f t="shared" si="8"/>
        <v>VHL-EXON-3</v>
      </c>
      <c r="I174" s="6">
        <v>1</v>
      </c>
      <c r="J174" s="6">
        <v>179</v>
      </c>
    </row>
    <row r="175" spans="1:11" x14ac:dyDescent="0.15">
      <c r="A175" s="6" t="s">
        <v>223</v>
      </c>
      <c r="B175" s="6" t="s">
        <v>224</v>
      </c>
      <c r="C175" s="6">
        <v>14</v>
      </c>
      <c r="D175" s="6" t="s">
        <v>493</v>
      </c>
      <c r="E175" s="6">
        <v>3</v>
      </c>
      <c r="F175" s="6">
        <v>12627180</v>
      </c>
      <c r="G175" s="6">
        <v>12627298</v>
      </c>
      <c r="H175" s="6" t="str">
        <f t="shared" si="8"/>
        <v>RAF1-EXON-14</v>
      </c>
      <c r="I175" s="6">
        <v>-1</v>
      </c>
      <c r="J175" s="6">
        <v>119</v>
      </c>
      <c r="K175" t="s">
        <v>393</v>
      </c>
    </row>
    <row r="176" spans="1:11" x14ac:dyDescent="0.15">
      <c r="A176" s="6" t="s">
        <v>223</v>
      </c>
      <c r="B176" s="6" t="s">
        <v>224</v>
      </c>
      <c r="C176" s="6">
        <v>8</v>
      </c>
      <c r="D176" s="6" t="s">
        <v>494</v>
      </c>
      <c r="E176" s="6">
        <v>3</v>
      </c>
      <c r="F176" s="6">
        <v>12641887</v>
      </c>
      <c r="G176" s="6">
        <v>12641914</v>
      </c>
      <c r="H176" s="6" t="str">
        <f t="shared" si="8"/>
        <v>RAF1-EXON-8</v>
      </c>
      <c r="I176" s="6">
        <v>-1</v>
      </c>
      <c r="J176" s="6">
        <v>28</v>
      </c>
      <c r="K176" t="s">
        <v>495</v>
      </c>
    </row>
    <row r="177" spans="1:11" x14ac:dyDescent="0.15">
      <c r="A177" s="6" t="s">
        <v>223</v>
      </c>
      <c r="B177" s="6" t="s">
        <v>224</v>
      </c>
      <c r="C177" s="6" t="s">
        <v>496</v>
      </c>
      <c r="D177" s="6" t="s">
        <v>497</v>
      </c>
      <c r="E177" s="6">
        <v>3</v>
      </c>
      <c r="F177" s="6">
        <v>12641915</v>
      </c>
      <c r="G177" s="6">
        <v>12645634</v>
      </c>
      <c r="H177" s="6" t="str">
        <f>D177</f>
        <v>RAF1-INTRON07</v>
      </c>
      <c r="I177" s="6">
        <v>-1</v>
      </c>
      <c r="J177" s="6">
        <f>G177-F177+1</f>
        <v>3720</v>
      </c>
      <c r="K177" t="s">
        <v>498</v>
      </c>
    </row>
    <row r="178" spans="1:11" x14ac:dyDescent="0.15">
      <c r="A178" s="6" t="s">
        <v>223</v>
      </c>
      <c r="B178" s="6" t="s">
        <v>224</v>
      </c>
      <c r="C178" s="6">
        <v>7</v>
      </c>
      <c r="D178" s="6" t="s">
        <v>499</v>
      </c>
      <c r="E178" s="6">
        <v>3</v>
      </c>
      <c r="F178" s="6">
        <v>12645635</v>
      </c>
      <c r="G178" s="6">
        <v>12645788</v>
      </c>
      <c r="H178" s="6" t="str">
        <f>A178&amp;"-EXON-"&amp;C178</f>
        <v>RAF1-EXON-7</v>
      </c>
      <c r="I178" s="6">
        <v>-1</v>
      </c>
      <c r="J178" s="6">
        <v>154</v>
      </c>
      <c r="K178" t="s">
        <v>385</v>
      </c>
    </row>
    <row r="179" spans="1:11" x14ac:dyDescent="0.15">
      <c r="A179" s="6" t="s">
        <v>80</v>
      </c>
      <c r="B179" s="6" t="s">
        <v>81</v>
      </c>
      <c r="C179" s="6">
        <v>0</v>
      </c>
      <c r="D179" s="6" t="s">
        <v>500</v>
      </c>
      <c r="E179" s="6">
        <v>3</v>
      </c>
      <c r="F179" s="6">
        <v>16306470</v>
      </c>
      <c r="G179" s="6">
        <v>16306539</v>
      </c>
      <c r="H179" s="6" t="str">
        <f>D179</f>
        <v>DPH3-PROMOTER</v>
      </c>
      <c r="I179" s="6">
        <v>-1</v>
      </c>
      <c r="J179" s="6">
        <f>G179-F179+1</f>
        <v>70</v>
      </c>
      <c r="K179" t="s">
        <v>501</v>
      </c>
    </row>
    <row r="180" spans="1:11" x14ac:dyDescent="0.15">
      <c r="A180" s="6" t="s">
        <v>161</v>
      </c>
      <c r="B180" s="6" t="s">
        <v>162</v>
      </c>
      <c r="C180" s="6">
        <v>1</v>
      </c>
      <c r="D180" s="6" t="s">
        <v>502</v>
      </c>
      <c r="E180" s="6">
        <v>3</v>
      </c>
      <c r="F180" s="6">
        <v>37035039</v>
      </c>
      <c r="G180" s="6">
        <v>37035154</v>
      </c>
      <c r="H180" s="6" t="str">
        <f t="shared" ref="H180:H211" si="9">A180&amp;"-EXON-"&amp;C180</f>
        <v>MLH1-EXON-1</v>
      </c>
      <c r="I180" s="6">
        <v>1</v>
      </c>
      <c r="J180" s="6">
        <v>116</v>
      </c>
      <c r="K180" s="7" t="s">
        <v>324</v>
      </c>
    </row>
    <row r="181" spans="1:11" x14ac:dyDescent="0.15">
      <c r="A181" s="6" t="s">
        <v>161</v>
      </c>
      <c r="B181" s="6" t="s">
        <v>162</v>
      </c>
      <c r="C181" s="6">
        <v>2</v>
      </c>
      <c r="D181" s="6" t="s">
        <v>503</v>
      </c>
      <c r="E181" s="6">
        <v>3</v>
      </c>
      <c r="F181" s="6">
        <v>37038110</v>
      </c>
      <c r="G181" s="6">
        <v>37038200</v>
      </c>
      <c r="H181" s="6" t="str">
        <f t="shared" si="9"/>
        <v>MLH1-EXON-2</v>
      </c>
      <c r="I181" s="6">
        <v>1</v>
      </c>
      <c r="J181" s="6">
        <v>91</v>
      </c>
    </row>
    <row r="182" spans="1:11" x14ac:dyDescent="0.15">
      <c r="A182" s="6" t="s">
        <v>161</v>
      </c>
      <c r="B182" s="6" t="s">
        <v>162</v>
      </c>
      <c r="C182" s="6">
        <v>3</v>
      </c>
      <c r="D182" s="6" t="s">
        <v>504</v>
      </c>
      <c r="E182" s="6">
        <v>3</v>
      </c>
      <c r="F182" s="6">
        <v>37042446</v>
      </c>
      <c r="G182" s="6">
        <v>37042544</v>
      </c>
      <c r="H182" s="6" t="str">
        <f t="shared" si="9"/>
        <v>MLH1-EXON-3</v>
      </c>
      <c r="I182" s="6">
        <v>1</v>
      </c>
      <c r="J182" s="6">
        <v>99</v>
      </c>
    </row>
    <row r="183" spans="1:11" x14ac:dyDescent="0.15">
      <c r="A183" s="6" t="s">
        <v>161</v>
      </c>
      <c r="B183" s="6" t="s">
        <v>162</v>
      </c>
      <c r="C183" s="6">
        <v>4</v>
      </c>
      <c r="D183" s="6" t="s">
        <v>505</v>
      </c>
      <c r="E183" s="6">
        <v>3</v>
      </c>
      <c r="F183" s="6">
        <v>37045892</v>
      </c>
      <c r="G183" s="6">
        <v>37045965</v>
      </c>
      <c r="H183" s="6" t="str">
        <f t="shared" si="9"/>
        <v>MLH1-EXON-4</v>
      </c>
      <c r="I183" s="6">
        <v>1</v>
      </c>
      <c r="J183" s="6">
        <v>74</v>
      </c>
    </row>
    <row r="184" spans="1:11" x14ac:dyDescent="0.15">
      <c r="A184" s="6" t="s">
        <v>161</v>
      </c>
      <c r="B184" s="6" t="s">
        <v>162</v>
      </c>
      <c r="C184" s="6">
        <v>5</v>
      </c>
      <c r="D184" s="6" t="s">
        <v>506</v>
      </c>
      <c r="E184" s="6">
        <v>3</v>
      </c>
      <c r="F184" s="6">
        <v>37048482</v>
      </c>
      <c r="G184" s="6">
        <v>37048554</v>
      </c>
      <c r="H184" s="6" t="str">
        <f t="shared" si="9"/>
        <v>MLH1-EXON-5</v>
      </c>
      <c r="I184" s="6">
        <v>1</v>
      </c>
      <c r="J184" s="6">
        <v>73</v>
      </c>
    </row>
    <row r="185" spans="1:11" x14ac:dyDescent="0.15">
      <c r="A185" s="6" t="s">
        <v>161</v>
      </c>
      <c r="B185" s="6" t="s">
        <v>162</v>
      </c>
      <c r="C185" s="6">
        <v>6</v>
      </c>
      <c r="D185" s="6" t="s">
        <v>507</v>
      </c>
      <c r="E185" s="6">
        <v>3</v>
      </c>
      <c r="F185" s="6">
        <v>37050305</v>
      </c>
      <c r="G185" s="6">
        <v>37050396</v>
      </c>
      <c r="H185" s="6" t="str">
        <f t="shared" si="9"/>
        <v>MLH1-EXON-6</v>
      </c>
      <c r="I185" s="6">
        <v>1</v>
      </c>
      <c r="J185" s="6">
        <v>92</v>
      </c>
    </row>
    <row r="186" spans="1:11" x14ac:dyDescent="0.15">
      <c r="A186" s="6" t="s">
        <v>161</v>
      </c>
      <c r="B186" s="6" t="s">
        <v>162</v>
      </c>
      <c r="C186" s="6">
        <v>7</v>
      </c>
      <c r="D186" s="6" t="s">
        <v>508</v>
      </c>
      <c r="E186" s="6">
        <v>3</v>
      </c>
      <c r="F186" s="6">
        <v>37053311</v>
      </c>
      <c r="G186" s="6">
        <v>37053353</v>
      </c>
      <c r="H186" s="6" t="str">
        <f t="shared" si="9"/>
        <v>MLH1-EXON-7</v>
      </c>
      <c r="I186" s="6">
        <v>1</v>
      </c>
      <c r="J186" s="6">
        <v>43</v>
      </c>
    </row>
    <row r="187" spans="1:11" x14ac:dyDescent="0.15">
      <c r="A187" s="6" t="s">
        <v>161</v>
      </c>
      <c r="B187" s="6" t="s">
        <v>162</v>
      </c>
      <c r="C187" s="6">
        <v>8</v>
      </c>
      <c r="D187" s="6" t="s">
        <v>509</v>
      </c>
      <c r="E187" s="6">
        <v>3</v>
      </c>
      <c r="F187" s="6">
        <v>37053502</v>
      </c>
      <c r="G187" s="6">
        <v>37053590</v>
      </c>
      <c r="H187" s="6" t="str">
        <f t="shared" si="9"/>
        <v>MLH1-EXON-8</v>
      </c>
      <c r="I187" s="6">
        <v>1</v>
      </c>
      <c r="J187" s="6">
        <v>89</v>
      </c>
    </row>
    <row r="188" spans="1:11" x14ac:dyDescent="0.15">
      <c r="A188" s="6" t="s">
        <v>161</v>
      </c>
      <c r="B188" s="6" t="s">
        <v>162</v>
      </c>
      <c r="C188" s="6">
        <v>9</v>
      </c>
      <c r="D188" s="6" t="s">
        <v>510</v>
      </c>
      <c r="E188" s="6">
        <v>3</v>
      </c>
      <c r="F188" s="6">
        <v>37055923</v>
      </c>
      <c r="G188" s="6">
        <v>37056035</v>
      </c>
      <c r="H188" s="6" t="str">
        <f t="shared" si="9"/>
        <v>MLH1-EXON-9</v>
      </c>
      <c r="I188" s="6">
        <v>1</v>
      </c>
      <c r="J188" s="6">
        <v>113</v>
      </c>
    </row>
    <row r="189" spans="1:11" x14ac:dyDescent="0.15">
      <c r="A189" s="6" t="s">
        <v>161</v>
      </c>
      <c r="B189" s="6" t="s">
        <v>162</v>
      </c>
      <c r="C189" s="6">
        <v>10</v>
      </c>
      <c r="D189" s="6" t="s">
        <v>511</v>
      </c>
      <c r="E189" s="6">
        <v>3</v>
      </c>
      <c r="F189" s="6">
        <v>37058997</v>
      </c>
      <c r="G189" s="6">
        <v>37059090</v>
      </c>
      <c r="H189" s="6" t="str">
        <f t="shared" si="9"/>
        <v>MLH1-EXON-10</v>
      </c>
      <c r="I189" s="6">
        <v>1</v>
      </c>
      <c r="J189" s="6">
        <v>94</v>
      </c>
    </row>
    <row r="190" spans="1:11" x14ac:dyDescent="0.15">
      <c r="A190" s="6" t="s">
        <v>161</v>
      </c>
      <c r="B190" s="6" t="s">
        <v>162</v>
      </c>
      <c r="C190" s="6">
        <v>11</v>
      </c>
      <c r="D190" s="6" t="s">
        <v>512</v>
      </c>
      <c r="E190" s="6">
        <v>3</v>
      </c>
      <c r="F190" s="6">
        <v>37061801</v>
      </c>
      <c r="G190" s="6">
        <v>37061954</v>
      </c>
      <c r="H190" s="6" t="str">
        <f t="shared" si="9"/>
        <v>MLH1-EXON-11</v>
      </c>
      <c r="I190" s="6">
        <v>1</v>
      </c>
      <c r="J190" s="6">
        <v>154</v>
      </c>
    </row>
    <row r="191" spans="1:11" x14ac:dyDescent="0.15">
      <c r="A191" s="6" t="s">
        <v>161</v>
      </c>
      <c r="B191" s="6" t="s">
        <v>162</v>
      </c>
      <c r="C191" s="6">
        <v>12</v>
      </c>
      <c r="D191" s="6" t="s">
        <v>513</v>
      </c>
      <c r="E191" s="6">
        <v>3</v>
      </c>
      <c r="F191" s="6">
        <v>37067128</v>
      </c>
      <c r="G191" s="6">
        <v>37067498</v>
      </c>
      <c r="H191" s="6" t="str">
        <f t="shared" si="9"/>
        <v>MLH1-EXON-12</v>
      </c>
      <c r="I191" s="6">
        <v>1</v>
      </c>
      <c r="J191" s="6">
        <v>371</v>
      </c>
    </row>
    <row r="192" spans="1:11" x14ac:dyDescent="0.15">
      <c r="A192" s="6" t="s">
        <v>161</v>
      </c>
      <c r="B192" s="6" t="s">
        <v>162</v>
      </c>
      <c r="C192" s="6">
        <v>13</v>
      </c>
      <c r="D192" s="6" t="s">
        <v>514</v>
      </c>
      <c r="E192" s="6">
        <v>3</v>
      </c>
      <c r="F192" s="6">
        <v>37070275</v>
      </c>
      <c r="G192" s="6">
        <v>37070423</v>
      </c>
      <c r="H192" s="6" t="str">
        <f t="shared" si="9"/>
        <v>MLH1-EXON-13</v>
      </c>
      <c r="I192" s="6">
        <v>1</v>
      </c>
      <c r="J192" s="6">
        <v>149</v>
      </c>
    </row>
    <row r="193" spans="1:11" x14ac:dyDescent="0.15">
      <c r="A193" s="6" t="s">
        <v>161</v>
      </c>
      <c r="B193" s="6" t="s">
        <v>162</v>
      </c>
      <c r="C193" s="6">
        <v>14</v>
      </c>
      <c r="D193" s="6" t="s">
        <v>515</v>
      </c>
      <c r="E193" s="6">
        <v>3</v>
      </c>
      <c r="F193" s="6">
        <v>37081677</v>
      </c>
      <c r="G193" s="6">
        <v>37081785</v>
      </c>
      <c r="H193" s="6" t="str">
        <f t="shared" si="9"/>
        <v>MLH1-EXON-14</v>
      </c>
      <c r="I193" s="6">
        <v>1</v>
      </c>
      <c r="J193" s="6">
        <v>109</v>
      </c>
    </row>
    <row r="194" spans="1:11" x14ac:dyDescent="0.15">
      <c r="A194" s="6" t="s">
        <v>161</v>
      </c>
      <c r="B194" s="6" t="s">
        <v>162</v>
      </c>
      <c r="C194" s="6">
        <v>15</v>
      </c>
      <c r="D194" s="6" t="s">
        <v>516</v>
      </c>
      <c r="E194" s="6">
        <v>3</v>
      </c>
      <c r="F194" s="6">
        <v>37083759</v>
      </c>
      <c r="G194" s="6">
        <v>37083822</v>
      </c>
      <c r="H194" s="6" t="str">
        <f t="shared" si="9"/>
        <v>MLH1-EXON-15</v>
      </c>
      <c r="I194" s="6">
        <v>1</v>
      </c>
      <c r="J194" s="6">
        <v>64</v>
      </c>
    </row>
    <row r="195" spans="1:11" x14ac:dyDescent="0.15">
      <c r="A195" s="6" t="s">
        <v>161</v>
      </c>
      <c r="B195" s="6" t="s">
        <v>162</v>
      </c>
      <c r="C195" s="6">
        <v>16</v>
      </c>
      <c r="D195" s="6" t="s">
        <v>517</v>
      </c>
      <c r="E195" s="6">
        <v>3</v>
      </c>
      <c r="F195" s="6">
        <v>37089010</v>
      </c>
      <c r="G195" s="6">
        <v>37089174</v>
      </c>
      <c r="H195" s="6" t="str">
        <f t="shared" si="9"/>
        <v>MLH1-EXON-16</v>
      </c>
      <c r="I195" s="6">
        <v>1</v>
      </c>
      <c r="J195" s="6">
        <v>165</v>
      </c>
    </row>
    <row r="196" spans="1:11" x14ac:dyDescent="0.15">
      <c r="A196" s="6" t="s">
        <v>161</v>
      </c>
      <c r="B196" s="6" t="s">
        <v>162</v>
      </c>
      <c r="C196" s="6">
        <v>17</v>
      </c>
      <c r="D196" s="6" t="s">
        <v>518</v>
      </c>
      <c r="E196" s="6">
        <v>3</v>
      </c>
      <c r="F196" s="6">
        <v>37090008</v>
      </c>
      <c r="G196" s="6">
        <v>37090100</v>
      </c>
      <c r="H196" s="6" t="str">
        <f t="shared" si="9"/>
        <v>MLH1-EXON-17</v>
      </c>
      <c r="I196" s="6">
        <v>1</v>
      </c>
      <c r="J196" s="6">
        <v>93</v>
      </c>
    </row>
    <row r="197" spans="1:11" x14ac:dyDescent="0.15">
      <c r="A197" s="6" t="s">
        <v>161</v>
      </c>
      <c r="B197" s="6" t="s">
        <v>162</v>
      </c>
      <c r="C197" s="6">
        <v>18</v>
      </c>
      <c r="D197" s="6" t="s">
        <v>519</v>
      </c>
      <c r="E197" s="6">
        <v>3</v>
      </c>
      <c r="F197" s="6">
        <v>37090395</v>
      </c>
      <c r="G197" s="6">
        <v>37090508</v>
      </c>
      <c r="H197" s="6" t="str">
        <f t="shared" si="9"/>
        <v>MLH1-EXON-18</v>
      </c>
      <c r="I197" s="6">
        <v>1</v>
      </c>
      <c r="J197" s="6">
        <v>114</v>
      </c>
    </row>
    <row r="198" spans="1:11" x14ac:dyDescent="0.15">
      <c r="A198" s="6" t="s">
        <v>161</v>
      </c>
      <c r="B198" s="6" t="s">
        <v>162</v>
      </c>
      <c r="C198" s="6">
        <v>19</v>
      </c>
      <c r="D198" s="6" t="s">
        <v>520</v>
      </c>
      <c r="E198" s="6">
        <v>3</v>
      </c>
      <c r="F198" s="6">
        <v>37091977</v>
      </c>
      <c r="G198" s="6">
        <v>37092144</v>
      </c>
      <c r="H198" s="6" t="str">
        <f t="shared" si="9"/>
        <v>MLH1-EXON-19</v>
      </c>
      <c r="I198" s="6">
        <v>1</v>
      </c>
      <c r="J198" s="6">
        <v>168</v>
      </c>
    </row>
    <row r="199" spans="1:11" x14ac:dyDescent="0.15">
      <c r="A199" s="6" t="s">
        <v>175</v>
      </c>
      <c r="B199" s="6" t="s">
        <v>176</v>
      </c>
      <c r="C199" s="6">
        <v>5</v>
      </c>
      <c r="D199" s="6" t="s">
        <v>521</v>
      </c>
      <c r="E199" s="6">
        <v>3</v>
      </c>
      <c r="F199" s="6">
        <v>38182623</v>
      </c>
      <c r="G199" s="6">
        <v>38182777</v>
      </c>
      <c r="H199" s="6" t="str">
        <f t="shared" si="9"/>
        <v>MYD88-EXON-5</v>
      </c>
      <c r="I199" s="6">
        <v>1</v>
      </c>
      <c r="J199" s="6">
        <v>155</v>
      </c>
      <c r="K199" t="s">
        <v>385</v>
      </c>
    </row>
    <row r="200" spans="1:11" x14ac:dyDescent="0.15">
      <c r="A200" s="6" t="s">
        <v>72</v>
      </c>
      <c r="B200" s="6" t="s">
        <v>73</v>
      </c>
      <c r="C200" s="6">
        <v>3</v>
      </c>
      <c r="D200" s="6" t="s">
        <v>522</v>
      </c>
      <c r="E200" s="6">
        <v>3</v>
      </c>
      <c r="F200" s="6">
        <v>41266017</v>
      </c>
      <c r="G200" s="6">
        <v>41266244</v>
      </c>
      <c r="H200" s="6" t="str">
        <f t="shared" si="9"/>
        <v>CTNNB1-EXON-3</v>
      </c>
      <c r="I200" s="6">
        <v>1</v>
      </c>
      <c r="J200" s="6">
        <v>228</v>
      </c>
      <c r="K200" t="s">
        <v>385</v>
      </c>
    </row>
    <row r="201" spans="1:11" x14ac:dyDescent="0.15">
      <c r="A201" s="6" t="s">
        <v>244</v>
      </c>
      <c r="B201" s="6" t="s">
        <v>245</v>
      </c>
      <c r="C201" s="6">
        <v>7</v>
      </c>
      <c r="D201" s="6" t="s">
        <v>523</v>
      </c>
      <c r="E201" s="6">
        <v>3</v>
      </c>
      <c r="F201" s="6">
        <v>47144836</v>
      </c>
      <c r="G201" s="6">
        <v>47144913</v>
      </c>
      <c r="H201" s="6" t="str">
        <f t="shared" si="9"/>
        <v>SETD2-EXON-7</v>
      </c>
      <c r="I201" s="6">
        <v>-1</v>
      </c>
      <c r="J201" s="6">
        <f>G201-F201+1</f>
        <v>78</v>
      </c>
      <c r="K201" t="s">
        <v>524</v>
      </c>
    </row>
    <row r="202" spans="1:11" x14ac:dyDescent="0.15">
      <c r="A202" s="6" t="s">
        <v>244</v>
      </c>
      <c r="B202" s="6" t="s">
        <v>245</v>
      </c>
      <c r="C202" s="6">
        <v>4</v>
      </c>
      <c r="D202" s="6" t="s">
        <v>525</v>
      </c>
      <c r="E202" s="6">
        <v>3</v>
      </c>
      <c r="F202" s="6">
        <v>47158113</v>
      </c>
      <c r="G202" s="6">
        <v>47158244</v>
      </c>
      <c r="H202" s="6" t="str">
        <f t="shared" si="9"/>
        <v>SETD2-EXON-4</v>
      </c>
      <c r="I202" s="6">
        <v>-1</v>
      </c>
      <c r="J202" s="6">
        <f>G202-F202+1</f>
        <v>132</v>
      </c>
      <c r="K202" t="s">
        <v>393</v>
      </c>
    </row>
    <row r="203" spans="1:11" x14ac:dyDescent="0.15">
      <c r="A203" s="6" t="s">
        <v>231</v>
      </c>
      <c r="B203" s="6" t="s">
        <v>232</v>
      </c>
      <c r="C203" s="6">
        <v>5</v>
      </c>
      <c r="D203" s="6" t="s">
        <v>526</v>
      </c>
      <c r="E203" s="6">
        <v>3</v>
      </c>
      <c r="F203" s="6">
        <v>49397642</v>
      </c>
      <c r="G203" s="6">
        <v>49397815</v>
      </c>
      <c r="H203" s="6" t="str">
        <f t="shared" si="9"/>
        <v>RHOA-EXON-5</v>
      </c>
      <c r="I203" s="6">
        <v>-1</v>
      </c>
      <c r="J203" s="6">
        <v>174</v>
      </c>
    </row>
    <row r="204" spans="1:11" x14ac:dyDescent="0.15">
      <c r="A204" s="6" t="s">
        <v>231</v>
      </c>
      <c r="B204" s="6" t="s">
        <v>232</v>
      </c>
      <c r="C204" s="6">
        <v>4</v>
      </c>
      <c r="D204" s="6" t="s">
        <v>527</v>
      </c>
      <c r="E204" s="6">
        <v>3</v>
      </c>
      <c r="F204" s="6">
        <v>49399929</v>
      </c>
      <c r="G204" s="6">
        <v>49400059</v>
      </c>
      <c r="H204" s="6" t="str">
        <f t="shared" si="9"/>
        <v>RHOA-EXON-4</v>
      </c>
      <c r="I204" s="6">
        <v>-1</v>
      </c>
      <c r="J204" s="6">
        <v>131</v>
      </c>
    </row>
    <row r="205" spans="1:11" x14ac:dyDescent="0.15">
      <c r="A205" s="6" t="s">
        <v>231</v>
      </c>
      <c r="B205" s="6" t="s">
        <v>232</v>
      </c>
      <c r="C205" s="6">
        <v>3</v>
      </c>
      <c r="D205" s="6" t="s">
        <v>528</v>
      </c>
      <c r="E205" s="6">
        <v>3</v>
      </c>
      <c r="F205" s="6">
        <v>49405861</v>
      </c>
      <c r="G205" s="6">
        <v>49405981</v>
      </c>
      <c r="H205" s="6" t="str">
        <f t="shared" si="9"/>
        <v>RHOA-EXON-3</v>
      </c>
      <c r="I205" s="6">
        <v>-1</v>
      </c>
      <c r="J205" s="6">
        <v>121</v>
      </c>
    </row>
    <row r="206" spans="1:11" x14ac:dyDescent="0.15">
      <c r="A206" s="6" t="s">
        <v>231</v>
      </c>
      <c r="B206" s="6" t="s">
        <v>232</v>
      </c>
      <c r="C206" s="6">
        <v>2</v>
      </c>
      <c r="D206" s="6" t="s">
        <v>529</v>
      </c>
      <c r="E206" s="6">
        <v>3</v>
      </c>
      <c r="F206" s="6">
        <v>49412867</v>
      </c>
      <c r="G206" s="6">
        <v>49413022</v>
      </c>
      <c r="H206" s="6" t="str">
        <f t="shared" si="9"/>
        <v>RHOA-EXON-2</v>
      </c>
      <c r="I206" s="6">
        <v>-1</v>
      </c>
      <c r="J206" s="6">
        <v>156</v>
      </c>
      <c r="K206" s="7" t="s">
        <v>324</v>
      </c>
    </row>
    <row r="207" spans="1:11" x14ac:dyDescent="0.15">
      <c r="A207" s="6" t="s">
        <v>32</v>
      </c>
      <c r="B207" s="6" t="s">
        <v>33</v>
      </c>
      <c r="C207" s="6">
        <v>17</v>
      </c>
      <c r="D207" s="6" t="s">
        <v>530</v>
      </c>
      <c r="E207" s="6">
        <v>3</v>
      </c>
      <c r="F207" s="6">
        <v>52436304</v>
      </c>
      <c r="G207" s="6">
        <v>52436437</v>
      </c>
      <c r="H207" s="6" t="str">
        <f t="shared" si="9"/>
        <v>BAP1-EXON-17</v>
      </c>
      <c r="I207" s="6">
        <v>-1</v>
      </c>
      <c r="J207" s="6">
        <v>134</v>
      </c>
    </row>
    <row r="208" spans="1:11" x14ac:dyDescent="0.15">
      <c r="A208" s="6" t="s">
        <v>32</v>
      </c>
      <c r="B208" s="6" t="s">
        <v>33</v>
      </c>
      <c r="C208" s="6">
        <v>16</v>
      </c>
      <c r="D208" s="6" t="s">
        <v>531</v>
      </c>
      <c r="E208" s="6">
        <v>3</v>
      </c>
      <c r="F208" s="6">
        <v>52436618</v>
      </c>
      <c r="G208" s="6">
        <v>52436690</v>
      </c>
      <c r="H208" s="6" t="str">
        <f t="shared" si="9"/>
        <v>BAP1-EXON-16</v>
      </c>
      <c r="I208" s="6">
        <v>-1</v>
      </c>
      <c r="J208" s="6">
        <v>73</v>
      </c>
    </row>
    <row r="209" spans="1:11" x14ac:dyDescent="0.15">
      <c r="A209" s="6" t="s">
        <v>32</v>
      </c>
      <c r="B209" s="6" t="s">
        <v>33</v>
      </c>
      <c r="C209" s="6">
        <v>15</v>
      </c>
      <c r="D209" s="6" t="s">
        <v>532</v>
      </c>
      <c r="E209" s="6">
        <v>3</v>
      </c>
      <c r="F209" s="6">
        <v>52436795</v>
      </c>
      <c r="G209" s="6">
        <v>52436887</v>
      </c>
      <c r="H209" s="6" t="str">
        <f t="shared" si="9"/>
        <v>BAP1-EXON-15</v>
      </c>
      <c r="I209" s="6">
        <v>-1</v>
      </c>
      <c r="J209" s="6">
        <v>93</v>
      </c>
    </row>
    <row r="210" spans="1:11" x14ac:dyDescent="0.15">
      <c r="A210" s="6" t="s">
        <v>32</v>
      </c>
      <c r="B210" s="6" t="s">
        <v>33</v>
      </c>
      <c r="C210" s="6">
        <v>14</v>
      </c>
      <c r="D210" s="6" t="s">
        <v>533</v>
      </c>
      <c r="E210" s="6">
        <v>3</v>
      </c>
      <c r="F210" s="6">
        <v>52437154</v>
      </c>
      <c r="G210" s="6">
        <v>52437314</v>
      </c>
      <c r="H210" s="6" t="str">
        <f t="shared" si="9"/>
        <v>BAP1-EXON-14</v>
      </c>
      <c r="I210" s="6">
        <v>-1</v>
      </c>
      <c r="J210" s="6">
        <v>161</v>
      </c>
    </row>
    <row r="211" spans="1:11" x14ac:dyDescent="0.15">
      <c r="A211" s="6" t="s">
        <v>32</v>
      </c>
      <c r="B211" s="6" t="s">
        <v>33</v>
      </c>
      <c r="C211" s="6">
        <v>13</v>
      </c>
      <c r="D211" s="6" t="s">
        <v>534</v>
      </c>
      <c r="E211" s="6">
        <v>3</v>
      </c>
      <c r="F211" s="6">
        <v>52437432</v>
      </c>
      <c r="G211" s="6">
        <v>52437910</v>
      </c>
      <c r="H211" s="6" t="str">
        <f t="shared" si="9"/>
        <v>BAP1-EXON-13</v>
      </c>
      <c r="I211" s="6">
        <v>-1</v>
      </c>
      <c r="J211" s="6">
        <v>479</v>
      </c>
    </row>
    <row r="212" spans="1:11" x14ac:dyDescent="0.15">
      <c r="A212" s="6" t="s">
        <v>32</v>
      </c>
      <c r="B212" s="6" t="s">
        <v>33</v>
      </c>
      <c r="C212" s="6">
        <v>12</v>
      </c>
      <c r="D212" s="6" t="s">
        <v>535</v>
      </c>
      <c r="E212" s="6">
        <v>3</v>
      </c>
      <c r="F212" s="6">
        <v>52438469</v>
      </c>
      <c r="G212" s="6">
        <v>52438602</v>
      </c>
      <c r="H212" s="6" t="str">
        <f t="shared" ref="H212:H243" si="10">A212&amp;"-EXON-"&amp;C212</f>
        <v>BAP1-EXON-12</v>
      </c>
      <c r="I212" s="6">
        <v>-1</v>
      </c>
      <c r="J212" s="6">
        <v>134</v>
      </c>
    </row>
    <row r="213" spans="1:11" x14ac:dyDescent="0.15">
      <c r="A213" s="6" t="s">
        <v>32</v>
      </c>
      <c r="B213" s="6" t="s">
        <v>33</v>
      </c>
      <c r="C213" s="6">
        <v>11</v>
      </c>
      <c r="D213" s="6" t="s">
        <v>536</v>
      </c>
      <c r="E213" s="6">
        <v>3</v>
      </c>
      <c r="F213" s="6">
        <v>52439126</v>
      </c>
      <c r="G213" s="6">
        <v>52439310</v>
      </c>
      <c r="H213" s="6" t="str">
        <f t="shared" si="10"/>
        <v>BAP1-EXON-11</v>
      </c>
      <c r="I213" s="6">
        <v>-1</v>
      </c>
      <c r="J213" s="6">
        <v>185</v>
      </c>
    </row>
    <row r="214" spans="1:11" x14ac:dyDescent="0.15">
      <c r="A214" s="6" t="s">
        <v>32</v>
      </c>
      <c r="B214" s="6" t="s">
        <v>33</v>
      </c>
      <c r="C214" s="6">
        <v>10</v>
      </c>
      <c r="D214" s="6" t="s">
        <v>537</v>
      </c>
      <c r="E214" s="6">
        <v>3</v>
      </c>
      <c r="F214" s="6">
        <v>52439781</v>
      </c>
      <c r="G214" s="6">
        <v>52439928</v>
      </c>
      <c r="H214" s="6" t="str">
        <f t="shared" si="10"/>
        <v>BAP1-EXON-10</v>
      </c>
      <c r="I214" s="6">
        <v>-1</v>
      </c>
      <c r="J214" s="6">
        <v>148</v>
      </c>
    </row>
    <row r="215" spans="1:11" x14ac:dyDescent="0.15">
      <c r="A215" s="6" t="s">
        <v>32</v>
      </c>
      <c r="B215" s="6" t="s">
        <v>33</v>
      </c>
      <c r="C215" s="6">
        <v>9</v>
      </c>
      <c r="D215" s="6" t="s">
        <v>538</v>
      </c>
      <c r="E215" s="6">
        <v>3</v>
      </c>
      <c r="F215" s="6">
        <v>52440269</v>
      </c>
      <c r="G215" s="6">
        <v>52440392</v>
      </c>
      <c r="H215" s="6" t="str">
        <f t="shared" si="10"/>
        <v>BAP1-EXON-9</v>
      </c>
      <c r="I215" s="6">
        <v>-1</v>
      </c>
      <c r="J215" s="6">
        <v>124</v>
      </c>
    </row>
    <row r="216" spans="1:11" x14ac:dyDescent="0.15">
      <c r="A216" s="6" t="s">
        <v>32</v>
      </c>
      <c r="B216" s="6" t="s">
        <v>33</v>
      </c>
      <c r="C216" s="6">
        <v>8</v>
      </c>
      <c r="D216" s="6" t="s">
        <v>539</v>
      </c>
      <c r="E216" s="6">
        <v>3</v>
      </c>
      <c r="F216" s="6">
        <v>52440845</v>
      </c>
      <c r="G216" s="6">
        <v>52440923</v>
      </c>
      <c r="H216" s="6" t="str">
        <f t="shared" si="10"/>
        <v>BAP1-EXON-8</v>
      </c>
      <c r="I216" s="6">
        <v>-1</v>
      </c>
      <c r="J216" s="6">
        <v>79</v>
      </c>
    </row>
    <row r="217" spans="1:11" x14ac:dyDescent="0.15">
      <c r="A217" s="6" t="s">
        <v>32</v>
      </c>
      <c r="B217" s="6" t="s">
        <v>33</v>
      </c>
      <c r="C217" s="6">
        <v>7</v>
      </c>
      <c r="D217" s="6" t="s">
        <v>540</v>
      </c>
      <c r="E217" s="6">
        <v>3</v>
      </c>
      <c r="F217" s="6">
        <v>52441190</v>
      </c>
      <c r="G217" s="6">
        <v>52441332</v>
      </c>
      <c r="H217" s="6" t="str">
        <f t="shared" si="10"/>
        <v>BAP1-EXON-7</v>
      </c>
      <c r="I217" s="6">
        <v>-1</v>
      </c>
      <c r="J217" s="6">
        <v>143</v>
      </c>
    </row>
    <row r="218" spans="1:11" x14ac:dyDescent="0.15">
      <c r="A218" s="6" t="s">
        <v>32</v>
      </c>
      <c r="B218" s="6" t="s">
        <v>33</v>
      </c>
      <c r="C218" s="6">
        <v>6</v>
      </c>
      <c r="D218" s="6" t="s">
        <v>541</v>
      </c>
      <c r="E218" s="6">
        <v>3</v>
      </c>
      <c r="F218" s="6">
        <v>52441415</v>
      </c>
      <c r="G218" s="6">
        <v>52441476</v>
      </c>
      <c r="H218" s="6" t="str">
        <f t="shared" si="10"/>
        <v>BAP1-EXON-6</v>
      </c>
      <c r="I218" s="6">
        <v>-1</v>
      </c>
      <c r="J218" s="6">
        <v>62</v>
      </c>
    </row>
    <row r="219" spans="1:11" x14ac:dyDescent="0.15">
      <c r="A219" s="6" t="s">
        <v>32</v>
      </c>
      <c r="B219" s="6" t="s">
        <v>33</v>
      </c>
      <c r="C219" s="6">
        <v>5</v>
      </c>
      <c r="D219" s="6" t="s">
        <v>542</v>
      </c>
      <c r="E219" s="6">
        <v>3</v>
      </c>
      <c r="F219" s="6">
        <v>52441974</v>
      </c>
      <c r="G219" s="6">
        <v>52442093</v>
      </c>
      <c r="H219" s="6" t="str">
        <f t="shared" si="10"/>
        <v>BAP1-EXON-5</v>
      </c>
      <c r="I219" s="6">
        <v>-1</v>
      </c>
      <c r="J219" s="6">
        <v>120</v>
      </c>
    </row>
    <row r="220" spans="1:11" x14ac:dyDescent="0.15">
      <c r="A220" s="6" t="s">
        <v>32</v>
      </c>
      <c r="B220" s="6" t="s">
        <v>33</v>
      </c>
      <c r="C220" s="6">
        <v>4</v>
      </c>
      <c r="D220" s="6" t="s">
        <v>543</v>
      </c>
      <c r="E220" s="6">
        <v>3</v>
      </c>
      <c r="F220" s="6">
        <v>52442490</v>
      </c>
      <c r="G220" s="6">
        <v>52442622</v>
      </c>
      <c r="H220" s="6" t="str">
        <f t="shared" si="10"/>
        <v>BAP1-EXON-4</v>
      </c>
      <c r="I220" s="6">
        <v>-1</v>
      </c>
      <c r="J220" s="6">
        <v>133</v>
      </c>
    </row>
    <row r="221" spans="1:11" x14ac:dyDescent="0.15">
      <c r="A221" s="6" t="s">
        <v>32</v>
      </c>
      <c r="B221" s="6" t="s">
        <v>33</v>
      </c>
      <c r="C221" s="6">
        <v>3</v>
      </c>
      <c r="D221" s="6" t="s">
        <v>544</v>
      </c>
      <c r="E221" s="6">
        <v>3</v>
      </c>
      <c r="F221" s="6">
        <v>52443570</v>
      </c>
      <c r="G221" s="6">
        <v>52443624</v>
      </c>
      <c r="H221" s="6" t="str">
        <f t="shared" si="10"/>
        <v>BAP1-EXON-3</v>
      </c>
      <c r="I221" s="6">
        <v>-1</v>
      </c>
      <c r="J221" s="6">
        <v>55</v>
      </c>
    </row>
    <row r="222" spans="1:11" x14ac:dyDescent="0.15">
      <c r="A222" s="6" t="s">
        <v>32</v>
      </c>
      <c r="B222" s="6" t="s">
        <v>33</v>
      </c>
      <c r="C222" s="6">
        <v>2</v>
      </c>
      <c r="D222" s="6" t="s">
        <v>545</v>
      </c>
      <c r="E222" s="6">
        <v>3</v>
      </c>
      <c r="F222" s="6">
        <v>52443730</v>
      </c>
      <c r="G222" s="6">
        <v>52443759</v>
      </c>
      <c r="H222" s="6" t="str">
        <f t="shared" si="10"/>
        <v>BAP1-EXON-2</v>
      </c>
      <c r="I222" s="6">
        <v>-1</v>
      </c>
      <c r="J222" s="6">
        <v>30</v>
      </c>
    </row>
    <row r="223" spans="1:11" x14ac:dyDescent="0.15">
      <c r="A223" s="6" t="s">
        <v>32</v>
      </c>
      <c r="B223" s="6" t="s">
        <v>33</v>
      </c>
      <c r="C223" s="6">
        <v>1</v>
      </c>
      <c r="D223" s="6" t="s">
        <v>546</v>
      </c>
      <c r="E223" s="6">
        <v>3</v>
      </c>
      <c r="F223" s="6">
        <v>52443858</v>
      </c>
      <c r="G223" s="6">
        <v>52443894</v>
      </c>
      <c r="H223" s="6" t="str">
        <f t="shared" si="10"/>
        <v>BAP1-EXON-1</v>
      </c>
      <c r="I223" s="6">
        <v>-1</v>
      </c>
      <c r="J223" s="6">
        <v>37</v>
      </c>
      <c r="K223" s="7" t="s">
        <v>324</v>
      </c>
    </row>
    <row r="224" spans="1:11" x14ac:dyDescent="0.15">
      <c r="A224" s="6" t="s">
        <v>89</v>
      </c>
      <c r="B224" s="6" t="s">
        <v>90</v>
      </c>
      <c r="C224" s="6">
        <v>3</v>
      </c>
      <c r="D224" s="6" t="s">
        <v>547</v>
      </c>
      <c r="E224" s="6">
        <v>3</v>
      </c>
      <c r="F224" s="6">
        <v>89259010</v>
      </c>
      <c r="G224" s="6">
        <v>89259670</v>
      </c>
      <c r="H224" s="6" t="str">
        <f t="shared" si="10"/>
        <v>EPHA3-EXON-3</v>
      </c>
      <c r="I224" s="6">
        <v>1</v>
      </c>
      <c r="J224" s="6">
        <v>661</v>
      </c>
      <c r="K224" t="s">
        <v>548</v>
      </c>
    </row>
    <row r="225" spans="1:11" x14ac:dyDescent="0.15">
      <c r="A225" s="6" t="s">
        <v>89</v>
      </c>
      <c r="B225" s="6" t="s">
        <v>90</v>
      </c>
      <c r="C225" s="6">
        <v>4</v>
      </c>
      <c r="D225" s="6" t="s">
        <v>549</v>
      </c>
      <c r="E225" s="6">
        <v>3</v>
      </c>
      <c r="F225" s="6">
        <v>89390066</v>
      </c>
      <c r="G225" s="6">
        <v>89390221</v>
      </c>
      <c r="H225" s="6" t="str">
        <f t="shared" si="10"/>
        <v>EPHA3-EXON-4</v>
      </c>
      <c r="I225" s="6">
        <v>1</v>
      </c>
      <c r="J225" s="6">
        <v>156</v>
      </c>
      <c r="K225" t="s">
        <v>548</v>
      </c>
    </row>
    <row r="226" spans="1:11" x14ac:dyDescent="0.15">
      <c r="A226" s="6" t="s">
        <v>89</v>
      </c>
      <c r="B226" s="6" t="s">
        <v>90</v>
      </c>
      <c r="C226" s="6">
        <v>5</v>
      </c>
      <c r="D226" s="6" t="s">
        <v>550</v>
      </c>
      <c r="E226" s="6">
        <v>3</v>
      </c>
      <c r="F226" s="6">
        <v>89390905</v>
      </c>
      <c r="G226" s="6">
        <v>89391240</v>
      </c>
      <c r="H226" s="6" t="str">
        <f t="shared" si="10"/>
        <v>EPHA3-EXON-5</v>
      </c>
      <c r="I226" s="6">
        <v>1</v>
      </c>
      <c r="J226" s="6">
        <v>336</v>
      </c>
      <c r="K226" t="s">
        <v>548</v>
      </c>
    </row>
    <row r="227" spans="1:11" x14ac:dyDescent="0.15">
      <c r="A227" s="6" t="s">
        <v>203</v>
      </c>
      <c r="B227" s="6" t="s">
        <v>204</v>
      </c>
      <c r="C227" s="6">
        <v>2</v>
      </c>
      <c r="D227" s="6" t="s">
        <v>551</v>
      </c>
      <c r="E227" s="6">
        <v>3</v>
      </c>
      <c r="F227" s="6">
        <v>178916614</v>
      </c>
      <c r="G227" s="6">
        <v>178916965</v>
      </c>
      <c r="H227" s="6" t="str">
        <f t="shared" si="10"/>
        <v>PIK3CA-EXON-2</v>
      </c>
      <c r="I227" s="6">
        <v>1</v>
      </c>
      <c r="J227" s="6">
        <v>352</v>
      </c>
      <c r="K227" t="s">
        <v>324</v>
      </c>
    </row>
    <row r="228" spans="1:11" x14ac:dyDescent="0.15">
      <c r="A228" s="6" t="s">
        <v>203</v>
      </c>
      <c r="B228" s="6" t="s">
        <v>204</v>
      </c>
      <c r="C228" s="6">
        <v>3</v>
      </c>
      <c r="D228" s="6" t="s">
        <v>552</v>
      </c>
      <c r="E228" s="6">
        <v>3</v>
      </c>
      <c r="F228" s="6">
        <v>178917478</v>
      </c>
      <c r="G228" s="6">
        <v>178917687</v>
      </c>
      <c r="H228" s="6" t="str">
        <f t="shared" si="10"/>
        <v>PIK3CA-EXON-3</v>
      </c>
      <c r="I228" s="6">
        <v>1</v>
      </c>
      <c r="J228" s="6">
        <v>210</v>
      </c>
    </row>
    <row r="229" spans="1:11" x14ac:dyDescent="0.15">
      <c r="A229" s="6" t="s">
        <v>203</v>
      </c>
      <c r="B229" s="6" t="s">
        <v>204</v>
      </c>
      <c r="C229" s="6">
        <v>4</v>
      </c>
      <c r="D229" s="6" t="s">
        <v>553</v>
      </c>
      <c r="E229" s="6">
        <v>3</v>
      </c>
      <c r="F229" s="6">
        <v>178919078</v>
      </c>
      <c r="G229" s="6">
        <v>178919328</v>
      </c>
      <c r="H229" s="6" t="str">
        <f t="shared" si="10"/>
        <v>PIK3CA-EXON-4</v>
      </c>
      <c r="I229" s="6">
        <v>1</v>
      </c>
      <c r="J229" s="6">
        <v>251</v>
      </c>
    </row>
    <row r="230" spans="1:11" x14ac:dyDescent="0.15">
      <c r="A230" s="6" t="s">
        <v>203</v>
      </c>
      <c r="B230" s="6" t="s">
        <v>204</v>
      </c>
      <c r="C230" s="6">
        <v>5</v>
      </c>
      <c r="D230" s="6" t="s">
        <v>554</v>
      </c>
      <c r="E230" s="6">
        <v>3</v>
      </c>
      <c r="F230" s="6">
        <v>178921332</v>
      </c>
      <c r="G230" s="6">
        <v>178921577</v>
      </c>
      <c r="H230" s="6" t="str">
        <f t="shared" si="10"/>
        <v>PIK3CA-EXON-5</v>
      </c>
      <c r="I230" s="6">
        <v>1</v>
      </c>
      <c r="J230" s="6">
        <v>246</v>
      </c>
    </row>
    <row r="231" spans="1:11" x14ac:dyDescent="0.15">
      <c r="A231" s="6" t="s">
        <v>203</v>
      </c>
      <c r="B231" s="6" t="s">
        <v>204</v>
      </c>
      <c r="C231" s="6">
        <v>6</v>
      </c>
      <c r="D231" s="6" t="s">
        <v>555</v>
      </c>
      <c r="E231" s="6">
        <v>3</v>
      </c>
      <c r="F231" s="6">
        <v>178922291</v>
      </c>
      <c r="G231" s="6">
        <v>178922376</v>
      </c>
      <c r="H231" s="6" t="str">
        <f t="shared" si="10"/>
        <v>PIK3CA-EXON-6</v>
      </c>
      <c r="I231" s="6">
        <v>1</v>
      </c>
      <c r="J231" s="6">
        <v>86</v>
      </c>
    </row>
    <row r="232" spans="1:11" x14ac:dyDescent="0.15">
      <c r="A232" s="6" t="s">
        <v>203</v>
      </c>
      <c r="B232" s="6" t="s">
        <v>204</v>
      </c>
      <c r="C232" s="6">
        <v>7</v>
      </c>
      <c r="D232" s="6" t="s">
        <v>556</v>
      </c>
      <c r="E232" s="6">
        <v>3</v>
      </c>
      <c r="F232" s="6">
        <v>178927383</v>
      </c>
      <c r="G232" s="6">
        <v>178927488</v>
      </c>
      <c r="H232" s="6" t="str">
        <f t="shared" si="10"/>
        <v>PIK3CA-EXON-7</v>
      </c>
      <c r="I232" s="6">
        <v>1</v>
      </c>
      <c r="J232" s="6">
        <v>106</v>
      </c>
    </row>
    <row r="233" spans="1:11" x14ac:dyDescent="0.15">
      <c r="A233" s="6" t="s">
        <v>203</v>
      </c>
      <c r="B233" s="6" t="s">
        <v>204</v>
      </c>
      <c r="C233" s="6">
        <v>8</v>
      </c>
      <c r="D233" s="6" t="s">
        <v>557</v>
      </c>
      <c r="E233" s="6">
        <v>3</v>
      </c>
      <c r="F233" s="6">
        <v>178927974</v>
      </c>
      <c r="G233" s="6">
        <v>178928126</v>
      </c>
      <c r="H233" s="6" t="str">
        <f t="shared" si="10"/>
        <v>PIK3CA-EXON-8</v>
      </c>
      <c r="I233" s="6">
        <v>1</v>
      </c>
      <c r="J233" s="6">
        <v>153</v>
      </c>
    </row>
    <row r="234" spans="1:11" x14ac:dyDescent="0.15">
      <c r="A234" s="6" t="s">
        <v>203</v>
      </c>
      <c r="B234" s="6" t="s">
        <v>204</v>
      </c>
      <c r="C234" s="6">
        <v>9</v>
      </c>
      <c r="D234" s="6" t="s">
        <v>558</v>
      </c>
      <c r="E234" s="6">
        <v>3</v>
      </c>
      <c r="F234" s="6">
        <v>178928219</v>
      </c>
      <c r="G234" s="6">
        <v>178928353</v>
      </c>
      <c r="H234" s="6" t="str">
        <f t="shared" si="10"/>
        <v>PIK3CA-EXON-9</v>
      </c>
      <c r="I234" s="6">
        <v>1</v>
      </c>
      <c r="J234" s="6">
        <v>135</v>
      </c>
    </row>
    <row r="235" spans="1:11" x14ac:dyDescent="0.15">
      <c r="A235" s="6" t="s">
        <v>203</v>
      </c>
      <c r="B235" s="6" t="s">
        <v>204</v>
      </c>
      <c r="C235" s="6">
        <v>10</v>
      </c>
      <c r="D235" s="6" t="s">
        <v>559</v>
      </c>
      <c r="E235" s="6">
        <v>3</v>
      </c>
      <c r="F235" s="6">
        <v>178935998</v>
      </c>
      <c r="G235" s="6">
        <v>178936177</v>
      </c>
      <c r="H235" s="6" t="str">
        <f t="shared" si="10"/>
        <v>PIK3CA-EXON-10</v>
      </c>
      <c r="I235" s="6">
        <v>1</v>
      </c>
      <c r="J235" s="6">
        <f>G235-F235+1</f>
        <v>180</v>
      </c>
      <c r="K235" s="11" t="s">
        <v>560</v>
      </c>
    </row>
    <row r="236" spans="1:11" x14ac:dyDescent="0.15">
      <c r="A236" s="6" t="s">
        <v>203</v>
      </c>
      <c r="B236" s="6" t="s">
        <v>204</v>
      </c>
      <c r="C236" s="6">
        <v>11</v>
      </c>
      <c r="D236" s="6" t="s">
        <v>561</v>
      </c>
      <c r="E236" s="6">
        <v>3</v>
      </c>
      <c r="F236" s="6">
        <v>178936984</v>
      </c>
      <c r="G236" s="6">
        <v>178937065</v>
      </c>
      <c r="H236" s="6" t="str">
        <f t="shared" si="10"/>
        <v>PIK3CA-EXON-11</v>
      </c>
      <c r="I236" s="6">
        <v>1</v>
      </c>
      <c r="J236" s="6">
        <v>82</v>
      </c>
    </row>
    <row r="237" spans="1:11" x14ac:dyDescent="0.15">
      <c r="A237" s="6" t="s">
        <v>203</v>
      </c>
      <c r="B237" s="6" t="s">
        <v>204</v>
      </c>
      <c r="C237" s="6">
        <v>12</v>
      </c>
      <c r="D237" s="6" t="s">
        <v>562</v>
      </c>
      <c r="E237" s="6">
        <v>3</v>
      </c>
      <c r="F237" s="6">
        <v>178937359</v>
      </c>
      <c r="G237" s="6">
        <v>178937523</v>
      </c>
      <c r="H237" s="6" t="str">
        <f t="shared" si="10"/>
        <v>PIK3CA-EXON-12</v>
      </c>
      <c r="I237" s="6">
        <v>1</v>
      </c>
      <c r="J237" s="6">
        <v>165</v>
      </c>
    </row>
    <row r="238" spans="1:11" x14ac:dyDescent="0.15">
      <c r="A238" s="6" t="s">
        <v>203</v>
      </c>
      <c r="B238" s="6" t="s">
        <v>204</v>
      </c>
      <c r="C238" s="6">
        <v>13</v>
      </c>
      <c r="D238" s="6" t="s">
        <v>563</v>
      </c>
      <c r="E238" s="6">
        <v>3</v>
      </c>
      <c r="F238" s="6">
        <v>178937737</v>
      </c>
      <c r="G238" s="6">
        <v>178937840</v>
      </c>
      <c r="H238" s="6" t="str">
        <f t="shared" si="10"/>
        <v>PIK3CA-EXON-13</v>
      </c>
      <c r="I238" s="6">
        <v>1</v>
      </c>
      <c r="J238" s="6">
        <v>104</v>
      </c>
    </row>
    <row r="239" spans="1:11" x14ac:dyDescent="0.15">
      <c r="A239" s="6" t="s">
        <v>203</v>
      </c>
      <c r="B239" s="6" t="s">
        <v>204</v>
      </c>
      <c r="C239" s="6">
        <v>14</v>
      </c>
      <c r="D239" s="6" t="s">
        <v>564</v>
      </c>
      <c r="E239" s="6">
        <v>3</v>
      </c>
      <c r="F239" s="6">
        <v>178938774</v>
      </c>
      <c r="G239" s="6">
        <v>178938945</v>
      </c>
      <c r="H239" s="6" t="str">
        <f t="shared" si="10"/>
        <v>PIK3CA-EXON-14</v>
      </c>
      <c r="I239" s="6">
        <v>1</v>
      </c>
      <c r="J239" s="6">
        <v>172</v>
      </c>
    </row>
    <row r="240" spans="1:11" x14ac:dyDescent="0.15">
      <c r="A240" s="6" t="s">
        <v>203</v>
      </c>
      <c r="B240" s="6" t="s">
        <v>204</v>
      </c>
      <c r="C240" s="6">
        <v>15</v>
      </c>
      <c r="D240" s="6" t="s">
        <v>565</v>
      </c>
      <c r="E240" s="6">
        <v>3</v>
      </c>
      <c r="F240" s="6">
        <v>178941869</v>
      </c>
      <c r="G240" s="6">
        <v>178941975</v>
      </c>
      <c r="H240" s="6" t="str">
        <f t="shared" si="10"/>
        <v>PIK3CA-EXON-15</v>
      </c>
      <c r="I240" s="6">
        <v>1</v>
      </c>
      <c r="J240" s="6">
        <v>107</v>
      </c>
    </row>
    <row r="241" spans="1:11" x14ac:dyDescent="0.15">
      <c r="A241" s="6" t="s">
        <v>203</v>
      </c>
      <c r="B241" s="6" t="s">
        <v>204</v>
      </c>
      <c r="C241" s="6">
        <v>16</v>
      </c>
      <c r="D241" s="6" t="s">
        <v>566</v>
      </c>
      <c r="E241" s="6">
        <v>3</v>
      </c>
      <c r="F241" s="6">
        <v>178942488</v>
      </c>
      <c r="G241" s="6">
        <v>178942609</v>
      </c>
      <c r="H241" s="6" t="str">
        <f t="shared" si="10"/>
        <v>PIK3CA-EXON-16</v>
      </c>
      <c r="I241" s="6">
        <v>1</v>
      </c>
      <c r="J241" s="6">
        <v>122</v>
      </c>
    </row>
    <row r="242" spans="1:11" x14ac:dyDescent="0.15">
      <c r="A242" s="6" t="s">
        <v>203</v>
      </c>
      <c r="B242" s="6" t="s">
        <v>204</v>
      </c>
      <c r="C242" s="6">
        <v>17</v>
      </c>
      <c r="D242" s="6" t="s">
        <v>567</v>
      </c>
      <c r="E242" s="6">
        <v>3</v>
      </c>
      <c r="F242" s="6">
        <v>178943750</v>
      </c>
      <c r="G242" s="6">
        <v>178943828</v>
      </c>
      <c r="H242" s="6" t="str">
        <f t="shared" si="10"/>
        <v>PIK3CA-EXON-17</v>
      </c>
      <c r="I242" s="6">
        <v>1</v>
      </c>
      <c r="J242" s="6">
        <v>79</v>
      </c>
    </row>
    <row r="243" spans="1:11" x14ac:dyDescent="0.15">
      <c r="A243" s="6" t="s">
        <v>203</v>
      </c>
      <c r="B243" s="6" t="s">
        <v>204</v>
      </c>
      <c r="C243" s="6">
        <v>18</v>
      </c>
      <c r="D243" s="6" t="s">
        <v>568</v>
      </c>
      <c r="E243" s="6">
        <v>3</v>
      </c>
      <c r="F243" s="6">
        <v>178947060</v>
      </c>
      <c r="G243" s="6">
        <v>178947230</v>
      </c>
      <c r="H243" s="6" t="str">
        <f t="shared" si="10"/>
        <v>PIK3CA-EXON-18</v>
      </c>
      <c r="I243" s="6">
        <v>1</v>
      </c>
      <c r="J243" s="6">
        <v>171</v>
      </c>
    </row>
    <row r="244" spans="1:11" x14ac:dyDescent="0.15">
      <c r="A244" s="6" t="s">
        <v>203</v>
      </c>
      <c r="B244" s="6" t="s">
        <v>204</v>
      </c>
      <c r="C244" s="6">
        <v>19</v>
      </c>
      <c r="D244" s="6" t="s">
        <v>569</v>
      </c>
      <c r="E244" s="6">
        <v>3</v>
      </c>
      <c r="F244" s="6">
        <v>178947792</v>
      </c>
      <c r="G244" s="6">
        <v>178947909</v>
      </c>
      <c r="H244" s="6" t="str">
        <f t="shared" ref="H244:H267" si="11">A244&amp;"-EXON-"&amp;C244</f>
        <v>PIK3CA-EXON-19</v>
      </c>
      <c r="I244" s="6">
        <v>1</v>
      </c>
      <c r="J244" s="6">
        <v>118</v>
      </c>
    </row>
    <row r="245" spans="1:11" x14ac:dyDescent="0.15">
      <c r="A245" s="6" t="s">
        <v>203</v>
      </c>
      <c r="B245" s="6" t="s">
        <v>204</v>
      </c>
      <c r="C245" s="6">
        <v>20</v>
      </c>
      <c r="D245" s="6" t="s">
        <v>570</v>
      </c>
      <c r="E245" s="6">
        <v>3</v>
      </c>
      <c r="F245" s="6">
        <v>178948013</v>
      </c>
      <c r="G245" s="6">
        <v>178948164</v>
      </c>
      <c r="H245" s="6" t="str">
        <f t="shared" si="11"/>
        <v>PIK3CA-EXON-20</v>
      </c>
      <c r="I245" s="6">
        <v>1</v>
      </c>
      <c r="J245" s="6">
        <v>152</v>
      </c>
    </row>
    <row r="246" spans="1:11" x14ac:dyDescent="0.15">
      <c r="A246" s="6" t="s">
        <v>203</v>
      </c>
      <c r="B246" s="6" t="s">
        <v>204</v>
      </c>
      <c r="C246" s="6">
        <v>21</v>
      </c>
      <c r="D246" s="6" t="s">
        <v>571</v>
      </c>
      <c r="E246" s="6">
        <v>3</v>
      </c>
      <c r="F246" s="6">
        <v>178951882</v>
      </c>
      <c r="G246" s="6">
        <v>178952152</v>
      </c>
      <c r="H246" s="6" t="str">
        <f t="shared" si="11"/>
        <v>PIK3CA-EXON-21</v>
      </c>
      <c r="I246" s="6">
        <v>1</v>
      </c>
      <c r="J246" s="6">
        <v>271</v>
      </c>
    </row>
    <row r="247" spans="1:11" x14ac:dyDescent="0.15">
      <c r="A247" s="6" t="s">
        <v>252</v>
      </c>
      <c r="B247" s="6" t="s">
        <v>253</v>
      </c>
      <c r="C247" s="6">
        <v>1</v>
      </c>
      <c r="D247" s="6" t="s">
        <v>572</v>
      </c>
      <c r="E247" s="6">
        <v>3</v>
      </c>
      <c r="F247" s="6">
        <v>181430149</v>
      </c>
      <c r="G247" s="6">
        <v>181432221</v>
      </c>
      <c r="H247" s="6" t="str">
        <f t="shared" si="11"/>
        <v>SOX2-EXON-1</v>
      </c>
      <c r="I247" s="6">
        <v>1</v>
      </c>
      <c r="J247" s="6">
        <v>2073</v>
      </c>
      <c r="K247" t="s">
        <v>573</v>
      </c>
    </row>
    <row r="248" spans="1:11" x14ac:dyDescent="0.15">
      <c r="A248" s="6" t="s">
        <v>266</v>
      </c>
      <c r="B248" s="6" t="s">
        <v>267</v>
      </c>
      <c r="C248" s="6">
        <v>1</v>
      </c>
      <c r="D248" s="6" t="s">
        <v>574</v>
      </c>
      <c r="E248" s="6">
        <v>3</v>
      </c>
      <c r="F248" s="6">
        <v>189349305</v>
      </c>
      <c r="G248" s="6">
        <v>189349366</v>
      </c>
      <c r="H248" s="6" t="str">
        <f t="shared" si="11"/>
        <v>TP63-EXON-1</v>
      </c>
      <c r="I248" s="6">
        <v>1</v>
      </c>
      <c r="J248" s="6">
        <v>62</v>
      </c>
      <c r="K248" t="s">
        <v>575</v>
      </c>
    </row>
    <row r="249" spans="1:11" x14ac:dyDescent="0.15">
      <c r="A249" s="6" t="s">
        <v>266</v>
      </c>
      <c r="B249" s="6" t="s">
        <v>267</v>
      </c>
      <c r="C249" s="6">
        <v>4</v>
      </c>
      <c r="D249" s="6" t="s">
        <v>576</v>
      </c>
      <c r="E249" s="6">
        <v>3</v>
      </c>
      <c r="F249" s="6">
        <v>189526061</v>
      </c>
      <c r="G249" s="6">
        <v>189526315</v>
      </c>
      <c r="H249" s="6" t="str">
        <f t="shared" si="11"/>
        <v>TP63-EXON-4</v>
      </c>
      <c r="I249" s="6">
        <v>1</v>
      </c>
      <c r="J249" s="6">
        <v>255</v>
      </c>
      <c r="K249" t="s">
        <v>296</v>
      </c>
    </row>
    <row r="250" spans="1:11" x14ac:dyDescent="0.15">
      <c r="A250" s="6" t="s">
        <v>266</v>
      </c>
      <c r="B250" s="6" t="s">
        <v>267</v>
      </c>
      <c r="C250" s="6">
        <v>8</v>
      </c>
      <c r="D250" s="6" t="s">
        <v>577</v>
      </c>
      <c r="E250" s="6">
        <v>3</v>
      </c>
      <c r="F250" s="6">
        <v>189586369</v>
      </c>
      <c r="G250" s="6">
        <v>189586505</v>
      </c>
      <c r="H250" s="6" t="str">
        <f t="shared" si="11"/>
        <v>TP63-EXON-8</v>
      </c>
      <c r="I250" s="6">
        <v>1</v>
      </c>
      <c r="J250" s="6">
        <v>137</v>
      </c>
      <c r="K250" t="s">
        <v>393</v>
      </c>
    </row>
    <row r="251" spans="1:11" x14ac:dyDescent="0.15">
      <c r="A251" s="6" t="s">
        <v>266</v>
      </c>
      <c r="B251" s="6" t="s">
        <v>267</v>
      </c>
      <c r="C251" s="6">
        <v>9</v>
      </c>
      <c r="D251" s="6" t="s">
        <v>578</v>
      </c>
      <c r="E251" s="6">
        <v>3</v>
      </c>
      <c r="F251" s="6">
        <v>189587113</v>
      </c>
      <c r="G251" s="6">
        <v>189587195</v>
      </c>
      <c r="H251" s="6" t="str">
        <f t="shared" si="11"/>
        <v>TP63-EXON-9</v>
      </c>
      <c r="I251" s="6">
        <v>1</v>
      </c>
      <c r="J251" s="6">
        <v>83</v>
      </c>
      <c r="K251" t="s">
        <v>385</v>
      </c>
    </row>
    <row r="252" spans="1:11" x14ac:dyDescent="0.15">
      <c r="A252" s="6" t="s">
        <v>266</v>
      </c>
      <c r="B252" s="6" t="s">
        <v>267</v>
      </c>
      <c r="C252" s="6">
        <v>14</v>
      </c>
      <c r="D252" s="6" t="s">
        <v>579</v>
      </c>
      <c r="E252" s="6">
        <v>3</v>
      </c>
      <c r="F252" s="6">
        <v>189611995</v>
      </c>
      <c r="G252" s="6">
        <v>189612291</v>
      </c>
      <c r="H252" s="6" t="str">
        <f t="shared" si="11"/>
        <v>TP63-EXON-14</v>
      </c>
      <c r="I252" s="6">
        <v>1</v>
      </c>
      <c r="J252" s="6">
        <v>297</v>
      </c>
      <c r="K252" t="s">
        <v>425</v>
      </c>
    </row>
    <row r="253" spans="1:11" x14ac:dyDescent="0.15">
      <c r="A253" s="6" t="s">
        <v>111</v>
      </c>
      <c r="B253" s="6" t="s">
        <v>112</v>
      </c>
      <c r="C253" s="6">
        <v>2</v>
      </c>
      <c r="D253" s="6" t="s">
        <v>580</v>
      </c>
      <c r="E253" s="6">
        <v>4</v>
      </c>
      <c r="F253" s="6">
        <v>1795662</v>
      </c>
      <c r="G253" s="6">
        <v>1795770</v>
      </c>
      <c r="H253" s="6" t="str">
        <f t="shared" si="11"/>
        <v>FGFR3-EXON-2</v>
      </c>
      <c r="I253" s="6">
        <v>1</v>
      </c>
      <c r="J253" s="6">
        <v>109</v>
      </c>
      <c r="K253" t="s">
        <v>324</v>
      </c>
    </row>
    <row r="254" spans="1:11" x14ac:dyDescent="0.15">
      <c r="A254" s="6" t="s">
        <v>111</v>
      </c>
      <c r="B254" s="6" t="s">
        <v>112</v>
      </c>
      <c r="C254" s="6">
        <v>3</v>
      </c>
      <c r="D254" s="6" t="s">
        <v>581</v>
      </c>
      <c r="E254" s="6">
        <v>4</v>
      </c>
      <c r="F254" s="6">
        <v>1800981</v>
      </c>
      <c r="G254" s="6">
        <v>1801250</v>
      </c>
      <c r="H254" s="6" t="str">
        <f t="shared" si="11"/>
        <v>FGFR3-EXON-3</v>
      </c>
      <c r="I254" s="6">
        <v>1</v>
      </c>
      <c r="J254" s="6">
        <v>270</v>
      </c>
    </row>
    <row r="255" spans="1:11" x14ac:dyDescent="0.15">
      <c r="A255" s="6" t="s">
        <v>111</v>
      </c>
      <c r="B255" s="6" t="s">
        <v>112</v>
      </c>
      <c r="C255" s="6">
        <v>4</v>
      </c>
      <c r="D255" s="6" t="s">
        <v>582</v>
      </c>
      <c r="E255" s="6">
        <v>4</v>
      </c>
      <c r="F255" s="6">
        <v>1801474</v>
      </c>
      <c r="G255" s="6">
        <v>1801539</v>
      </c>
      <c r="H255" s="6" t="str">
        <f t="shared" si="11"/>
        <v>FGFR3-EXON-4</v>
      </c>
      <c r="I255" s="6">
        <v>1</v>
      </c>
      <c r="J255" s="6">
        <v>66</v>
      </c>
    </row>
    <row r="256" spans="1:11" x14ac:dyDescent="0.15">
      <c r="A256" s="6" t="s">
        <v>111</v>
      </c>
      <c r="B256" s="6" t="s">
        <v>112</v>
      </c>
      <c r="C256" s="6">
        <v>5</v>
      </c>
      <c r="D256" s="6" t="s">
        <v>583</v>
      </c>
      <c r="E256" s="6">
        <v>4</v>
      </c>
      <c r="F256" s="6">
        <v>1803094</v>
      </c>
      <c r="G256" s="6">
        <v>1803263</v>
      </c>
      <c r="H256" s="6" t="str">
        <f t="shared" si="11"/>
        <v>FGFR3-EXON-5</v>
      </c>
      <c r="I256" s="6">
        <v>1</v>
      </c>
      <c r="J256" s="6">
        <v>170</v>
      </c>
    </row>
    <row r="257" spans="1:11" x14ac:dyDescent="0.15">
      <c r="A257" s="6" t="s">
        <v>111</v>
      </c>
      <c r="B257" s="6" t="s">
        <v>112</v>
      </c>
      <c r="C257" s="6">
        <v>6</v>
      </c>
      <c r="D257" s="6" t="s">
        <v>584</v>
      </c>
      <c r="E257" s="6">
        <v>4</v>
      </c>
      <c r="F257" s="6">
        <v>1803347</v>
      </c>
      <c r="G257" s="6">
        <v>1803470</v>
      </c>
      <c r="H257" s="6" t="str">
        <f t="shared" si="11"/>
        <v>FGFR3-EXON-6</v>
      </c>
      <c r="I257" s="6">
        <v>1</v>
      </c>
      <c r="J257" s="6">
        <v>124</v>
      </c>
    </row>
    <row r="258" spans="1:11" x14ac:dyDescent="0.15">
      <c r="A258" s="6" t="s">
        <v>111</v>
      </c>
      <c r="B258" s="6" t="s">
        <v>112</v>
      </c>
      <c r="C258" s="6">
        <v>7</v>
      </c>
      <c r="D258" s="6" t="s">
        <v>585</v>
      </c>
      <c r="E258" s="6">
        <v>4</v>
      </c>
      <c r="F258" s="6">
        <v>1803562</v>
      </c>
      <c r="G258" s="6">
        <v>1803752</v>
      </c>
      <c r="H258" s="6" t="str">
        <f t="shared" si="11"/>
        <v>FGFR3-EXON-7</v>
      </c>
      <c r="I258" s="6">
        <v>1</v>
      </c>
      <c r="J258" s="6">
        <v>191</v>
      </c>
    </row>
    <row r="259" spans="1:11" x14ac:dyDescent="0.15">
      <c r="A259" s="6" t="s">
        <v>111</v>
      </c>
      <c r="B259" s="6" t="s">
        <v>112</v>
      </c>
      <c r="C259" s="6">
        <v>8</v>
      </c>
      <c r="D259" s="6" t="s">
        <v>586</v>
      </c>
      <c r="E259" s="6">
        <v>4</v>
      </c>
      <c r="F259" s="6">
        <v>1804641</v>
      </c>
      <c r="G259" s="6">
        <v>1804791</v>
      </c>
      <c r="H259" s="6" t="str">
        <f t="shared" si="11"/>
        <v>FGFR3-EXON-8</v>
      </c>
      <c r="I259" s="6">
        <v>1</v>
      </c>
      <c r="J259" s="6">
        <v>151</v>
      </c>
    </row>
    <row r="260" spans="1:11" x14ac:dyDescent="0.15">
      <c r="A260" s="6" t="s">
        <v>111</v>
      </c>
      <c r="B260" s="6" t="s">
        <v>112</v>
      </c>
      <c r="C260" s="6">
        <v>9</v>
      </c>
      <c r="D260" s="6" t="s">
        <v>587</v>
      </c>
      <c r="E260" s="6">
        <v>4</v>
      </c>
      <c r="F260" s="6">
        <v>1806057</v>
      </c>
      <c r="G260" s="6">
        <v>1806247</v>
      </c>
      <c r="H260" s="6" t="str">
        <f t="shared" si="11"/>
        <v>FGFR3-EXON-9</v>
      </c>
      <c r="I260" s="6">
        <v>1</v>
      </c>
      <c r="J260" s="6">
        <v>191</v>
      </c>
    </row>
    <row r="261" spans="1:11" x14ac:dyDescent="0.15">
      <c r="A261" s="6" t="s">
        <v>111</v>
      </c>
      <c r="B261" s="6" t="s">
        <v>112</v>
      </c>
      <c r="C261" s="6">
        <v>10</v>
      </c>
      <c r="D261" s="6" t="s">
        <v>588</v>
      </c>
      <c r="E261" s="6">
        <v>4</v>
      </c>
      <c r="F261" s="6">
        <v>1806551</v>
      </c>
      <c r="G261" s="6">
        <v>1806696</v>
      </c>
      <c r="H261" s="6" t="str">
        <f t="shared" si="11"/>
        <v>FGFR3-EXON-10</v>
      </c>
      <c r="I261" s="6">
        <v>1</v>
      </c>
      <c r="J261" s="6">
        <v>146</v>
      </c>
    </row>
    <row r="262" spans="1:11" x14ac:dyDescent="0.15">
      <c r="A262" s="6" t="s">
        <v>111</v>
      </c>
      <c r="B262" s="6" t="s">
        <v>112</v>
      </c>
      <c r="C262" s="6">
        <v>11</v>
      </c>
      <c r="D262" s="6" t="s">
        <v>589</v>
      </c>
      <c r="E262" s="6">
        <v>4</v>
      </c>
      <c r="F262" s="6">
        <v>1807082</v>
      </c>
      <c r="G262" s="6">
        <v>1807203</v>
      </c>
      <c r="H262" s="6" t="str">
        <f t="shared" si="11"/>
        <v>FGFR3-EXON-11</v>
      </c>
      <c r="I262" s="6">
        <v>1</v>
      </c>
      <c r="J262" s="6">
        <v>122</v>
      </c>
    </row>
    <row r="263" spans="1:11" x14ac:dyDescent="0.15">
      <c r="A263" s="6" t="s">
        <v>111</v>
      </c>
      <c r="B263" s="6" t="s">
        <v>112</v>
      </c>
      <c r="C263" s="6">
        <v>12</v>
      </c>
      <c r="D263" s="6" t="s">
        <v>590</v>
      </c>
      <c r="E263" s="6">
        <v>4</v>
      </c>
      <c r="F263" s="6">
        <v>1807286</v>
      </c>
      <c r="G263" s="6">
        <v>1807396</v>
      </c>
      <c r="H263" s="6" t="str">
        <f t="shared" si="11"/>
        <v>FGFR3-EXON-12</v>
      </c>
      <c r="I263" s="6">
        <v>1</v>
      </c>
      <c r="J263" s="6">
        <v>111</v>
      </c>
    </row>
    <row r="264" spans="1:11" x14ac:dyDescent="0.15">
      <c r="A264" s="6" t="s">
        <v>111</v>
      </c>
      <c r="B264" s="6" t="s">
        <v>112</v>
      </c>
      <c r="C264" s="6">
        <v>13</v>
      </c>
      <c r="D264" s="6" t="s">
        <v>591</v>
      </c>
      <c r="E264" s="6">
        <v>4</v>
      </c>
      <c r="F264" s="6">
        <v>1807477</v>
      </c>
      <c r="G264" s="6">
        <v>1807667</v>
      </c>
      <c r="H264" s="6" t="str">
        <f t="shared" si="11"/>
        <v>FGFR3-EXON-13</v>
      </c>
      <c r="I264" s="6">
        <v>1</v>
      </c>
      <c r="J264" s="6">
        <v>191</v>
      </c>
    </row>
    <row r="265" spans="1:11" x14ac:dyDescent="0.15">
      <c r="A265" s="6" t="s">
        <v>111</v>
      </c>
      <c r="B265" s="6" t="s">
        <v>112</v>
      </c>
      <c r="C265" s="6">
        <v>14</v>
      </c>
      <c r="D265" s="6" t="s">
        <v>592</v>
      </c>
      <c r="E265" s="6">
        <v>4</v>
      </c>
      <c r="F265" s="6">
        <v>1807778</v>
      </c>
      <c r="G265" s="6">
        <v>1807900</v>
      </c>
      <c r="H265" s="6" t="str">
        <f t="shared" si="11"/>
        <v>FGFR3-EXON-14</v>
      </c>
      <c r="I265" s="6">
        <v>1</v>
      </c>
      <c r="J265" s="6">
        <v>123</v>
      </c>
    </row>
    <row r="266" spans="1:11" x14ac:dyDescent="0.15">
      <c r="A266" s="6" t="s">
        <v>111</v>
      </c>
      <c r="B266" s="6" t="s">
        <v>112</v>
      </c>
      <c r="C266" s="6">
        <v>15</v>
      </c>
      <c r="D266" s="6" t="s">
        <v>593</v>
      </c>
      <c r="E266" s="6">
        <v>4</v>
      </c>
      <c r="F266" s="6">
        <v>1807984</v>
      </c>
      <c r="G266" s="6">
        <v>1808054</v>
      </c>
      <c r="H266" s="6" t="str">
        <f t="shared" si="11"/>
        <v>FGFR3-EXON-15</v>
      </c>
      <c r="I266" s="6">
        <v>1</v>
      </c>
      <c r="J266" s="6">
        <v>71</v>
      </c>
    </row>
    <row r="267" spans="1:11" x14ac:dyDescent="0.15">
      <c r="A267" s="6" t="s">
        <v>111</v>
      </c>
      <c r="B267" s="6" t="s">
        <v>112</v>
      </c>
      <c r="C267" s="6">
        <v>16</v>
      </c>
      <c r="D267" s="6" t="s">
        <v>594</v>
      </c>
      <c r="E267" s="6">
        <v>4</v>
      </c>
      <c r="F267" s="6">
        <v>1808273</v>
      </c>
      <c r="G267" s="6">
        <v>1808410</v>
      </c>
      <c r="H267" s="6" t="str">
        <f t="shared" si="11"/>
        <v>FGFR3-EXON-16</v>
      </c>
      <c r="I267" s="6">
        <v>1</v>
      </c>
      <c r="J267" s="6">
        <v>138</v>
      </c>
    </row>
    <row r="268" spans="1:11" x14ac:dyDescent="0.15">
      <c r="A268" s="6" t="s">
        <v>111</v>
      </c>
      <c r="B268" s="6" t="s">
        <v>112</v>
      </c>
      <c r="C268" s="6" t="s">
        <v>595</v>
      </c>
      <c r="D268" s="6" t="s">
        <v>596</v>
      </c>
      <c r="E268" s="6">
        <v>4</v>
      </c>
      <c r="F268" s="6">
        <v>1808411</v>
      </c>
      <c r="G268" s="6">
        <v>1808555</v>
      </c>
      <c r="H268" s="6" t="str">
        <f>D268</f>
        <v>FGFR3-INTRON16</v>
      </c>
      <c r="I268" s="6">
        <v>1</v>
      </c>
      <c r="J268" s="6">
        <f>G268-F268+1</f>
        <v>145</v>
      </c>
      <c r="K268" t="s">
        <v>597</v>
      </c>
    </row>
    <row r="269" spans="1:11" x14ac:dyDescent="0.15">
      <c r="A269" s="6" t="s">
        <v>111</v>
      </c>
      <c r="B269" s="6" t="s">
        <v>112</v>
      </c>
      <c r="C269" s="6">
        <v>17</v>
      </c>
      <c r="D269" s="6" t="s">
        <v>598</v>
      </c>
      <c r="E269" s="6">
        <v>4</v>
      </c>
      <c r="F269" s="6">
        <v>1808556</v>
      </c>
      <c r="G269" s="6">
        <v>1808661</v>
      </c>
      <c r="H269" s="6" t="str">
        <f>A269&amp;"-EXON-"&amp;C269</f>
        <v>FGFR3-EXON-17</v>
      </c>
      <c r="I269" s="6">
        <v>1</v>
      </c>
      <c r="J269" s="6">
        <v>106</v>
      </c>
      <c r="K269" t="s">
        <v>599</v>
      </c>
    </row>
    <row r="270" spans="1:11" x14ac:dyDescent="0.15">
      <c r="A270" s="6" t="s">
        <v>111</v>
      </c>
      <c r="B270" s="6" t="s">
        <v>112</v>
      </c>
      <c r="C270" s="6" t="s">
        <v>600</v>
      </c>
      <c r="D270" s="6" t="s">
        <v>601</v>
      </c>
      <c r="E270" s="6">
        <v>4</v>
      </c>
      <c r="F270" s="6">
        <v>1808662</v>
      </c>
      <c r="G270" s="6">
        <v>1808842</v>
      </c>
      <c r="H270" s="6" t="str">
        <f>D270</f>
        <v>FGFR3-INTRON17</v>
      </c>
      <c r="I270" s="6">
        <v>1</v>
      </c>
      <c r="J270" s="6">
        <f>G270-F270+1</f>
        <v>181</v>
      </c>
      <c r="K270" t="s">
        <v>602</v>
      </c>
    </row>
    <row r="271" spans="1:11" x14ac:dyDescent="0.15">
      <c r="A271" s="6" t="s">
        <v>111</v>
      </c>
      <c r="B271" s="6" t="s">
        <v>112</v>
      </c>
      <c r="C271" s="6">
        <v>18</v>
      </c>
      <c r="D271" s="6" t="s">
        <v>603</v>
      </c>
      <c r="E271" s="6">
        <v>4</v>
      </c>
      <c r="F271" s="6">
        <v>1808843</v>
      </c>
      <c r="G271" s="6">
        <v>1808989</v>
      </c>
      <c r="H271" s="6" t="str">
        <f t="shared" ref="H271:H310" si="12">A271&amp;"-EXON-"&amp;C271</f>
        <v>FGFR3-EXON-18</v>
      </c>
      <c r="I271" s="6">
        <v>1</v>
      </c>
      <c r="J271" s="6">
        <v>147</v>
      </c>
    </row>
    <row r="272" spans="1:11" x14ac:dyDescent="0.15">
      <c r="A272" s="6" t="s">
        <v>199</v>
      </c>
      <c r="B272" s="6" t="s">
        <v>200</v>
      </c>
      <c r="C272" s="6">
        <v>11</v>
      </c>
      <c r="D272" s="6" t="s">
        <v>604</v>
      </c>
      <c r="E272" s="6">
        <v>4</v>
      </c>
      <c r="F272" s="6">
        <v>55140698</v>
      </c>
      <c r="G272" s="6">
        <v>55140792</v>
      </c>
      <c r="H272" s="6" t="str">
        <f t="shared" si="12"/>
        <v>PDGFRA-EXON-11</v>
      </c>
      <c r="I272" s="6">
        <v>1</v>
      </c>
      <c r="J272" s="6">
        <v>95</v>
      </c>
    </row>
    <row r="273" spans="1:11" x14ac:dyDescent="0.15">
      <c r="A273" s="6" t="s">
        <v>199</v>
      </c>
      <c r="B273" s="6" t="s">
        <v>200</v>
      </c>
      <c r="C273" s="6">
        <v>12</v>
      </c>
      <c r="D273" s="6" t="s">
        <v>605</v>
      </c>
      <c r="E273" s="6">
        <v>4</v>
      </c>
      <c r="F273" s="6">
        <v>55141008</v>
      </c>
      <c r="G273" s="6">
        <v>55141140</v>
      </c>
      <c r="H273" s="6" t="str">
        <f t="shared" si="12"/>
        <v>PDGFRA-EXON-12</v>
      </c>
      <c r="I273" s="6">
        <v>1</v>
      </c>
      <c r="J273" s="6">
        <v>133</v>
      </c>
      <c r="K273" t="s">
        <v>393</v>
      </c>
    </row>
    <row r="274" spans="1:11" x14ac:dyDescent="0.15">
      <c r="A274" s="6" t="s">
        <v>199</v>
      </c>
      <c r="B274" s="6" t="s">
        <v>200</v>
      </c>
      <c r="C274" s="6">
        <v>14</v>
      </c>
      <c r="D274" s="6" t="s">
        <v>606</v>
      </c>
      <c r="E274" s="6">
        <v>4</v>
      </c>
      <c r="F274" s="6">
        <v>55144063</v>
      </c>
      <c r="G274" s="6">
        <v>55144173</v>
      </c>
      <c r="H274" s="6" t="str">
        <f t="shared" si="12"/>
        <v>PDGFRA-EXON-14</v>
      </c>
      <c r="I274" s="6">
        <v>1</v>
      </c>
      <c r="J274" s="6">
        <v>111</v>
      </c>
      <c r="K274" t="s">
        <v>425</v>
      </c>
    </row>
    <row r="275" spans="1:11" x14ac:dyDescent="0.15">
      <c r="A275" s="6" t="s">
        <v>199</v>
      </c>
      <c r="B275" s="6" t="s">
        <v>200</v>
      </c>
      <c r="C275" s="6">
        <v>15</v>
      </c>
      <c r="D275" s="6" t="s">
        <v>607</v>
      </c>
      <c r="E275" s="6">
        <v>4</v>
      </c>
      <c r="F275" s="6">
        <v>55144529</v>
      </c>
      <c r="G275" s="6">
        <v>55144682</v>
      </c>
      <c r="H275" s="6" t="str">
        <f t="shared" si="12"/>
        <v>PDGFRA-EXON-15</v>
      </c>
      <c r="I275" s="6">
        <v>1</v>
      </c>
      <c r="J275" s="6">
        <v>154</v>
      </c>
      <c r="K275" t="s">
        <v>296</v>
      </c>
    </row>
    <row r="276" spans="1:11" x14ac:dyDescent="0.15">
      <c r="A276" s="6" t="s">
        <v>199</v>
      </c>
      <c r="B276" s="6" t="s">
        <v>200</v>
      </c>
      <c r="C276" s="6">
        <v>18</v>
      </c>
      <c r="D276" s="6" t="s">
        <v>608</v>
      </c>
      <c r="E276" s="6">
        <v>4</v>
      </c>
      <c r="F276" s="6">
        <v>55152008</v>
      </c>
      <c r="G276" s="6">
        <v>55152130</v>
      </c>
      <c r="H276" s="6" t="str">
        <f t="shared" si="12"/>
        <v>PDGFRA-EXON-18</v>
      </c>
      <c r="I276" s="6">
        <v>1</v>
      </c>
      <c r="J276" s="6">
        <v>123</v>
      </c>
      <c r="K276" t="s">
        <v>385</v>
      </c>
    </row>
    <row r="277" spans="1:11" x14ac:dyDescent="0.15">
      <c r="A277" s="6" t="s">
        <v>145</v>
      </c>
      <c r="B277" s="6" t="s">
        <v>146</v>
      </c>
      <c r="C277" s="6">
        <v>9</v>
      </c>
      <c r="D277" s="6" t="s">
        <v>609</v>
      </c>
      <c r="E277" s="6">
        <v>4</v>
      </c>
      <c r="F277" s="6">
        <v>55592023</v>
      </c>
      <c r="G277" s="6">
        <v>55592216</v>
      </c>
      <c r="H277" s="6" t="str">
        <f t="shared" si="12"/>
        <v>KIT-EXON-9</v>
      </c>
      <c r="I277" s="6">
        <v>1</v>
      </c>
      <c r="J277" s="6">
        <v>194</v>
      </c>
      <c r="K277" t="s">
        <v>610</v>
      </c>
    </row>
    <row r="278" spans="1:11" x14ac:dyDescent="0.15">
      <c r="A278" s="6" t="s">
        <v>145</v>
      </c>
      <c r="B278" s="6" t="s">
        <v>146</v>
      </c>
      <c r="C278" s="6">
        <v>10</v>
      </c>
      <c r="D278" s="6" t="s">
        <v>611</v>
      </c>
      <c r="E278" s="6">
        <v>4</v>
      </c>
      <c r="F278" s="6">
        <v>55593384</v>
      </c>
      <c r="G278" s="6">
        <v>55593490</v>
      </c>
      <c r="H278" s="6" t="str">
        <f t="shared" si="12"/>
        <v>KIT-EXON-10</v>
      </c>
      <c r="I278" s="6">
        <v>1</v>
      </c>
      <c r="J278" s="6">
        <v>107</v>
      </c>
    </row>
    <row r="279" spans="1:11" x14ac:dyDescent="0.15">
      <c r="A279" s="6" t="s">
        <v>145</v>
      </c>
      <c r="B279" s="6" t="s">
        <v>146</v>
      </c>
      <c r="C279" s="6">
        <v>11</v>
      </c>
      <c r="D279" s="6" t="s">
        <v>612</v>
      </c>
      <c r="E279" s="6">
        <v>4</v>
      </c>
      <c r="F279" s="6">
        <v>55593582</v>
      </c>
      <c r="G279" s="6">
        <v>55593708</v>
      </c>
      <c r="H279" s="6" t="str">
        <f t="shared" si="12"/>
        <v>KIT-EXON-11</v>
      </c>
      <c r="I279" s="6">
        <v>1</v>
      </c>
      <c r="J279" s="6">
        <v>127</v>
      </c>
      <c r="K279" t="s">
        <v>613</v>
      </c>
    </row>
    <row r="280" spans="1:11" x14ac:dyDescent="0.15">
      <c r="A280" s="6" t="s">
        <v>145</v>
      </c>
      <c r="B280" s="6" t="s">
        <v>146</v>
      </c>
      <c r="C280" s="6">
        <v>12</v>
      </c>
      <c r="D280" s="6" t="s">
        <v>614</v>
      </c>
      <c r="E280" s="6">
        <v>4</v>
      </c>
      <c r="F280" s="6">
        <v>55593989</v>
      </c>
      <c r="G280" s="6">
        <v>55594093</v>
      </c>
      <c r="H280" s="6" t="str">
        <f t="shared" si="12"/>
        <v>KIT-EXON-12</v>
      </c>
      <c r="I280" s="6">
        <v>1</v>
      </c>
      <c r="J280" s="6">
        <v>105</v>
      </c>
    </row>
    <row r="281" spans="1:11" x14ac:dyDescent="0.15">
      <c r="A281" s="6" t="s">
        <v>145</v>
      </c>
      <c r="B281" s="6" t="s">
        <v>146</v>
      </c>
      <c r="C281" s="6">
        <v>13</v>
      </c>
      <c r="D281" s="6" t="s">
        <v>615</v>
      </c>
      <c r="E281" s="6">
        <v>4</v>
      </c>
      <c r="F281" s="6">
        <v>55594177</v>
      </c>
      <c r="G281" s="6">
        <v>55594287</v>
      </c>
      <c r="H281" s="6" t="str">
        <f t="shared" si="12"/>
        <v>KIT-EXON-13</v>
      </c>
      <c r="I281" s="6">
        <v>1</v>
      </c>
      <c r="J281" s="6">
        <v>111</v>
      </c>
      <c r="K281" t="s">
        <v>616</v>
      </c>
    </row>
    <row r="282" spans="1:11" x14ac:dyDescent="0.15">
      <c r="A282" s="6" t="s">
        <v>145</v>
      </c>
      <c r="B282" s="6" t="s">
        <v>146</v>
      </c>
      <c r="C282" s="6">
        <v>14</v>
      </c>
      <c r="D282" s="6" t="s">
        <v>617</v>
      </c>
      <c r="E282" s="6">
        <v>4</v>
      </c>
      <c r="F282" s="6">
        <v>55595501</v>
      </c>
      <c r="G282" s="6">
        <v>55595651</v>
      </c>
      <c r="H282" s="6" t="str">
        <f t="shared" si="12"/>
        <v>KIT-EXON-14</v>
      </c>
      <c r="I282" s="6">
        <v>1</v>
      </c>
      <c r="J282" s="6">
        <v>151</v>
      </c>
      <c r="K282" t="s">
        <v>616</v>
      </c>
    </row>
    <row r="283" spans="1:11" x14ac:dyDescent="0.15">
      <c r="A283" s="6" t="s">
        <v>145</v>
      </c>
      <c r="B283" s="6" t="s">
        <v>146</v>
      </c>
      <c r="C283" s="6">
        <v>15</v>
      </c>
      <c r="D283" s="6" t="s">
        <v>618</v>
      </c>
      <c r="E283" s="6">
        <v>4</v>
      </c>
      <c r="F283" s="6">
        <v>55597494</v>
      </c>
      <c r="G283" s="6">
        <v>55597585</v>
      </c>
      <c r="H283" s="6" t="str">
        <f t="shared" si="12"/>
        <v>KIT-EXON-15</v>
      </c>
      <c r="I283" s="6">
        <v>1</v>
      </c>
      <c r="J283" s="6">
        <v>92</v>
      </c>
    </row>
    <row r="284" spans="1:11" x14ac:dyDescent="0.15">
      <c r="A284" s="6" t="s">
        <v>145</v>
      </c>
      <c r="B284" s="6" t="s">
        <v>146</v>
      </c>
      <c r="C284" s="6">
        <v>16</v>
      </c>
      <c r="D284" s="6" t="s">
        <v>619</v>
      </c>
      <c r="E284" s="6">
        <v>4</v>
      </c>
      <c r="F284" s="6">
        <v>55598037</v>
      </c>
      <c r="G284" s="6">
        <v>55598164</v>
      </c>
      <c r="H284" s="6" t="str">
        <f t="shared" si="12"/>
        <v>KIT-EXON-16</v>
      </c>
      <c r="I284" s="6">
        <v>1</v>
      </c>
      <c r="J284" s="6">
        <v>128</v>
      </c>
    </row>
    <row r="285" spans="1:11" x14ac:dyDescent="0.15">
      <c r="A285" s="6" t="s">
        <v>145</v>
      </c>
      <c r="B285" s="6" t="s">
        <v>146</v>
      </c>
      <c r="C285" s="6">
        <v>17</v>
      </c>
      <c r="D285" s="6" t="s">
        <v>620</v>
      </c>
      <c r="E285" s="6">
        <v>4</v>
      </c>
      <c r="F285" s="6">
        <v>55599236</v>
      </c>
      <c r="G285" s="6">
        <v>55599358</v>
      </c>
      <c r="H285" s="6" t="str">
        <f t="shared" si="12"/>
        <v>KIT-EXON-17</v>
      </c>
      <c r="I285" s="6">
        <v>1</v>
      </c>
      <c r="J285" s="6">
        <v>123</v>
      </c>
      <c r="K285" t="s">
        <v>385</v>
      </c>
    </row>
    <row r="286" spans="1:11" x14ac:dyDescent="0.15">
      <c r="A286" s="6" t="s">
        <v>145</v>
      </c>
      <c r="B286" s="6" t="s">
        <v>146</v>
      </c>
      <c r="C286" s="6">
        <v>18</v>
      </c>
      <c r="D286" s="6" t="s">
        <v>621</v>
      </c>
      <c r="E286" s="6">
        <v>4</v>
      </c>
      <c r="F286" s="6">
        <v>55602664</v>
      </c>
      <c r="G286" s="6">
        <v>55602775</v>
      </c>
      <c r="H286" s="6" t="str">
        <f t="shared" si="12"/>
        <v>KIT-EXON-18</v>
      </c>
      <c r="I286" s="6">
        <v>1</v>
      </c>
      <c r="J286" s="6">
        <v>112</v>
      </c>
    </row>
    <row r="287" spans="1:11" x14ac:dyDescent="0.15">
      <c r="A287" s="6" t="s">
        <v>141</v>
      </c>
      <c r="B287" s="6" t="s">
        <v>142</v>
      </c>
      <c r="C287" s="6">
        <v>26</v>
      </c>
      <c r="D287" s="6" t="s">
        <v>622</v>
      </c>
      <c r="E287" s="6">
        <v>4</v>
      </c>
      <c r="F287" s="6">
        <v>55955035</v>
      </c>
      <c r="G287" s="6">
        <v>55955140</v>
      </c>
      <c r="H287" s="6" t="str">
        <f t="shared" si="12"/>
        <v>KDR-EXON-26</v>
      </c>
      <c r="I287" s="6">
        <v>-1</v>
      </c>
      <c r="J287" s="6">
        <f t="shared" ref="J287:J299" si="13">G287-F287+1</f>
        <v>106</v>
      </c>
      <c r="K287" t="s">
        <v>388</v>
      </c>
    </row>
    <row r="288" spans="1:11" x14ac:dyDescent="0.15">
      <c r="A288" s="6" t="s">
        <v>141</v>
      </c>
      <c r="B288" s="6" t="s">
        <v>142</v>
      </c>
      <c r="C288" s="6">
        <v>25</v>
      </c>
      <c r="D288" s="6" t="s">
        <v>623</v>
      </c>
      <c r="E288" s="6">
        <v>4</v>
      </c>
      <c r="F288" s="6">
        <v>55955541</v>
      </c>
      <c r="G288" s="6">
        <v>55955640</v>
      </c>
      <c r="H288" s="6" t="str">
        <f t="shared" si="12"/>
        <v>KDR-EXON-25</v>
      </c>
      <c r="I288" s="6">
        <v>-1</v>
      </c>
      <c r="J288" s="6">
        <f t="shared" si="13"/>
        <v>100</v>
      </c>
    </row>
    <row r="289" spans="1:11" x14ac:dyDescent="0.15">
      <c r="A289" s="6" t="s">
        <v>141</v>
      </c>
      <c r="B289" s="6" t="s">
        <v>142</v>
      </c>
      <c r="C289" s="6">
        <v>24</v>
      </c>
      <c r="D289" s="6" t="s">
        <v>624</v>
      </c>
      <c r="E289" s="6">
        <v>4</v>
      </c>
      <c r="F289" s="6">
        <v>55955858</v>
      </c>
      <c r="G289" s="6">
        <v>55955969</v>
      </c>
      <c r="H289" s="6" t="str">
        <f t="shared" si="12"/>
        <v>KDR-EXON-24</v>
      </c>
      <c r="I289" s="6">
        <v>-1</v>
      </c>
      <c r="J289" s="6">
        <f t="shared" si="13"/>
        <v>112</v>
      </c>
    </row>
    <row r="290" spans="1:11" x14ac:dyDescent="0.15">
      <c r="A290" s="6" t="s">
        <v>141</v>
      </c>
      <c r="B290" s="6" t="s">
        <v>142</v>
      </c>
      <c r="C290" s="6">
        <v>23</v>
      </c>
      <c r="D290" s="6" t="s">
        <v>625</v>
      </c>
      <c r="E290" s="6">
        <v>4</v>
      </c>
      <c r="F290" s="6">
        <v>55956123</v>
      </c>
      <c r="G290" s="6">
        <v>55956245</v>
      </c>
      <c r="H290" s="6" t="str">
        <f t="shared" si="12"/>
        <v>KDR-EXON-23</v>
      </c>
      <c r="I290" s="6">
        <v>-1</v>
      </c>
      <c r="J290" s="6">
        <f t="shared" si="13"/>
        <v>123</v>
      </c>
      <c r="K290" t="s">
        <v>393</v>
      </c>
    </row>
    <row r="291" spans="1:11" x14ac:dyDescent="0.15">
      <c r="A291" s="6" t="s">
        <v>141</v>
      </c>
      <c r="B291" s="6" t="s">
        <v>142</v>
      </c>
      <c r="C291" s="6">
        <v>22</v>
      </c>
      <c r="D291" s="6" t="s">
        <v>626</v>
      </c>
      <c r="E291" s="6">
        <v>4</v>
      </c>
      <c r="F291" s="6">
        <v>55958784</v>
      </c>
      <c r="G291" s="6">
        <v>55958881</v>
      </c>
      <c r="H291" s="6" t="str">
        <f t="shared" si="12"/>
        <v>KDR-EXON-22</v>
      </c>
      <c r="I291" s="6">
        <v>-1</v>
      </c>
      <c r="J291" s="6">
        <f t="shared" si="13"/>
        <v>98</v>
      </c>
    </row>
    <row r="292" spans="1:11" x14ac:dyDescent="0.15">
      <c r="A292" s="6" t="s">
        <v>141</v>
      </c>
      <c r="B292" s="6" t="s">
        <v>142</v>
      </c>
      <c r="C292" s="6">
        <v>21</v>
      </c>
      <c r="D292" s="6" t="s">
        <v>627</v>
      </c>
      <c r="E292" s="6">
        <v>4</v>
      </c>
      <c r="F292" s="6">
        <v>55960969</v>
      </c>
      <c r="G292" s="6">
        <v>55961122</v>
      </c>
      <c r="H292" s="6" t="str">
        <f t="shared" si="12"/>
        <v>KDR-EXON-21</v>
      </c>
      <c r="I292" s="6">
        <v>-1</v>
      </c>
      <c r="J292" s="6">
        <f t="shared" si="13"/>
        <v>154</v>
      </c>
    </row>
    <row r="293" spans="1:11" x14ac:dyDescent="0.15">
      <c r="A293" s="6" t="s">
        <v>141</v>
      </c>
      <c r="B293" s="6" t="s">
        <v>142</v>
      </c>
      <c r="C293" s="6">
        <v>20</v>
      </c>
      <c r="D293" s="6" t="s">
        <v>628</v>
      </c>
      <c r="E293" s="6">
        <v>4</v>
      </c>
      <c r="F293" s="6">
        <v>55961744</v>
      </c>
      <c r="G293" s="6">
        <v>55961832</v>
      </c>
      <c r="H293" s="6" t="str">
        <f t="shared" si="12"/>
        <v>KDR-EXON-20</v>
      </c>
      <c r="I293" s="6">
        <v>-1</v>
      </c>
      <c r="J293" s="6">
        <f t="shared" si="13"/>
        <v>89</v>
      </c>
    </row>
    <row r="294" spans="1:11" x14ac:dyDescent="0.15">
      <c r="A294" s="6" t="s">
        <v>141</v>
      </c>
      <c r="B294" s="6" t="s">
        <v>142</v>
      </c>
      <c r="C294" s="6">
        <v>19</v>
      </c>
      <c r="D294" s="6" t="s">
        <v>629</v>
      </c>
      <c r="E294" s="6">
        <v>4</v>
      </c>
      <c r="F294" s="6">
        <v>55962396</v>
      </c>
      <c r="G294" s="6">
        <v>55962509</v>
      </c>
      <c r="H294" s="6" t="str">
        <f t="shared" si="12"/>
        <v>KDR-EXON-19</v>
      </c>
      <c r="I294" s="6">
        <v>-1</v>
      </c>
      <c r="J294" s="6">
        <f t="shared" si="13"/>
        <v>114</v>
      </c>
    </row>
    <row r="295" spans="1:11" x14ac:dyDescent="0.15">
      <c r="A295" s="6" t="s">
        <v>141</v>
      </c>
      <c r="B295" s="6" t="s">
        <v>142</v>
      </c>
      <c r="C295" s="6">
        <v>18</v>
      </c>
      <c r="D295" s="6" t="s">
        <v>630</v>
      </c>
      <c r="E295" s="6">
        <v>4</v>
      </c>
      <c r="F295" s="6">
        <v>55963829</v>
      </c>
      <c r="G295" s="6">
        <v>55963933</v>
      </c>
      <c r="H295" s="6" t="str">
        <f t="shared" si="12"/>
        <v>KDR-EXON-18</v>
      </c>
      <c r="I295" s="6">
        <v>-1</v>
      </c>
      <c r="J295" s="6">
        <f t="shared" si="13"/>
        <v>105</v>
      </c>
    </row>
    <row r="296" spans="1:11" x14ac:dyDescent="0.15">
      <c r="A296" s="6" t="s">
        <v>141</v>
      </c>
      <c r="B296" s="6" t="s">
        <v>142</v>
      </c>
      <c r="C296" s="6">
        <v>17</v>
      </c>
      <c r="D296" s="6" t="s">
        <v>631</v>
      </c>
      <c r="E296" s="6">
        <v>4</v>
      </c>
      <c r="F296" s="6">
        <v>55964304</v>
      </c>
      <c r="G296" s="6">
        <v>55964439</v>
      </c>
      <c r="H296" s="6" t="str">
        <f t="shared" si="12"/>
        <v>KDR-EXON-17</v>
      </c>
      <c r="I296" s="6">
        <v>-1</v>
      </c>
      <c r="J296" s="6">
        <f t="shared" si="13"/>
        <v>136</v>
      </c>
      <c r="K296" t="s">
        <v>382</v>
      </c>
    </row>
    <row r="297" spans="1:11" x14ac:dyDescent="0.15">
      <c r="A297" s="6" t="s">
        <v>141</v>
      </c>
      <c r="B297" s="6" t="s">
        <v>142</v>
      </c>
      <c r="C297" s="6">
        <v>11</v>
      </c>
      <c r="D297" s="6" t="s">
        <v>632</v>
      </c>
      <c r="E297" s="6">
        <v>4</v>
      </c>
      <c r="F297" s="6">
        <v>55972854</v>
      </c>
      <c r="G297" s="6">
        <v>55972977</v>
      </c>
      <c r="H297" s="6" t="str">
        <f t="shared" si="12"/>
        <v>KDR-EXON-11</v>
      </c>
      <c r="I297" s="6">
        <v>-1</v>
      </c>
      <c r="J297" s="6">
        <f t="shared" si="13"/>
        <v>124</v>
      </c>
      <c r="K297" t="s">
        <v>385</v>
      </c>
    </row>
    <row r="298" spans="1:11" x14ac:dyDescent="0.15">
      <c r="A298" s="6" t="s">
        <v>141</v>
      </c>
      <c r="B298" s="6" t="s">
        <v>142</v>
      </c>
      <c r="C298" s="6">
        <v>8</v>
      </c>
      <c r="D298" s="6" t="s">
        <v>633</v>
      </c>
      <c r="E298" s="6">
        <v>4</v>
      </c>
      <c r="F298" s="6">
        <v>55976821</v>
      </c>
      <c r="G298" s="6">
        <v>55976935</v>
      </c>
      <c r="H298" s="6" t="str">
        <f t="shared" si="12"/>
        <v>KDR-EXON-8</v>
      </c>
      <c r="I298" s="6">
        <v>-1</v>
      </c>
      <c r="J298" s="6">
        <f t="shared" si="13"/>
        <v>115</v>
      </c>
      <c r="K298" t="s">
        <v>296</v>
      </c>
    </row>
    <row r="299" spans="1:11" x14ac:dyDescent="0.15">
      <c r="A299" s="6" t="s">
        <v>141</v>
      </c>
      <c r="B299" s="6" t="s">
        <v>142</v>
      </c>
      <c r="C299" s="6">
        <v>7</v>
      </c>
      <c r="D299" s="6" t="s">
        <v>634</v>
      </c>
      <c r="E299" s="6">
        <v>4</v>
      </c>
      <c r="F299" s="6">
        <v>55979471</v>
      </c>
      <c r="G299" s="6">
        <v>55979648</v>
      </c>
      <c r="H299" s="6" t="str">
        <f t="shared" si="12"/>
        <v>KDR-EXON-7</v>
      </c>
      <c r="I299" s="6">
        <v>-1</v>
      </c>
      <c r="J299" s="6">
        <f t="shared" si="13"/>
        <v>178</v>
      </c>
      <c r="K299" t="s">
        <v>296</v>
      </c>
    </row>
    <row r="300" spans="1:11" x14ac:dyDescent="0.15">
      <c r="A300" s="6" t="s">
        <v>101</v>
      </c>
      <c r="B300" s="6" t="s">
        <v>102</v>
      </c>
      <c r="C300" s="6">
        <v>12</v>
      </c>
      <c r="D300" s="6" t="s">
        <v>635</v>
      </c>
      <c r="E300" s="6">
        <v>4</v>
      </c>
      <c r="F300" s="6">
        <v>153244033</v>
      </c>
      <c r="G300" s="6">
        <v>153244301</v>
      </c>
      <c r="H300" s="6" t="str">
        <f t="shared" si="12"/>
        <v>FBXW7-EXON-12</v>
      </c>
      <c r="I300" s="6">
        <v>-1</v>
      </c>
      <c r="J300" s="6">
        <v>269</v>
      </c>
    </row>
    <row r="301" spans="1:11" x14ac:dyDescent="0.15">
      <c r="A301" s="6" t="s">
        <v>101</v>
      </c>
      <c r="B301" s="6" t="s">
        <v>102</v>
      </c>
      <c r="C301" s="6">
        <v>11</v>
      </c>
      <c r="D301" s="6" t="s">
        <v>636</v>
      </c>
      <c r="E301" s="6">
        <v>4</v>
      </c>
      <c r="F301" s="6">
        <v>153245336</v>
      </c>
      <c r="G301" s="6">
        <v>153245546</v>
      </c>
      <c r="H301" s="6" t="str">
        <f t="shared" si="12"/>
        <v>FBXW7-EXON-11</v>
      </c>
      <c r="I301" s="6">
        <v>-1</v>
      </c>
      <c r="J301" s="6">
        <v>211</v>
      </c>
    </row>
    <row r="302" spans="1:11" x14ac:dyDescent="0.15">
      <c r="A302" s="6" t="s">
        <v>101</v>
      </c>
      <c r="B302" s="6" t="s">
        <v>102</v>
      </c>
      <c r="C302" s="6">
        <v>10</v>
      </c>
      <c r="D302" s="6" t="s">
        <v>637</v>
      </c>
      <c r="E302" s="6">
        <v>4</v>
      </c>
      <c r="F302" s="6">
        <v>153247158</v>
      </c>
      <c r="G302" s="6">
        <v>153247383</v>
      </c>
      <c r="H302" s="6" t="str">
        <f t="shared" si="12"/>
        <v>FBXW7-EXON-10</v>
      </c>
      <c r="I302" s="6">
        <v>-1</v>
      </c>
      <c r="J302" s="6">
        <v>226</v>
      </c>
    </row>
    <row r="303" spans="1:11" x14ac:dyDescent="0.15">
      <c r="A303" s="6" t="s">
        <v>101</v>
      </c>
      <c r="B303" s="6" t="s">
        <v>102</v>
      </c>
      <c r="C303" s="6">
        <v>9</v>
      </c>
      <c r="D303" s="6" t="s">
        <v>638</v>
      </c>
      <c r="E303" s="6">
        <v>4</v>
      </c>
      <c r="F303" s="6">
        <v>153249360</v>
      </c>
      <c r="G303" s="6">
        <v>153249541</v>
      </c>
      <c r="H303" s="6" t="str">
        <f t="shared" si="12"/>
        <v>FBXW7-EXON-9</v>
      </c>
      <c r="I303" s="6">
        <v>-1</v>
      </c>
      <c r="J303" s="6">
        <v>182</v>
      </c>
    </row>
    <row r="304" spans="1:11" x14ac:dyDescent="0.15">
      <c r="A304" s="6" t="s">
        <v>101</v>
      </c>
      <c r="B304" s="6" t="s">
        <v>102</v>
      </c>
      <c r="C304" s="6">
        <v>8</v>
      </c>
      <c r="D304" s="6" t="s">
        <v>639</v>
      </c>
      <c r="E304" s="6">
        <v>4</v>
      </c>
      <c r="F304" s="6">
        <v>153250824</v>
      </c>
      <c r="G304" s="6">
        <v>153250937</v>
      </c>
      <c r="H304" s="6" t="str">
        <f t="shared" si="12"/>
        <v>FBXW7-EXON-8</v>
      </c>
      <c r="I304" s="6">
        <v>-1</v>
      </c>
      <c r="J304" s="6">
        <v>114</v>
      </c>
    </row>
    <row r="305" spans="1:11" x14ac:dyDescent="0.15">
      <c r="A305" s="6" t="s">
        <v>101</v>
      </c>
      <c r="B305" s="6" t="s">
        <v>102</v>
      </c>
      <c r="C305" s="6">
        <v>7</v>
      </c>
      <c r="D305" s="6" t="s">
        <v>640</v>
      </c>
      <c r="E305" s="6">
        <v>4</v>
      </c>
      <c r="F305" s="6">
        <v>153251884</v>
      </c>
      <c r="G305" s="6">
        <v>153252020</v>
      </c>
      <c r="H305" s="6" t="str">
        <f t="shared" si="12"/>
        <v>FBXW7-EXON-7</v>
      </c>
      <c r="I305" s="6">
        <v>-1</v>
      </c>
      <c r="J305" s="6">
        <v>137</v>
      </c>
    </row>
    <row r="306" spans="1:11" x14ac:dyDescent="0.15">
      <c r="A306" s="6" t="s">
        <v>101</v>
      </c>
      <c r="B306" s="6" t="s">
        <v>102</v>
      </c>
      <c r="C306" s="6">
        <v>6</v>
      </c>
      <c r="D306" s="6" t="s">
        <v>641</v>
      </c>
      <c r="E306" s="6">
        <v>4</v>
      </c>
      <c r="F306" s="6">
        <v>153253748</v>
      </c>
      <c r="G306" s="6">
        <v>153253871</v>
      </c>
      <c r="H306" s="6" t="str">
        <f t="shared" si="12"/>
        <v>FBXW7-EXON-6</v>
      </c>
      <c r="I306" s="6">
        <v>-1</v>
      </c>
      <c r="J306" s="6">
        <v>124</v>
      </c>
    </row>
    <row r="307" spans="1:11" x14ac:dyDescent="0.15">
      <c r="A307" s="6" t="s">
        <v>101</v>
      </c>
      <c r="B307" s="6" t="s">
        <v>102</v>
      </c>
      <c r="C307" s="6">
        <v>5</v>
      </c>
      <c r="D307" s="6" t="s">
        <v>642</v>
      </c>
      <c r="E307" s="6">
        <v>4</v>
      </c>
      <c r="F307" s="6">
        <v>153258954</v>
      </c>
      <c r="G307" s="6">
        <v>153259088</v>
      </c>
      <c r="H307" s="6" t="str">
        <f t="shared" si="12"/>
        <v>FBXW7-EXON-5</v>
      </c>
      <c r="I307" s="6">
        <v>-1</v>
      </c>
      <c r="J307" s="6">
        <v>135</v>
      </c>
    </row>
    <row r="308" spans="1:11" x14ac:dyDescent="0.15">
      <c r="A308" s="6" t="s">
        <v>101</v>
      </c>
      <c r="B308" s="6" t="s">
        <v>102</v>
      </c>
      <c r="C308" s="6">
        <v>4</v>
      </c>
      <c r="D308" s="6" t="s">
        <v>643</v>
      </c>
      <c r="E308" s="6">
        <v>4</v>
      </c>
      <c r="F308" s="6">
        <v>153268082</v>
      </c>
      <c r="G308" s="6">
        <v>153268223</v>
      </c>
      <c r="H308" s="6" t="str">
        <f t="shared" si="12"/>
        <v>FBXW7-EXON-4</v>
      </c>
      <c r="I308" s="6">
        <v>-1</v>
      </c>
      <c r="J308" s="6">
        <v>142</v>
      </c>
    </row>
    <row r="309" spans="1:11" x14ac:dyDescent="0.15">
      <c r="A309" s="6" t="s">
        <v>101</v>
      </c>
      <c r="B309" s="6" t="s">
        <v>102</v>
      </c>
      <c r="C309" s="6">
        <v>3</v>
      </c>
      <c r="D309" s="6" t="s">
        <v>644</v>
      </c>
      <c r="E309" s="6">
        <v>4</v>
      </c>
      <c r="F309" s="6">
        <v>153271194</v>
      </c>
      <c r="G309" s="6">
        <v>153271276</v>
      </c>
      <c r="H309" s="6" t="str">
        <f t="shared" si="12"/>
        <v>FBXW7-EXON-3</v>
      </c>
      <c r="I309" s="6">
        <v>-1</v>
      </c>
      <c r="J309" s="6">
        <v>83</v>
      </c>
    </row>
    <row r="310" spans="1:11" x14ac:dyDescent="0.15">
      <c r="A310" s="6" t="s">
        <v>101</v>
      </c>
      <c r="B310" s="6" t="s">
        <v>102</v>
      </c>
      <c r="C310" s="6">
        <v>2</v>
      </c>
      <c r="D310" s="6" t="s">
        <v>645</v>
      </c>
      <c r="E310" s="6">
        <v>4</v>
      </c>
      <c r="F310" s="6">
        <v>153332455</v>
      </c>
      <c r="G310" s="6">
        <v>153332955</v>
      </c>
      <c r="H310" s="6" t="str">
        <f t="shared" si="12"/>
        <v>FBXW7-EXON-2</v>
      </c>
      <c r="I310" s="6">
        <v>-1</v>
      </c>
      <c r="J310" s="6">
        <v>501</v>
      </c>
      <c r="K310" t="s">
        <v>324</v>
      </c>
    </row>
    <row r="311" spans="1:11" x14ac:dyDescent="0.15">
      <c r="A311" s="6" t="s">
        <v>262</v>
      </c>
      <c r="B311" s="6" t="s">
        <v>263</v>
      </c>
      <c r="C311" s="6">
        <v>0</v>
      </c>
      <c r="D311" t="s">
        <v>646</v>
      </c>
      <c r="E311" s="6">
        <v>5</v>
      </c>
      <c r="F311" s="6">
        <v>1295105</v>
      </c>
      <c r="G311" s="6">
        <v>1295354</v>
      </c>
      <c r="H311" s="6" t="str">
        <f>D311</f>
        <v>TERT-PROMOTER</v>
      </c>
      <c r="I311" s="6">
        <v>-1</v>
      </c>
      <c r="J311" s="6">
        <f t="shared" ref="J311:J319" si="14">G311-F311+1</f>
        <v>250</v>
      </c>
      <c r="K311" t="s">
        <v>647</v>
      </c>
    </row>
    <row r="312" spans="1:11" x14ac:dyDescent="0.15">
      <c r="A312" s="6" t="s">
        <v>389</v>
      </c>
      <c r="B312" s="6"/>
      <c r="C312" s="6" t="s">
        <v>345</v>
      </c>
      <c r="D312" s="6" t="s">
        <v>648</v>
      </c>
      <c r="E312" s="6">
        <v>5</v>
      </c>
      <c r="F312" s="6">
        <v>33951693</v>
      </c>
      <c r="G312" s="6">
        <v>33951693</v>
      </c>
      <c r="H312" s="6" t="str">
        <f>A312&amp;"-"&amp;D312</f>
        <v>CommonSNP-rs16891982</v>
      </c>
      <c r="I312" s="6">
        <v>-1</v>
      </c>
      <c r="J312" s="6">
        <f t="shared" si="14"/>
        <v>1</v>
      </c>
    </row>
    <row r="313" spans="1:11" x14ac:dyDescent="0.15">
      <c r="A313" s="6" t="s">
        <v>205</v>
      </c>
      <c r="B313" s="6" t="s">
        <v>206</v>
      </c>
      <c r="C313" s="6">
        <v>9</v>
      </c>
      <c r="D313" s="6" t="s">
        <v>649</v>
      </c>
      <c r="E313" s="6">
        <v>5</v>
      </c>
      <c r="F313" s="6">
        <v>67588929</v>
      </c>
      <c r="G313" s="6">
        <v>67589027</v>
      </c>
      <c r="H313" s="6" t="str">
        <f t="shared" ref="H313:H349" si="15">A313&amp;"-EXON-"&amp;C313</f>
        <v>PIK3R1-EXON-9</v>
      </c>
      <c r="I313" s="6">
        <v>1</v>
      </c>
      <c r="J313" s="6">
        <f t="shared" si="14"/>
        <v>99</v>
      </c>
      <c r="K313" t="s">
        <v>385</v>
      </c>
    </row>
    <row r="314" spans="1:11" x14ac:dyDescent="0.15">
      <c r="A314" s="6" t="s">
        <v>205</v>
      </c>
      <c r="B314" s="6" t="s">
        <v>206</v>
      </c>
      <c r="C314" s="6">
        <v>10</v>
      </c>
      <c r="D314" s="6" t="s">
        <v>650</v>
      </c>
      <c r="E314" s="6">
        <v>5</v>
      </c>
      <c r="F314" s="6">
        <v>67589131</v>
      </c>
      <c r="G314" s="6">
        <v>67589311</v>
      </c>
      <c r="H314" s="6" t="str">
        <f t="shared" si="15"/>
        <v>PIK3R1-EXON-10</v>
      </c>
      <c r="I314" s="6">
        <v>1</v>
      </c>
      <c r="J314" s="6">
        <f t="shared" si="14"/>
        <v>181</v>
      </c>
      <c r="K314" t="s">
        <v>393</v>
      </c>
    </row>
    <row r="315" spans="1:11" x14ac:dyDescent="0.15">
      <c r="A315" s="6" t="s">
        <v>205</v>
      </c>
      <c r="B315" s="6" t="s">
        <v>206</v>
      </c>
      <c r="C315" s="6">
        <v>11</v>
      </c>
      <c r="D315" s="6" t="s">
        <v>651</v>
      </c>
      <c r="E315" s="6">
        <v>5</v>
      </c>
      <c r="F315" s="6">
        <v>67589537</v>
      </c>
      <c r="G315" s="6">
        <v>67589662</v>
      </c>
      <c r="H315" s="6" t="str">
        <f t="shared" si="15"/>
        <v>PIK3R1-EXON-11</v>
      </c>
      <c r="I315" s="6">
        <v>1</v>
      </c>
      <c r="J315" s="6">
        <f t="shared" si="14"/>
        <v>126</v>
      </c>
      <c r="K315" t="s">
        <v>382</v>
      </c>
    </row>
    <row r="316" spans="1:11" x14ac:dyDescent="0.15">
      <c r="A316" s="6" t="s">
        <v>205</v>
      </c>
      <c r="B316" s="6" t="s">
        <v>206</v>
      </c>
      <c r="C316" s="6">
        <v>12</v>
      </c>
      <c r="D316" s="6" t="s">
        <v>652</v>
      </c>
      <c r="E316" s="6">
        <v>5</v>
      </c>
      <c r="F316" s="6">
        <v>67590364</v>
      </c>
      <c r="G316" s="6">
        <v>67590506</v>
      </c>
      <c r="H316" s="6" t="str">
        <f t="shared" si="15"/>
        <v>PIK3R1-EXON-12</v>
      </c>
      <c r="I316" s="6">
        <v>1</v>
      </c>
      <c r="J316" s="6">
        <f t="shared" si="14"/>
        <v>143</v>
      </c>
    </row>
    <row r="317" spans="1:11" x14ac:dyDescent="0.15">
      <c r="A317" s="6" t="s">
        <v>205</v>
      </c>
      <c r="B317" s="6" t="s">
        <v>206</v>
      </c>
      <c r="C317" s="6">
        <v>13</v>
      </c>
      <c r="D317" s="6" t="s">
        <v>653</v>
      </c>
      <c r="E317" s="6">
        <v>5</v>
      </c>
      <c r="F317" s="6">
        <v>67590976</v>
      </c>
      <c r="G317" s="6">
        <v>67591152</v>
      </c>
      <c r="H317" s="6" t="str">
        <f t="shared" si="15"/>
        <v>PIK3R1-EXON-13</v>
      </c>
      <c r="I317" s="6">
        <v>1</v>
      </c>
      <c r="J317" s="6">
        <f t="shared" si="14"/>
        <v>177</v>
      </c>
    </row>
    <row r="318" spans="1:11" x14ac:dyDescent="0.15">
      <c r="A318" s="6" t="s">
        <v>205</v>
      </c>
      <c r="B318" s="6" t="s">
        <v>206</v>
      </c>
      <c r="C318" s="6">
        <v>14</v>
      </c>
      <c r="D318" s="6" t="s">
        <v>654</v>
      </c>
      <c r="E318" s="6">
        <v>5</v>
      </c>
      <c r="F318" s="6">
        <v>67591248</v>
      </c>
      <c r="G318" s="6">
        <v>67591316</v>
      </c>
      <c r="H318" s="6" t="str">
        <f t="shared" si="15"/>
        <v>PIK3R1-EXON-14</v>
      </c>
      <c r="I318" s="6">
        <v>1</v>
      </c>
      <c r="J318" s="6">
        <f t="shared" si="14"/>
        <v>69</v>
      </c>
      <c r="K318" t="s">
        <v>388</v>
      </c>
    </row>
    <row r="319" spans="1:11" x14ac:dyDescent="0.15">
      <c r="A319" s="6" t="s">
        <v>205</v>
      </c>
      <c r="B319" s="6" t="s">
        <v>206</v>
      </c>
      <c r="C319" s="6">
        <v>15</v>
      </c>
      <c r="D319" s="6" t="s">
        <v>655</v>
      </c>
      <c r="E319" s="6">
        <v>5</v>
      </c>
      <c r="F319" s="6">
        <v>67591999</v>
      </c>
      <c r="G319" s="6">
        <v>67592169</v>
      </c>
      <c r="H319" s="6" t="str">
        <f t="shared" si="15"/>
        <v>PIK3R1-EXON-15</v>
      </c>
      <c r="I319" s="6">
        <v>1</v>
      </c>
      <c r="J319" s="6">
        <f t="shared" si="14"/>
        <v>171</v>
      </c>
      <c r="K319" t="s">
        <v>296</v>
      </c>
    </row>
    <row r="320" spans="1:11" x14ac:dyDescent="0.15">
      <c r="A320" s="6" t="s">
        <v>21</v>
      </c>
      <c r="B320" s="6" t="s">
        <v>22</v>
      </c>
      <c r="C320" s="6">
        <v>2</v>
      </c>
      <c r="D320" s="6" t="s">
        <v>656</v>
      </c>
      <c r="E320" s="6">
        <v>5</v>
      </c>
      <c r="F320" s="6">
        <v>112090588</v>
      </c>
      <c r="G320" s="6">
        <v>112090722</v>
      </c>
      <c r="H320" s="6" t="str">
        <f t="shared" si="15"/>
        <v>APC-EXON-2</v>
      </c>
      <c r="I320" s="6">
        <v>1</v>
      </c>
      <c r="J320" s="6">
        <v>135</v>
      </c>
      <c r="K320" s="7" t="s">
        <v>324</v>
      </c>
    </row>
    <row r="321" spans="1:11" x14ac:dyDescent="0.15">
      <c r="A321" s="6" t="s">
        <v>21</v>
      </c>
      <c r="B321" s="6" t="s">
        <v>22</v>
      </c>
      <c r="C321" s="6">
        <v>3</v>
      </c>
      <c r="D321" s="6" t="s">
        <v>657</v>
      </c>
      <c r="E321" s="6">
        <v>5</v>
      </c>
      <c r="F321" s="6">
        <v>112102023</v>
      </c>
      <c r="G321" s="6">
        <v>112102107</v>
      </c>
      <c r="H321" s="6" t="str">
        <f t="shared" si="15"/>
        <v>APC-EXON-3</v>
      </c>
      <c r="I321" s="6">
        <v>1</v>
      </c>
      <c r="J321" s="6">
        <v>85</v>
      </c>
      <c r="K321" s="6"/>
    </row>
    <row r="322" spans="1:11" x14ac:dyDescent="0.15">
      <c r="A322" s="6" t="s">
        <v>21</v>
      </c>
      <c r="B322" s="6" t="s">
        <v>22</v>
      </c>
      <c r="C322" s="6">
        <v>4</v>
      </c>
      <c r="D322" s="6" t="s">
        <v>658</v>
      </c>
      <c r="E322" s="6">
        <v>5</v>
      </c>
      <c r="F322" s="6">
        <v>112102886</v>
      </c>
      <c r="G322" s="6">
        <v>112103087</v>
      </c>
      <c r="H322" s="6" t="str">
        <f t="shared" si="15"/>
        <v>APC-EXON-4</v>
      </c>
      <c r="I322" s="6">
        <v>1</v>
      </c>
      <c r="J322" s="6">
        <v>202</v>
      </c>
      <c r="K322" s="6"/>
    </row>
    <row r="323" spans="1:11" x14ac:dyDescent="0.15">
      <c r="A323" s="6" t="s">
        <v>21</v>
      </c>
      <c r="B323" s="6" t="s">
        <v>22</v>
      </c>
      <c r="C323" s="6">
        <v>5</v>
      </c>
      <c r="D323" s="6" t="s">
        <v>659</v>
      </c>
      <c r="E323" s="6">
        <v>5</v>
      </c>
      <c r="F323" s="6">
        <v>112111326</v>
      </c>
      <c r="G323" s="6">
        <v>112111434</v>
      </c>
      <c r="H323" s="6" t="str">
        <f t="shared" si="15"/>
        <v>APC-EXON-5</v>
      </c>
      <c r="I323" s="6">
        <v>1</v>
      </c>
      <c r="J323" s="6">
        <v>109</v>
      </c>
      <c r="K323" s="6"/>
    </row>
    <row r="324" spans="1:11" x14ac:dyDescent="0.15">
      <c r="A324" s="6" t="s">
        <v>21</v>
      </c>
      <c r="B324" s="6" t="s">
        <v>22</v>
      </c>
      <c r="C324" s="6">
        <v>6</v>
      </c>
      <c r="D324" s="6" t="s">
        <v>660</v>
      </c>
      <c r="E324" s="6">
        <v>5</v>
      </c>
      <c r="F324" s="6">
        <v>112116487</v>
      </c>
      <c r="G324" s="6">
        <v>112116600</v>
      </c>
      <c r="H324" s="6" t="str">
        <f t="shared" si="15"/>
        <v>APC-EXON-6</v>
      </c>
      <c r="I324" s="6">
        <v>1</v>
      </c>
      <c r="J324" s="6">
        <v>114</v>
      </c>
      <c r="K324" s="6"/>
    </row>
    <row r="325" spans="1:11" x14ac:dyDescent="0.15">
      <c r="A325" s="6" t="s">
        <v>21</v>
      </c>
      <c r="B325" s="6" t="s">
        <v>22</v>
      </c>
      <c r="C325" s="6">
        <v>7</v>
      </c>
      <c r="D325" s="6" t="s">
        <v>661</v>
      </c>
      <c r="E325" s="6">
        <v>5</v>
      </c>
      <c r="F325" s="6">
        <v>112128143</v>
      </c>
      <c r="G325" s="6">
        <v>112128226</v>
      </c>
      <c r="H325" s="6" t="str">
        <f t="shared" si="15"/>
        <v>APC-EXON-7</v>
      </c>
      <c r="I325" s="6">
        <v>1</v>
      </c>
      <c r="J325" s="6">
        <v>84</v>
      </c>
      <c r="K325" s="6"/>
    </row>
    <row r="326" spans="1:11" x14ac:dyDescent="0.15">
      <c r="A326" s="6" t="s">
        <v>21</v>
      </c>
      <c r="B326" s="6" t="s">
        <v>22</v>
      </c>
      <c r="C326" s="6">
        <v>8</v>
      </c>
      <c r="D326" s="6" t="s">
        <v>662</v>
      </c>
      <c r="E326" s="6">
        <v>5</v>
      </c>
      <c r="F326" s="6">
        <v>112136976</v>
      </c>
      <c r="G326" s="6">
        <v>112137080</v>
      </c>
      <c r="H326" s="6" t="str">
        <f t="shared" si="15"/>
        <v>APC-EXON-8</v>
      </c>
      <c r="I326" s="6">
        <v>1</v>
      </c>
      <c r="J326" s="6">
        <v>105</v>
      </c>
      <c r="K326" s="6"/>
    </row>
    <row r="327" spans="1:11" x14ac:dyDescent="0.15">
      <c r="A327" s="6" t="s">
        <v>21</v>
      </c>
      <c r="B327" s="6" t="s">
        <v>22</v>
      </c>
      <c r="C327" s="6">
        <v>9</v>
      </c>
      <c r="D327" s="6" t="s">
        <v>663</v>
      </c>
      <c r="E327" s="6">
        <v>5</v>
      </c>
      <c r="F327" s="6">
        <v>112151192</v>
      </c>
      <c r="G327" s="6">
        <v>112151290</v>
      </c>
      <c r="H327" s="6" t="str">
        <f t="shared" si="15"/>
        <v>APC-EXON-9</v>
      </c>
      <c r="I327" s="6">
        <v>1</v>
      </c>
      <c r="J327" s="6">
        <v>99</v>
      </c>
      <c r="K327" s="6"/>
    </row>
    <row r="328" spans="1:11" x14ac:dyDescent="0.15">
      <c r="A328" s="6" t="s">
        <v>21</v>
      </c>
      <c r="B328" s="6" t="s">
        <v>22</v>
      </c>
      <c r="C328" s="6">
        <v>10</v>
      </c>
      <c r="D328" s="6" t="s">
        <v>664</v>
      </c>
      <c r="E328" s="6">
        <v>5</v>
      </c>
      <c r="F328" s="6">
        <v>112154663</v>
      </c>
      <c r="G328" s="6">
        <v>112155041</v>
      </c>
      <c r="H328" s="6" t="str">
        <f t="shared" si="15"/>
        <v>APC-EXON-10</v>
      </c>
      <c r="I328" s="6">
        <v>1</v>
      </c>
      <c r="J328" s="6">
        <v>379</v>
      </c>
      <c r="K328" s="6"/>
    </row>
    <row r="329" spans="1:11" x14ac:dyDescent="0.15">
      <c r="A329" s="6" t="s">
        <v>21</v>
      </c>
      <c r="B329" s="6" t="s">
        <v>22</v>
      </c>
      <c r="C329" s="6">
        <v>11</v>
      </c>
      <c r="D329" s="6" t="s">
        <v>665</v>
      </c>
      <c r="E329" s="6">
        <v>5</v>
      </c>
      <c r="F329" s="6">
        <v>112157593</v>
      </c>
      <c r="G329" s="6">
        <v>112157688</v>
      </c>
      <c r="H329" s="6" t="str">
        <f t="shared" si="15"/>
        <v>APC-EXON-11</v>
      </c>
      <c r="I329" s="6">
        <v>1</v>
      </c>
      <c r="J329" s="6">
        <v>96</v>
      </c>
      <c r="K329" s="6"/>
    </row>
    <row r="330" spans="1:11" x14ac:dyDescent="0.15">
      <c r="A330" s="6" t="s">
        <v>21</v>
      </c>
      <c r="B330" s="6" t="s">
        <v>22</v>
      </c>
      <c r="C330" s="6">
        <v>12</v>
      </c>
      <c r="D330" s="6" t="s">
        <v>666</v>
      </c>
      <c r="E330" s="6">
        <v>5</v>
      </c>
      <c r="F330" s="6">
        <v>112162805</v>
      </c>
      <c r="G330" s="6">
        <v>112162944</v>
      </c>
      <c r="H330" s="6" t="str">
        <f t="shared" si="15"/>
        <v>APC-EXON-12</v>
      </c>
      <c r="I330" s="6">
        <v>1</v>
      </c>
      <c r="J330" s="6">
        <v>140</v>
      </c>
      <c r="K330" s="6"/>
    </row>
    <row r="331" spans="1:11" x14ac:dyDescent="0.15">
      <c r="A331" s="6" t="s">
        <v>21</v>
      </c>
      <c r="B331" s="6" t="s">
        <v>22</v>
      </c>
      <c r="C331" s="6">
        <v>13</v>
      </c>
      <c r="D331" s="6" t="s">
        <v>667</v>
      </c>
      <c r="E331" s="6">
        <v>5</v>
      </c>
      <c r="F331" s="6">
        <v>112163626</v>
      </c>
      <c r="G331" s="6">
        <v>112163703</v>
      </c>
      <c r="H331" s="6" t="str">
        <f t="shared" si="15"/>
        <v>APC-EXON-13</v>
      </c>
      <c r="I331" s="6">
        <v>1</v>
      </c>
      <c r="J331" s="6">
        <v>78</v>
      </c>
      <c r="K331" s="6"/>
    </row>
    <row r="332" spans="1:11" x14ac:dyDescent="0.15">
      <c r="A332" s="6" t="s">
        <v>21</v>
      </c>
      <c r="B332" s="6" t="s">
        <v>22</v>
      </c>
      <c r="C332" s="6">
        <v>14</v>
      </c>
      <c r="D332" s="6" t="s">
        <v>668</v>
      </c>
      <c r="E332" s="6">
        <v>5</v>
      </c>
      <c r="F332" s="6">
        <v>112164553</v>
      </c>
      <c r="G332" s="6">
        <v>112164669</v>
      </c>
      <c r="H332" s="6" t="str">
        <f t="shared" si="15"/>
        <v>APC-EXON-14</v>
      </c>
      <c r="I332" s="6">
        <v>1</v>
      </c>
      <c r="J332" s="6">
        <v>117</v>
      </c>
      <c r="K332" s="6"/>
    </row>
    <row r="333" spans="1:11" x14ac:dyDescent="0.15">
      <c r="A333" s="6" t="s">
        <v>21</v>
      </c>
      <c r="B333" s="6" t="s">
        <v>22</v>
      </c>
      <c r="C333" s="6">
        <v>15</v>
      </c>
      <c r="D333" s="6" t="s">
        <v>669</v>
      </c>
      <c r="E333" s="6">
        <v>5</v>
      </c>
      <c r="F333" s="6">
        <v>112170648</v>
      </c>
      <c r="G333" s="6">
        <v>112170862</v>
      </c>
      <c r="H333" s="6" t="str">
        <f t="shared" si="15"/>
        <v>APC-EXON-15</v>
      </c>
      <c r="I333" s="6">
        <v>1</v>
      </c>
      <c r="J333" s="6">
        <v>215</v>
      </c>
      <c r="K333" s="6"/>
    </row>
    <row r="334" spans="1:11" x14ac:dyDescent="0.15">
      <c r="A334" s="6" t="s">
        <v>21</v>
      </c>
      <c r="B334" s="6" t="s">
        <v>22</v>
      </c>
      <c r="C334" s="6">
        <v>16</v>
      </c>
      <c r="D334" s="6" t="s">
        <v>670</v>
      </c>
      <c r="E334" s="6">
        <v>5</v>
      </c>
      <c r="F334" s="6">
        <v>112173250</v>
      </c>
      <c r="G334" s="6">
        <v>112179823</v>
      </c>
      <c r="H334" s="6" t="str">
        <f t="shared" si="15"/>
        <v>APC-EXON-16</v>
      </c>
      <c r="I334" s="6">
        <v>1</v>
      </c>
      <c r="J334" s="6">
        <v>6574</v>
      </c>
      <c r="K334" s="6"/>
    </row>
    <row r="335" spans="1:11" x14ac:dyDescent="0.15">
      <c r="A335" s="6" t="s">
        <v>201</v>
      </c>
      <c r="B335" s="6" t="s">
        <v>202</v>
      </c>
      <c r="C335" s="6">
        <v>21</v>
      </c>
      <c r="D335" s="6" t="s">
        <v>671</v>
      </c>
      <c r="E335" s="6">
        <v>5</v>
      </c>
      <c r="F335" s="6">
        <v>149498310</v>
      </c>
      <c r="G335" s="6">
        <v>149498415</v>
      </c>
      <c r="H335" s="6" t="str">
        <f t="shared" si="15"/>
        <v>PDGFRB-EXON-21</v>
      </c>
      <c r="I335" s="6">
        <v>-1</v>
      </c>
      <c r="J335" s="6">
        <v>106</v>
      </c>
      <c r="K335" t="s">
        <v>388</v>
      </c>
    </row>
    <row r="336" spans="1:11" x14ac:dyDescent="0.15">
      <c r="A336" s="6" t="s">
        <v>201</v>
      </c>
      <c r="B336" s="6" t="s">
        <v>202</v>
      </c>
      <c r="C336" s="6">
        <v>20</v>
      </c>
      <c r="D336" s="6" t="s">
        <v>672</v>
      </c>
      <c r="E336" s="6">
        <v>5</v>
      </c>
      <c r="F336" s="6">
        <v>149499030</v>
      </c>
      <c r="G336" s="6">
        <v>149499129</v>
      </c>
      <c r="H336" s="6" t="str">
        <f t="shared" si="15"/>
        <v>PDGFRB-EXON-20</v>
      </c>
      <c r="I336" s="6">
        <v>-1</v>
      </c>
      <c r="J336" s="6">
        <v>100</v>
      </c>
    </row>
    <row r="337" spans="1:11" x14ac:dyDescent="0.15">
      <c r="A337" s="6" t="s">
        <v>201</v>
      </c>
      <c r="B337" s="6" t="s">
        <v>202</v>
      </c>
      <c r="C337" s="6">
        <v>19</v>
      </c>
      <c r="D337" s="6" t="s">
        <v>673</v>
      </c>
      <c r="E337" s="6">
        <v>5</v>
      </c>
      <c r="F337" s="6">
        <v>149499575</v>
      </c>
      <c r="G337" s="6">
        <v>149499686</v>
      </c>
      <c r="H337" s="6" t="str">
        <f t="shared" si="15"/>
        <v>PDGFRB-EXON-19</v>
      </c>
      <c r="I337" s="6">
        <v>-1</v>
      </c>
      <c r="J337" s="6">
        <v>112</v>
      </c>
    </row>
    <row r="338" spans="1:11" x14ac:dyDescent="0.15">
      <c r="A338" s="6" t="s">
        <v>201</v>
      </c>
      <c r="B338" s="6" t="s">
        <v>202</v>
      </c>
      <c r="C338" s="6">
        <v>18</v>
      </c>
      <c r="D338" s="6" t="s">
        <v>674</v>
      </c>
      <c r="E338" s="6">
        <v>5</v>
      </c>
      <c r="F338" s="6">
        <v>149500451</v>
      </c>
      <c r="G338" s="6">
        <v>149500573</v>
      </c>
      <c r="H338" s="6" t="str">
        <f t="shared" si="15"/>
        <v>PDGFRB-EXON-18</v>
      </c>
      <c r="I338" s="6">
        <v>-1</v>
      </c>
      <c r="J338" s="6">
        <v>123</v>
      </c>
    </row>
    <row r="339" spans="1:11" x14ac:dyDescent="0.15">
      <c r="A339" s="6" t="s">
        <v>201</v>
      </c>
      <c r="B339" s="6" t="s">
        <v>202</v>
      </c>
      <c r="C339" s="6">
        <v>17</v>
      </c>
      <c r="D339" s="6" t="s">
        <v>675</v>
      </c>
      <c r="E339" s="6">
        <v>5</v>
      </c>
      <c r="F339" s="6">
        <v>149500767</v>
      </c>
      <c r="G339" s="6">
        <v>149500885</v>
      </c>
      <c r="H339" s="6" t="str">
        <f t="shared" si="15"/>
        <v>PDGFRB-EXON-17</v>
      </c>
      <c r="I339" s="6">
        <v>-1</v>
      </c>
      <c r="J339" s="6">
        <v>119</v>
      </c>
    </row>
    <row r="340" spans="1:11" x14ac:dyDescent="0.15">
      <c r="A340" s="6" t="s">
        <v>201</v>
      </c>
      <c r="B340" s="6" t="s">
        <v>202</v>
      </c>
      <c r="C340" s="6">
        <v>16</v>
      </c>
      <c r="D340" s="6" t="s">
        <v>676</v>
      </c>
      <c r="E340" s="6">
        <v>5</v>
      </c>
      <c r="F340" s="6">
        <v>149501443</v>
      </c>
      <c r="G340" s="6">
        <v>149501603</v>
      </c>
      <c r="H340" s="6" t="str">
        <f t="shared" si="15"/>
        <v>PDGFRB-EXON-16</v>
      </c>
      <c r="I340" s="6">
        <v>-1</v>
      </c>
      <c r="J340" s="6">
        <v>161</v>
      </c>
    </row>
    <row r="341" spans="1:11" x14ac:dyDescent="0.15">
      <c r="A341" s="6" t="s">
        <v>201</v>
      </c>
      <c r="B341" s="6" t="s">
        <v>202</v>
      </c>
      <c r="C341" s="6">
        <v>15</v>
      </c>
      <c r="D341" s="6" t="s">
        <v>677</v>
      </c>
      <c r="E341" s="6">
        <v>5</v>
      </c>
      <c r="F341" s="6">
        <v>149502605</v>
      </c>
      <c r="G341" s="6">
        <v>149502764</v>
      </c>
      <c r="H341" s="6" t="str">
        <f t="shared" si="15"/>
        <v>PDGFRB-EXON-15</v>
      </c>
      <c r="I341" s="6">
        <v>-1</v>
      </c>
      <c r="J341" s="6">
        <v>160</v>
      </c>
    </row>
    <row r="342" spans="1:11" x14ac:dyDescent="0.15">
      <c r="A342" s="6" t="s">
        <v>201</v>
      </c>
      <c r="B342" s="6" t="s">
        <v>202</v>
      </c>
      <c r="C342" s="6">
        <v>14</v>
      </c>
      <c r="D342" s="6" t="s">
        <v>678</v>
      </c>
      <c r="E342" s="6">
        <v>5</v>
      </c>
      <c r="F342" s="6">
        <v>149503813</v>
      </c>
      <c r="G342" s="6">
        <v>149503923</v>
      </c>
      <c r="H342" s="6" t="str">
        <f t="shared" si="15"/>
        <v>PDGFRB-EXON-14</v>
      </c>
      <c r="I342" s="6">
        <v>-1</v>
      </c>
      <c r="J342" s="6">
        <v>111</v>
      </c>
    </row>
    <row r="343" spans="1:11" x14ac:dyDescent="0.15">
      <c r="A343" s="6" t="s">
        <v>201</v>
      </c>
      <c r="B343" s="6" t="s">
        <v>202</v>
      </c>
      <c r="C343" s="6">
        <v>13</v>
      </c>
      <c r="D343" s="6" t="s">
        <v>679</v>
      </c>
      <c r="E343" s="6">
        <v>5</v>
      </c>
      <c r="F343" s="6">
        <v>149504290</v>
      </c>
      <c r="G343" s="6">
        <v>149504394</v>
      </c>
      <c r="H343" s="6" t="str">
        <f t="shared" si="15"/>
        <v>PDGFRB-EXON-13</v>
      </c>
      <c r="I343" s="6">
        <v>-1</v>
      </c>
      <c r="J343" s="6">
        <v>105</v>
      </c>
    </row>
    <row r="344" spans="1:11" x14ac:dyDescent="0.15">
      <c r="A344" s="6" t="s">
        <v>201</v>
      </c>
      <c r="B344" s="6" t="s">
        <v>202</v>
      </c>
      <c r="C344" s="6">
        <v>12</v>
      </c>
      <c r="D344" s="6" t="s">
        <v>680</v>
      </c>
      <c r="E344" s="6">
        <v>5</v>
      </c>
      <c r="F344" s="6">
        <v>149505008</v>
      </c>
      <c r="G344" s="6">
        <v>149505140</v>
      </c>
      <c r="H344" s="6" t="str">
        <f t="shared" si="15"/>
        <v>PDGFRB-EXON-12</v>
      </c>
      <c r="I344" s="6">
        <v>-1</v>
      </c>
      <c r="J344" s="6">
        <v>133</v>
      </c>
      <c r="K344" t="s">
        <v>681</v>
      </c>
    </row>
    <row r="345" spans="1:11" x14ac:dyDescent="0.15">
      <c r="A345" s="6" t="s">
        <v>50</v>
      </c>
      <c r="B345" s="6" t="s">
        <v>51</v>
      </c>
      <c r="C345" s="6">
        <v>5</v>
      </c>
      <c r="D345" s="6" t="s">
        <v>682</v>
      </c>
      <c r="E345" s="6">
        <v>6</v>
      </c>
      <c r="F345" s="6">
        <v>41903678</v>
      </c>
      <c r="G345" s="6">
        <v>41903845</v>
      </c>
      <c r="H345" s="6" t="str">
        <f t="shared" si="15"/>
        <v>CCND3-EXON-5</v>
      </c>
      <c r="I345" s="6">
        <v>-1</v>
      </c>
      <c r="J345" s="6">
        <v>168</v>
      </c>
    </row>
    <row r="346" spans="1:11" x14ac:dyDescent="0.15">
      <c r="A346" s="6" t="s">
        <v>50</v>
      </c>
      <c r="B346" s="6" t="s">
        <v>51</v>
      </c>
      <c r="C346" s="6">
        <v>4</v>
      </c>
      <c r="D346" s="6" t="s">
        <v>683</v>
      </c>
      <c r="E346" s="6">
        <v>6</v>
      </c>
      <c r="F346" s="6">
        <v>41904297</v>
      </c>
      <c r="G346" s="6">
        <v>41904433</v>
      </c>
      <c r="H346" s="6" t="str">
        <f t="shared" si="15"/>
        <v>CCND3-EXON-4</v>
      </c>
      <c r="I346" s="6">
        <v>-1</v>
      </c>
      <c r="J346" s="6">
        <v>137</v>
      </c>
    </row>
    <row r="347" spans="1:11" x14ac:dyDescent="0.15">
      <c r="A347" s="6" t="s">
        <v>50</v>
      </c>
      <c r="B347" s="6" t="s">
        <v>51</v>
      </c>
      <c r="C347" s="6">
        <v>3</v>
      </c>
      <c r="D347" s="6" t="s">
        <v>684</v>
      </c>
      <c r="E347" s="6">
        <v>6</v>
      </c>
      <c r="F347" s="6">
        <v>41904973</v>
      </c>
      <c r="G347" s="6">
        <v>41905132</v>
      </c>
      <c r="H347" s="6" t="str">
        <f t="shared" si="15"/>
        <v>CCND3-EXON-3</v>
      </c>
      <c r="I347" s="6">
        <v>-1</v>
      </c>
      <c r="J347" s="6">
        <v>160</v>
      </c>
    </row>
    <row r="348" spans="1:11" x14ac:dyDescent="0.15">
      <c r="A348" s="6" t="s">
        <v>50</v>
      </c>
      <c r="B348" s="6" t="s">
        <v>51</v>
      </c>
      <c r="C348" s="6">
        <v>2</v>
      </c>
      <c r="D348" s="6" t="s">
        <v>685</v>
      </c>
      <c r="E348" s="6">
        <v>6</v>
      </c>
      <c r="F348" s="6">
        <v>41908108</v>
      </c>
      <c r="G348" s="6">
        <v>41908323</v>
      </c>
      <c r="H348" s="6" t="str">
        <f t="shared" si="15"/>
        <v>CCND3-EXON-2</v>
      </c>
      <c r="I348" s="6">
        <v>-1</v>
      </c>
      <c r="J348" s="6">
        <v>216</v>
      </c>
    </row>
    <row r="349" spans="1:11" x14ac:dyDescent="0.15">
      <c r="A349" s="6" t="s">
        <v>50</v>
      </c>
      <c r="B349" s="6" t="s">
        <v>51</v>
      </c>
      <c r="C349" s="6">
        <v>1</v>
      </c>
      <c r="D349" s="6" t="s">
        <v>686</v>
      </c>
      <c r="E349" s="6">
        <v>6</v>
      </c>
      <c r="F349" s="6">
        <v>41909190</v>
      </c>
      <c r="G349" s="6">
        <v>41909387</v>
      </c>
      <c r="H349" s="6" t="str">
        <f t="shared" si="15"/>
        <v>CCND3-EXON-1</v>
      </c>
      <c r="I349" s="6">
        <v>-1</v>
      </c>
      <c r="J349" s="6">
        <v>198</v>
      </c>
      <c r="K349" s="7" t="s">
        <v>324</v>
      </c>
    </row>
    <row r="350" spans="1:11" x14ac:dyDescent="0.15">
      <c r="A350" s="6" t="s">
        <v>50</v>
      </c>
      <c r="B350" s="6" t="s">
        <v>51</v>
      </c>
      <c r="C350" s="6" t="s">
        <v>345</v>
      </c>
      <c r="D350" s="6" t="s">
        <v>687</v>
      </c>
      <c r="E350" s="6">
        <v>6</v>
      </c>
      <c r="F350" s="6">
        <f>41924853-50</f>
        <v>41924803</v>
      </c>
      <c r="G350" s="6">
        <f>41924853+50</f>
        <v>41924903</v>
      </c>
      <c r="H350" s="6" t="str">
        <f>A350&amp;"-SNP-"&amp;D350</f>
        <v>CCND3-SNP-rs4623235</v>
      </c>
      <c r="I350" s="6">
        <v>1</v>
      </c>
      <c r="J350" s="6">
        <f>G350-F350+1</f>
        <v>101</v>
      </c>
      <c r="K350" t="s">
        <v>350</v>
      </c>
    </row>
    <row r="351" spans="1:11" x14ac:dyDescent="0.15">
      <c r="A351" s="6" t="s">
        <v>50</v>
      </c>
      <c r="B351" s="6" t="s">
        <v>51</v>
      </c>
      <c r="C351" s="6" t="s">
        <v>345</v>
      </c>
      <c r="D351" s="6" t="s">
        <v>688</v>
      </c>
      <c r="E351" s="6">
        <v>6</v>
      </c>
      <c r="F351" s="6">
        <f>41978274-50</f>
        <v>41978224</v>
      </c>
      <c r="G351" s="6">
        <f>41978274+50</f>
        <v>41978324</v>
      </c>
      <c r="H351" s="6" t="str">
        <f>A351&amp;"-SNP-"&amp;D351</f>
        <v>CCND3-SNP-rs4607417</v>
      </c>
      <c r="I351" s="6">
        <v>1</v>
      </c>
      <c r="J351" s="6">
        <f>G351-F351+1</f>
        <v>101</v>
      </c>
      <c r="K351" t="s">
        <v>350</v>
      </c>
    </row>
    <row r="352" spans="1:11" x14ac:dyDescent="0.15">
      <c r="A352" s="6" t="s">
        <v>50</v>
      </c>
      <c r="B352" s="6" t="s">
        <v>51</v>
      </c>
      <c r="C352" s="6" t="s">
        <v>345</v>
      </c>
      <c r="D352" s="6" t="s">
        <v>689</v>
      </c>
      <c r="E352" s="6">
        <v>6</v>
      </c>
      <c r="F352" s="6">
        <f>41992983-50</f>
        <v>41992933</v>
      </c>
      <c r="G352" s="6">
        <f>41992983+50</f>
        <v>41993033</v>
      </c>
      <c r="H352" s="6" t="str">
        <f>A352&amp;"-SNP-"&amp;D352</f>
        <v>CCND3-SNP-rs4714554</v>
      </c>
      <c r="I352" s="6">
        <v>1</v>
      </c>
      <c r="J352" s="6">
        <f>G352-F352+1</f>
        <v>101</v>
      </c>
      <c r="K352" t="s">
        <v>350</v>
      </c>
    </row>
    <row r="353" spans="1:11" x14ac:dyDescent="0.15">
      <c r="A353" s="6" t="s">
        <v>50</v>
      </c>
      <c r="B353" s="6" t="s">
        <v>51</v>
      </c>
      <c r="C353" s="6" t="s">
        <v>345</v>
      </c>
      <c r="D353" s="6" t="s">
        <v>690</v>
      </c>
      <c r="E353" s="6">
        <v>6</v>
      </c>
      <c r="F353" s="6">
        <f>41993229-50</f>
        <v>41993179</v>
      </c>
      <c r="G353" s="6">
        <f>41993229+50</f>
        <v>41993279</v>
      </c>
      <c r="H353" s="6" t="str">
        <f>A353&amp;"-SNP-"&amp;D353</f>
        <v>CCND3-SNP-rs4714556</v>
      </c>
      <c r="I353" s="6">
        <v>1</v>
      </c>
      <c r="J353" s="6">
        <f>G353-F353+1</f>
        <v>101</v>
      </c>
      <c r="K353" t="s">
        <v>350</v>
      </c>
    </row>
    <row r="354" spans="1:11" x14ac:dyDescent="0.15">
      <c r="A354" s="6" t="s">
        <v>50</v>
      </c>
      <c r="B354" s="6" t="s">
        <v>51</v>
      </c>
      <c r="C354" s="6" t="s">
        <v>345</v>
      </c>
      <c r="D354" s="6" t="s">
        <v>691</v>
      </c>
      <c r="E354" s="6">
        <v>6</v>
      </c>
      <c r="F354" s="6">
        <f>42013360-50</f>
        <v>42013310</v>
      </c>
      <c r="G354" s="6">
        <f>42013360+50</f>
        <v>42013410</v>
      </c>
      <c r="H354" s="6" t="str">
        <f>A354&amp;"-SNP-"&amp;D354</f>
        <v>CCND3-SNP-rs6458267</v>
      </c>
      <c r="I354" s="6">
        <v>1</v>
      </c>
      <c r="J354" s="6">
        <f>G354-F354+1</f>
        <v>101</v>
      </c>
      <c r="K354" t="s">
        <v>350</v>
      </c>
    </row>
    <row r="355" spans="1:11" x14ac:dyDescent="0.15">
      <c r="A355" s="6" t="s">
        <v>274</v>
      </c>
      <c r="B355" s="6" t="s">
        <v>275</v>
      </c>
      <c r="C355" s="6">
        <v>1</v>
      </c>
      <c r="D355" s="6" t="s">
        <v>692</v>
      </c>
      <c r="E355" s="6">
        <v>6</v>
      </c>
      <c r="F355" s="6">
        <v>43738444</v>
      </c>
      <c r="G355" s="6">
        <v>43739049</v>
      </c>
      <c r="H355" s="6" t="str">
        <f t="shared" ref="H355:H370" si="16">A355&amp;"-EXON-"&amp;C355</f>
        <v>VEGFA-EXON-1</v>
      </c>
      <c r="I355" s="6">
        <v>1</v>
      </c>
      <c r="J355" s="6">
        <v>606</v>
      </c>
      <c r="K355" s="7" t="s">
        <v>324</v>
      </c>
    </row>
    <row r="356" spans="1:11" x14ac:dyDescent="0.15">
      <c r="A356" s="6" t="s">
        <v>274</v>
      </c>
      <c r="B356" s="6" t="s">
        <v>275</v>
      </c>
      <c r="C356" s="6">
        <v>2</v>
      </c>
      <c r="D356" s="6" t="s">
        <v>693</v>
      </c>
      <c r="E356" s="6">
        <v>6</v>
      </c>
      <c r="F356" s="6">
        <v>43742078</v>
      </c>
      <c r="G356" s="6">
        <v>43742129</v>
      </c>
      <c r="H356" s="6" t="str">
        <f t="shared" si="16"/>
        <v>VEGFA-EXON-2</v>
      </c>
      <c r="I356" s="6">
        <v>1</v>
      </c>
      <c r="J356" s="6">
        <v>52</v>
      </c>
    </row>
    <row r="357" spans="1:11" x14ac:dyDescent="0.15">
      <c r="A357" s="6" t="s">
        <v>274</v>
      </c>
      <c r="B357" s="6" t="s">
        <v>275</v>
      </c>
      <c r="C357" s="6">
        <v>3</v>
      </c>
      <c r="D357" s="6" t="s">
        <v>694</v>
      </c>
      <c r="E357" s="6">
        <v>6</v>
      </c>
      <c r="F357" s="6">
        <v>43745206</v>
      </c>
      <c r="G357" s="6">
        <v>43745402</v>
      </c>
      <c r="H357" s="6" t="str">
        <f t="shared" si="16"/>
        <v>VEGFA-EXON-3</v>
      </c>
      <c r="I357" s="6">
        <v>1</v>
      </c>
      <c r="J357" s="6">
        <v>197</v>
      </c>
    </row>
    <row r="358" spans="1:11" x14ac:dyDescent="0.15">
      <c r="A358" s="6" t="s">
        <v>274</v>
      </c>
      <c r="B358" s="6" t="s">
        <v>275</v>
      </c>
      <c r="C358" s="6">
        <v>4</v>
      </c>
      <c r="D358" s="6" t="s">
        <v>695</v>
      </c>
      <c r="E358" s="6">
        <v>6</v>
      </c>
      <c r="F358" s="6">
        <v>43746197</v>
      </c>
      <c r="G358" s="6">
        <v>43746273</v>
      </c>
      <c r="H358" s="6" t="str">
        <f t="shared" si="16"/>
        <v>VEGFA-EXON-4</v>
      </c>
      <c r="I358" s="6">
        <v>1</v>
      </c>
      <c r="J358" s="6">
        <v>77</v>
      </c>
    </row>
    <row r="359" spans="1:11" x14ac:dyDescent="0.15">
      <c r="A359" s="6" t="s">
        <v>274</v>
      </c>
      <c r="B359" s="6" t="s">
        <v>275</v>
      </c>
      <c r="C359" s="6">
        <v>5</v>
      </c>
      <c r="D359" s="6" t="s">
        <v>696</v>
      </c>
      <c r="E359" s="6">
        <v>6</v>
      </c>
      <c r="F359" s="6">
        <v>43746626</v>
      </c>
      <c r="G359" s="6">
        <v>43746655</v>
      </c>
      <c r="H359" s="6" t="str">
        <f t="shared" si="16"/>
        <v>VEGFA-EXON-5</v>
      </c>
      <c r="I359" s="6">
        <v>1</v>
      </c>
      <c r="J359" s="6">
        <v>30</v>
      </c>
    </row>
    <row r="360" spans="1:11" x14ac:dyDescent="0.15">
      <c r="A360" s="6" t="s">
        <v>274</v>
      </c>
      <c r="B360" s="6" t="s">
        <v>275</v>
      </c>
      <c r="C360" s="6">
        <v>6</v>
      </c>
      <c r="D360" s="6" t="s">
        <v>697</v>
      </c>
      <c r="E360" s="6">
        <v>6</v>
      </c>
      <c r="F360" s="6">
        <v>43748469</v>
      </c>
      <c r="G360" s="6">
        <v>43748591</v>
      </c>
      <c r="H360" s="6" t="str">
        <f t="shared" si="16"/>
        <v>VEGFA-EXON-6</v>
      </c>
      <c r="I360" s="6">
        <v>1</v>
      </c>
      <c r="J360" s="6">
        <v>123</v>
      </c>
    </row>
    <row r="361" spans="1:11" x14ac:dyDescent="0.15">
      <c r="A361" s="6" t="s">
        <v>274</v>
      </c>
      <c r="B361" s="6" t="s">
        <v>275</v>
      </c>
      <c r="C361" s="6">
        <v>7</v>
      </c>
      <c r="D361" s="6" t="s">
        <v>698</v>
      </c>
      <c r="E361" s="6">
        <v>6</v>
      </c>
      <c r="F361" s="6">
        <v>43749693</v>
      </c>
      <c r="G361" s="6">
        <v>43749824</v>
      </c>
      <c r="H361" s="6" t="str">
        <f t="shared" si="16"/>
        <v>VEGFA-EXON-7</v>
      </c>
      <c r="I361" s="6">
        <v>1</v>
      </c>
      <c r="J361" s="6">
        <v>132</v>
      </c>
    </row>
    <row r="362" spans="1:11" x14ac:dyDescent="0.15">
      <c r="A362" s="6" t="s">
        <v>274</v>
      </c>
      <c r="B362" s="6" t="s">
        <v>275</v>
      </c>
      <c r="C362" s="6">
        <v>8</v>
      </c>
      <c r="D362" s="6" t="s">
        <v>699</v>
      </c>
      <c r="E362" s="6">
        <v>6</v>
      </c>
      <c r="F362" s="6">
        <v>43752278</v>
      </c>
      <c r="G362" s="6">
        <v>43752299</v>
      </c>
      <c r="H362" s="6" t="str">
        <f t="shared" si="16"/>
        <v>VEGFA-EXON-8</v>
      </c>
      <c r="I362" s="6">
        <v>1</v>
      </c>
      <c r="J362" s="6">
        <v>22</v>
      </c>
    </row>
    <row r="363" spans="1:11" x14ac:dyDescent="0.15">
      <c r="A363" s="6" t="s">
        <v>235</v>
      </c>
      <c r="B363" s="6" t="s">
        <v>236</v>
      </c>
      <c r="C363" s="6">
        <v>42</v>
      </c>
      <c r="D363" s="6" t="s">
        <v>700</v>
      </c>
      <c r="E363" s="6">
        <v>6</v>
      </c>
      <c r="F363" s="6">
        <v>117622137</v>
      </c>
      <c r="G363" s="6">
        <v>117622300</v>
      </c>
      <c r="H363" s="6" t="str">
        <f t="shared" si="16"/>
        <v>ROS1-EXON-42</v>
      </c>
      <c r="I363" s="6">
        <v>-1</v>
      </c>
      <c r="J363" s="6">
        <v>164</v>
      </c>
      <c r="K363" t="s">
        <v>388</v>
      </c>
    </row>
    <row r="364" spans="1:11" x14ac:dyDescent="0.15">
      <c r="A364" s="6" t="s">
        <v>235</v>
      </c>
      <c r="B364" s="6" t="s">
        <v>236</v>
      </c>
      <c r="C364" s="6">
        <v>41</v>
      </c>
      <c r="D364" s="6" t="s">
        <v>701</v>
      </c>
      <c r="E364" s="6">
        <v>6</v>
      </c>
      <c r="F364" s="6">
        <v>117629957</v>
      </c>
      <c r="G364" s="6">
        <v>117630091</v>
      </c>
      <c r="H364" s="6" t="str">
        <f t="shared" si="16"/>
        <v>ROS1-EXON-41</v>
      </c>
      <c r="I364" s="6">
        <v>-1</v>
      </c>
      <c r="J364" s="6">
        <v>135</v>
      </c>
    </row>
    <row r="365" spans="1:11" x14ac:dyDescent="0.15">
      <c r="A365" s="6" t="s">
        <v>235</v>
      </c>
      <c r="B365" s="6" t="s">
        <v>236</v>
      </c>
      <c r="C365" s="6">
        <v>40</v>
      </c>
      <c r="D365" s="6" t="s">
        <v>702</v>
      </c>
      <c r="E365" s="6">
        <v>6</v>
      </c>
      <c r="F365" s="6">
        <v>117631244</v>
      </c>
      <c r="G365" s="6">
        <v>117631444</v>
      </c>
      <c r="H365" s="6" t="str">
        <f t="shared" si="16"/>
        <v>ROS1-EXON-40</v>
      </c>
      <c r="I365" s="6">
        <v>-1</v>
      </c>
      <c r="J365" s="6">
        <v>201</v>
      </c>
    </row>
    <row r="366" spans="1:11" x14ac:dyDescent="0.15">
      <c r="A366" s="6" t="s">
        <v>235</v>
      </c>
      <c r="B366" s="6" t="s">
        <v>236</v>
      </c>
      <c r="C366" s="6">
        <v>39</v>
      </c>
      <c r="D366" s="6" t="s">
        <v>703</v>
      </c>
      <c r="E366" s="6">
        <v>6</v>
      </c>
      <c r="F366" s="6">
        <v>117632183</v>
      </c>
      <c r="G366" s="6">
        <v>117632280</v>
      </c>
      <c r="H366" s="6" t="str">
        <f t="shared" si="16"/>
        <v>ROS1-EXON-39</v>
      </c>
      <c r="I366" s="6">
        <v>-1</v>
      </c>
      <c r="J366" s="6">
        <v>98</v>
      </c>
    </row>
    <row r="367" spans="1:11" x14ac:dyDescent="0.15">
      <c r="A367" s="6" t="s">
        <v>235</v>
      </c>
      <c r="B367" s="6" t="s">
        <v>236</v>
      </c>
      <c r="C367" s="6">
        <v>38</v>
      </c>
      <c r="D367" s="6" t="s">
        <v>704</v>
      </c>
      <c r="E367" s="6">
        <v>6</v>
      </c>
      <c r="F367" s="6">
        <v>117638306</v>
      </c>
      <c r="G367" s="6">
        <v>117638435</v>
      </c>
      <c r="H367" s="6" t="str">
        <f t="shared" si="16"/>
        <v>ROS1-EXON-38</v>
      </c>
      <c r="I367" s="6">
        <v>-1</v>
      </c>
      <c r="J367" s="6">
        <v>130</v>
      </c>
    </row>
    <row r="368" spans="1:11" x14ac:dyDescent="0.15">
      <c r="A368" s="6" t="s">
        <v>235</v>
      </c>
      <c r="B368" s="6" t="s">
        <v>236</v>
      </c>
      <c r="C368" s="6">
        <v>37</v>
      </c>
      <c r="D368" s="6" t="s">
        <v>705</v>
      </c>
      <c r="E368" s="6">
        <v>6</v>
      </c>
      <c r="F368" s="6">
        <v>117639351</v>
      </c>
      <c r="G368" s="6">
        <v>117639415</v>
      </c>
      <c r="H368" s="6" t="str">
        <f t="shared" si="16"/>
        <v>ROS1-EXON-37</v>
      </c>
      <c r="I368" s="6">
        <v>-1</v>
      </c>
      <c r="J368" s="6">
        <v>65</v>
      </c>
    </row>
    <row r="369" spans="1:11" x14ac:dyDescent="0.15">
      <c r="A369" s="6" t="s">
        <v>235</v>
      </c>
      <c r="B369" s="6" t="s">
        <v>236</v>
      </c>
      <c r="C369" s="6">
        <v>36</v>
      </c>
      <c r="D369" s="6" t="s">
        <v>706</v>
      </c>
      <c r="E369" s="6">
        <v>6</v>
      </c>
      <c r="F369" s="6">
        <v>117641031</v>
      </c>
      <c r="G369" s="6">
        <v>117641193</v>
      </c>
      <c r="H369" s="6" t="str">
        <f t="shared" si="16"/>
        <v>ROS1-EXON-36</v>
      </c>
      <c r="I369" s="6">
        <v>-1</v>
      </c>
      <c r="J369" s="6">
        <v>163</v>
      </c>
      <c r="K369" t="s">
        <v>382</v>
      </c>
    </row>
    <row r="370" spans="1:11" x14ac:dyDescent="0.15">
      <c r="A370" s="6" t="s">
        <v>235</v>
      </c>
      <c r="B370" s="6" t="s">
        <v>236</v>
      </c>
      <c r="C370" s="6">
        <v>35</v>
      </c>
      <c r="D370" s="6" t="s">
        <v>707</v>
      </c>
      <c r="E370" s="6">
        <v>6</v>
      </c>
      <c r="F370" s="6">
        <v>117642422</v>
      </c>
      <c r="G370" s="6">
        <v>117642557</v>
      </c>
      <c r="H370" s="6" t="str">
        <f t="shared" si="16"/>
        <v>ROS1-EXON-35</v>
      </c>
      <c r="I370" s="6">
        <v>-1</v>
      </c>
      <c r="J370" s="6">
        <v>136</v>
      </c>
    </row>
    <row r="371" spans="1:11" x14ac:dyDescent="0.15">
      <c r="A371" s="6" t="s">
        <v>235</v>
      </c>
      <c r="B371" s="6" t="s">
        <v>236</v>
      </c>
      <c r="C371" s="6" t="s">
        <v>708</v>
      </c>
      <c r="D371" s="6" t="s">
        <v>709</v>
      </c>
      <c r="E371" s="6">
        <v>6</v>
      </c>
      <c r="F371" s="6">
        <v>117642558</v>
      </c>
      <c r="G371" s="6">
        <v>117645494</v>
      </c>
      <c r="H371" s="6" t="str">
        <f>D371</f>
        <v>ROS1-INTRON34</v>
      </c>
      <c r="I371" s="6">
        <v>-1</v>
      </c>
      <c r="J371" s="6">
        <f>G371-F371+1</f>
        <v>2937</v>
      </c>
      <c r="K371" t="s">
        <v>710</v>
      </c>
    </row>
    <row r="372" spans="1:11" x14ac:dyDescent="0.15">
      <c r="A372" s="6" t="s">
        <v>235</v>
      </c>
      <c r="B372" s="6" t="s">
        <v>236</v>
      </c>
      <c r="C372" s="6">
        <v>34</v>
      </c>
      <c r="D372" s="6" t="s">
        <v>711</v>
      </c>
      <c r="E372" s="6">
        <v>6</v>
      </c>
      <c r="F372" s="6">
        <v>117645495</v>
      </c>
      <c r="G372" s="6">
        <v>117645578</v>
      </c>
      <c r="H372" s="6" t="str">
        <f>A372&amp;"-EXON-"&amp;C372</f>
        <v>ROS1-EXON-34</v>
      </c>
      <c r="I372" s="6">
        <v>-1</v>
      </c>
      <c r="J372" s="6">
        <v>84</v>
      </c>
    </row>
    <row r="373" spans="1:11" x14ac:dyDescent="0.15">
      <c r="A373" s="6" t="s">
        <v>235</v>
      </c>
      <c r="B373" s="6" t="s">
        <v>236</v>
      </c>
      <c r="C373" s="6" t="s">
        <v>712</v>
      </c>
      <c r="D373" s="6" t="s">
        <v>713</v>
      </c>
      <c r="E373" s="6">
        <v>6</v>
      </c>
      <c r="F373" s="6">
        <v>117645579</v>
      </c>
      <c r="G373" s="6">
        <v>117647386</v>
      </c>
      <c r="H373" s="6" t="str">
        <f>D373</f>
        <v>ROS1-INTRON33</v>
      </c>
      <c r="I373" s="6">
        <v>-1</v>
      </c>
      <c r="J373" s="6">
        <f>G373-F373+1</f>
        <v>1808</v>
      </c>
      <c r="K373" t="s">
        <v>710</v>
      </c>
    </row>
    <row r="374" spans="1:11" x14ac:dyDescent="0.15">
      <c r="A374" s="6" t="s">
        <v>235</v>
      </c>
      <c r="B374" s="6" t="s">
        <v>236</v>
      </c>
      <c r="C374" s="6">
        <v>33</v>
      </c>
      <c r="D374" s="6" t="s">
        <v>714</v>
      </c>
      <c r="E374" s="6">
        <v>6</v>
      </c>
      <c r="F374" s="6">
        <v>117647387</v>
      </c>
      <c r="G374" s="6">
        <v>117647577</v>
      </c>
      <c r="H374" s="6" t="str">
        <f>A374&amp;"-EXON-"&amp;C374</f>
        <v>ROS1-EXON-33</v>
      </c>
      <c r="I374" s="6">
        <v>-1</v>
      </c>
      <c r="J374" s="6">
        <v>191</v>
      </c>
    </row>
    <row r="375" spans="1:11" x14ac:dyDescent="0.15">
      <c r="A375" s="6" t="s">
        <v>235</v>
      </c>
      <c r="B375" s="6" t="s">
        <v>236</v>
      </c>
      <c r="C375" s="6" t="s">
        <v>715</v>
      </c>
      <c r="D375" s="6" t="s">
        <v>716</v>
      </c>
      <c r="E375" s="6">
        <v>6</v>
      </c>
      <c r="F375" s="6">
        <v>117647578</v>
      </c>
      <c r="G375" s="6">
        <v>117650491</v>
      </c>
      <c r="H375" s="6" t="str">
        <f>D375</f>
        <v>ROS1-INTRON32</v>
      </c>
      <c r="I375" s="6">
        <v>-1</v>
      </c>
      <c r="J375" s="6">
        <f>G375-F375+1</f>
        <v>2914</v>
      </c>
      <c r="K375" t="s">
        <v>717</v>
      </c>
    </row>
    <row r="376" spans="1:11" x14ac:dyDescent="0.15">
      <c r="A376" s="6" t="s">
        <v>235</v>
      </c>
      <c r="B376" s="6" t="s">
        <v>236</v>
      </c>
      <c r="C376" s="6">
        <v>32</v>
      </c>
      <c r="D376" s="6" t="s">
        <v>718</v>
      </c>
      <c r="E376" s="6">
        <v>6</v>
      </c>
      <c r="F376" s="6">
        <v>117650492</v>
      </c>
      <c r="G376" s="6">
        <v>117650609</v>
      </c>
      <c r="H376" s="6" t="str">
        <f>A376&amp;"-EXON-"&amp;C376</f>
        <v>ROS1-EXON-32</v>
      </c>
      <c r="I376" s="6">
        <v>-1</v>
      </c>
      <c r="J376" s="6">
        <v>118</v>
      </c>
    </row>
    <row r="377" spans="1:11" x14ac:dyDescent="0.15">
      <c r="A377" s="6" t="s">
        <v>235</v>
      </c>
      <c r="B377" s="6" t="s">
        <v>236</v>
      </c>
      <c r="C377" s="6" t="s">
        <v>719</v>
      </c>
      <c r="D377" s="6" t="s">
        <v>720</v>
      </c>
      <c r="E377" s="6">
        <v>6</v>
      </c>
      <c r="F377" s="6">
        <v>117650610</v>
      </c>
      <c r="G377" s="6">
        <v>117658334</v>
      </c>
      <c r="H377" s="6" t="str">
        <f>D377</f>
        <v>ROS1-INTRON31</v>
      </c>
      <c r="I377" s="6">
        <v>-1</v>
      </c>
      <c r="J377" s="6">
        <f>G377-F377+1</f>
        <v>7725</v>
      </c>
      <c r="K377" t="s">
        <v>710</v>
      </c>
    </row>
    <row r="378" spans="1:11" x14ac:dyDescent="0.15">
      <c r="A378" s="6" t="s">
        <v>235</v>
      </c>
      <c r="B378" s="6" t="s">
        <v>236</v>
      </c>
      <c r="C378" s="6">
        <v>31</v>
      </c>
      <c r="D378" s="6" t="s">
        <v>721</v>
      </c>
      <c r="E378" s="6">
        <v>6</v>
      </c>
      <c r="F378" s="6">
        <v>117658335</v>
      </c>
      <c r="G378" s="6">
        <v>117658503</v>
      </c>
      <c r="H378" s="6" t="str">
        <f>A378&amp;"-EXON-"&amp;C378</f>
        <v>ROS1-EXON-31</v>
      </c>
      <c r="I378" s="6">
        <v>-1</v>
      </c>
      <c r="J378" s="6">
        <v>169</v>
      </c>
    </row>
    <row r="379" spans="1:11" x14ac:dyDescent="0.15">
      <c r="A379" s="6" t="s">
        <v>97</v>
      </c>
      <c r="B379" s="6" t="s">
        <v>98</v>
      </c>
      <c r="C379" s="6">
        <v>6</v>
      </c>
      <c r="D379" s="6" t="s">
        <v>722</v>
      </c>
      <c r="E379" s="6">
        <v>6</v>
      </c>
      <c r="F379" s="6">
        <v>152265308</v>
      </c>
      <c r="G379" s="6">
        <v>152265643</v>
      </c>
      <c r="H379" s="6" t="str">
        <f>A379&amp;"-EXON-"&amp;C379</f>
        <v>ESR1-EXON-6</v>
      </c>
      <c r="I379" s="6">
        <v>1</v>
      </c>
      <c r="J379" s="6">
        <f>G379-F379+1</f>
        <v>336</v>
      </c>
      <c r="K379" t="s">
        <v>385</v>
      </c>
    </row>
    <row r="380" spans="1:11" x14ac:dyDescent="0.15">
      <c r="A380" s="6" t="s">
        <v>97</v>
      </c>
      <c r="B380" s="6" t="s">
        <v>98</v>
      </c>
      <c r="C380" s="6">
        <v>10</v>
      </c>
      <c r="D380" s="6" t="s">
        <v>723</v>
      </c>
      <c r="E380" s="6">
        <v>6</v>
      </c>
      <c r="F380" s="6">
        <v>152419867</v>
      </c>
      <c r="G380" s="6">
        <v>152420101</v>
      </c>
      <c r="H380" s="6" t="str">
        <f>A380&amp;"-EXON-"&amp;C380</f>
        <v>ESR1-EXON-10</v>
      </c>
      <c r="I380" s="6">
        <v>1</v>
      </c>
      <c r="J380" s="6">
        <f>G380-F380+1</f>
        <v>235</v>
      </c>
      <c r="K380" t="s">
        <v>393</v>
      </c>
    </row>
    <row r="381" spans="1:11" x14ac:dyDescent="0.15">
      <c r="A381" s="6" t="s">
        <v>221</v>
      </c>
      <c r="B381" s="6" t="s">
        <v>222</v>
      </c>
      <c r="C381" s="6">
        <v>2</v>
      </c>
      <c r="D381" s="6" t="s">
        <v>724</v>
      </c>
      <c r="E381" s="6">
        <v>7</v>
      </c>
      <c r="F381" s="6">
        <v>6426843</v>
      </c>
      <c r="G381" s="6">
        <v>6426914</v>
      </c>
      <c r="H381" s="6" t="str">
        <f>A381&amp;"-EXON-"&amp;C381</f>
        <v>RAC1-EXON-2</v>
      </c>
      <c r="I381" s="6">
        <v>1</v>
      </c>
      <c r="J381" s="6">
        <f>G381-F381+1</f>
        <v>72</v>
      </c>
      <c r="K381" t="s">
        <v>385</v>
      </c>
    </row>
    <row r="382" spans="1:11" x14ac:dyDescent="0.15">
      <c r="A382" s="6" t="s">
        <v>83</v>
      </c>
      <c r="B382" s="6" t="s">
        <v>84</v>
      </c>
      <c r="C382" s="6">
        <v>1</v>
      </c>
      <c r="D382" s="6" t="s">
        <v>725</v>
      </c>
      <c r="E382" s="6">
        <v>7</v>
      </c>
      <c r="F382" s="6">
        <v>55086971</v>
      </c>
      <c r="G382" s="6">
        <v>55087058</v>
      </c>
      <c r="H382" s="6" t="str">
        <f>A382&amp;"-EXON-"&amp;C382</f>
        <v>EGFR-EXON-1</v>
      </c>
      <c r="I382" s="6">
        <v>1</v>
      </c>
      <c r="J382" s="6">
        <v>88</v>
      </c>
      <c r="K382" t="s">
        <v>324</v>
      </c>
    </row>
    <row r="383" spans="1:11" x14ac:dyDescent="0.15">
      <c r="A383" s="6" t="s">
        <v>83</v>
      </c>
      <c r="B383" s="6" t="s">
        <v>84</v>
      </c>
      <c r="C383" s="6" t="s">
        <v>345</v>
      </c>
      <c r="D383" s="6" t="s">
        <v>726</v>
      </c>
      <c r="E383" s="6">
        <v>7</v>
      </c>
      <c r="F383" s="6">
        <v>55161040</v>
      </c>
      <c r="G383" s="6">
        <v>55161170</v>
      </c>
      <c r="H383" s="6" t="str">
        <f>A383&amp;"-SNP-"&amp;D383</f>
        <v>EGFR-SNP-rs4947972</v>
      </c>
      <c r="I383" s="6">
        <v>1</v>
      </c>
      <c r="J383" s="6">
        <f>G383-F383+1</f>
        <v>131</v>
      </c>
      <c r="K383" t="s">
        <v>727</v>
      </c>
    </row>
    <row r="384" spans="1:11" x14ac:dyDescent="0.15">
      <c r="A384" s="6" t="s">
        <v>83</v>
      </c>
      <c r="B384" s="6" t="s">
        <v>84</v>
      </c>
      <c r="C384" s="6">
        <v>2</v>
      </c>
      <c r="D384" s="6" t="s">
        <v>728</v>
      </c>
      <c r="E384" s="6">
        <v>7</v>
      </c>
      <c r="F384" s="6">
        <v>55209979</v>
      </c>
      <c r="G384" s="6">
        <v>55210130</v>
      </c>
      <c r="H384" s="6" t="str">
        <f>A384&amp;"-EXON-"&amp;C384</f>
        <v>EGFR-EXON-2</v>
      </c>
      <c r="I384" s="6">
        <v>1</v>
      </c>
      <c r="J384" s="6">
        <v>152</v>
      </c>
    </row>
    <row r="385" spans="1:11" x14ac:dyDescent="0.15">
      <c r="A385" s="6" t="s">
        <v>83</v>
      </c>
      <c r="B385" s="6" t="s">
        <v>84</v>
      </c>
      <c r="C385" s="6">
        <v>3</v>
      </c>
      <c r="D385" s="6" t="s">
        <v>729</v>
      </c>
      <c r="E385" s="6">
        <v>7</v>
      </c>
      <c r="F385" s="6">
        <v>55210998</v>
      </c>
      <c r="G385" s="6">
        <v>55211181</v>
      </c>
      <c r="H385" s="6" t="str">
        <f>A385&amp;"-EXON-"&amp;C385</f>
        <v>EGFR-EXON-3</v>
      </c>
      <c r="I385" s="6">
        <v>1</v>
      </c>
      <c r="J385" s="6">
        <v>184</v>
      </c>
    </row>
    <row r="386" spans="1:11" x14ac:dyDescent="0.15">
      <c r="A386" s="6" t="s">
        <v>83</v>
      </c>
      <c r="B386" s="6" t="s">
        <v>84</v>
      </c>
      <c r="C386" s="6" t="s">
        <v>345</v>
      </c>
      <c r="D386" s="6" t="s">
        <v>730</v>
      </c>
      <c r="E386" s="6">
        <v>7</v>
      </c>
      <c r="F386" s="6">
        <f>55213342-50</f>
        <v>55213292</v>
      </c>
      <c r="G386" s="6">
        <f>55213342+50</f>
        <v>55213392</v>
      </c>
      <c r="H386" s="6" t="str">
        <f>A386&amp;"-SNP-"&amp;D386</f>
        <v>EGFR-SNP-rs12536476</v>
      </c>
      <c r="I386" s="6">
        <v>1</v>
      </c>
      <c r="J386" s="6">
        <f>G386-F386+1</f>
        <v>101</v>
      </c>
      <c r="K386" t="s">
        <v>350</v>
      </c>
    </row>
    <row r="387" spans="1:11" x14ac:dyDescent="0.15">
      <c r="A387" s="6" t="s">
        <v>83</v>
      </c>
      <c r="B387" s="6" t="s">
        <v>84</v>
      </c>
      <c r="C387" s="6">
        <v>4</v>
      </c>
      <c r="D387" s="6" t="s">
        <v>731</v>
      </c>
      <c r="E387" s="6">
        <v>7</v>
      </c>
      <c r="F387" s="6">
        <v>55214299</v>
      </c>
      <c r="G387" s="6">
        <v>55214433</v>
      </c>
      <c r="H387" s="6" t="str">
        <f>A387&amp;"-EXON-"&amp;C387</f>
        <v>EGFR-EXON-4</v>
      </c>
      <c r="I387" s="6">
        <v>1</v>
      </c>
      <c r="J387" s="6">
        <v>135</v>
      </c>
      <c r="K387" t="s">
        <v>732</v>
      </c>
    </row>
    <row r="388" spans="1:11" x14ac:dyDescent="0.15">
      <c r="A388" s="6" t="s">
        <v>83</v>
      </c>
      <c r="B388" s="6" t="s">
        <v>84</v>
      </c>
      <c r="C388" s="6" t="s">
        <v>345</v>
      </c>
      <c r="D388" s="6" t="s">
        <v>733</v>
      </c>
      <c r="E388" s="6">
        <v>7</v>
      </c>
      <c r="F388" s="6">
        <f>55215018-50</f>
        <v>55214968</v>
      </c>
      <c r="G388" s="6">
        <f>55215018+50</f>
        <v>55215068</v>
      </c>
      <c r="H388" s="6" t="str">
        <f>A388&amp;"-SNP-"&amp;D388</f>
        <v>EGFR-SNP-rs730437</v>
      </c>
      <c r="I388" s="6">
        <v>1</v>
      </c>
      <c r="J388" s="6">
        <f>G388-F388+1</f>
        <v>101</v>
      </c>
      <c r="K388" t="s">
        <v>350</v>
      </c>
    </row>
    <row r="389" spans="1:11" x14ac:dyDescent="0.15">
      <c r="A389" s="6" t="s">
        <v>83</v>
      </c>
      <c r="B389" s="6" t="s">
        <v>84</v>
      </c>
      <c r="C389" s="6">
        <v>5</v>
      </c>
      <c r="D389" s="6" t="s">
        <v>734</v>
      </c>
      <c r="E389" s="6">
        <v>7</v>
      </c>
      <c r="F389" s="6">
        <v>55218987</v>
      </c>
      <c r="G389" s="6">
        <v>55219055</v>
      </c>
      <c r="H389" s="6" t="str">
        <f t="shared" ref="H389:H403" si="17">A389&amp;"-EXON-"&amp;C389</f>
        <v>EGFR-EXON-5</v>
      </c>
      <c r="I389" s="6">
        <v>1</v>
      </c>
      <c r="J389" s="6">
        <v>69</v>
      </c>
    </row>
    <row r="390" spans="1:11" x14ac:dyDescent="0.15">
      <c r="A390" s="6" t="s">
        <v>83</v>
      </c>
      <c r="B390" s="6" t="s">
        <v>84</v>
      </c>
      <c r="C390" s="6">
        <v>6</v>
      </c>
      <c r="D390" s="6" t="s">
        <v>735</v>
      </c>
      <c r="E390" s="6">
        <v>7</v>
      </c>
      <c r="F390" s="6">
        <v>55220239</v>
      </c>
      <c r="G390" s="6">
        <v>55220357</v>
      </c>
      <c r="H390" s="6" t="str">
        <f t="shared" si="17"/>
        <v>EGFR-EXON-6</v>
      </c>
      <c r="I390" s="6">
        <v>1</v>
      </c>
      <c r="J390" s="6">
        <v>119</v>
      </c>
    </row>
    <row r="391" spans="1:11" x14ac:dyDescent="0.15">
      <c r="A391" s="6" t="s">
        <v>83</v>
      </c>
      <c r="B391" s="6" t="s">
        <v>84</v>
      </c>
      <c r="C391" s="6">
        <v>7</v>
      </c>
      <c r="D391" s="6" t="s">
        <v>736</v>
      </c>
      <c r="E391" s="6">
        <v>7</v>
      </c>
      <c r="F391" s="6">
        <v>55221704</v>
      </c>
      <c r="G391" s="6">
        <v>55221845</v>
      </c>
      <c r="H391" s="6" t="str">
        <f t="shared" si="17"/>
        <v>EGFR-EXON-7</v>
      </c>
      <c r="I391" s="6">
        <v>1</v>
      </c>
      <c r="J391" s="6">
        <v>142</v>
      </c>
    </row>
    <row r="392" spans="1:11" x14ac:dyDescent="0.15">
      <c r="A392" s="6" t="s">
        <v>83</v>
      </c>
      <c r="B392" s="6" t="s">
        <v>84</v>
      </c>
      <c r="C392" s="6">
        <v>8</v>
      </c>
      <c r="D392" s="6" t="s">
        <v>737</v>
      </c>
      <c r="E392" s="6">
        <v>7</v>
      </c>
      <c r="F392" s="6">
        <v>55223523</v>
      </c>
      <c r="G392" s="6">
        <v>55223639</v>
      </c>
      <c r="H392" s="6" t="str">
        <f t="shared" si="17"/>
        <v>EGFR-EXON-8</v>
      </c>
      <c r="I392" s="6">
        <v>1</v>
      </c>
      <c r="J392" s="6">
        <v>117</v>
      </c>
    </row>
    <row r="393" spans="1:11" x14ac:dyDescent="0.15">
      <c r="A393" s="6" t="s">
        <v>83</v>
      </c>
      <c r="B393" s="6" t="s">
        <v>84</v>
      </c>
      <c r="C393" s="6">
        <v>9</v>
      </c>
      <c r="D393" s="6" t="s">
        <v>738</v>
      </c>
      <c r="E393" s="6">
        <v>7</v>
      </c>
      <c r="F393" s="6">
        <v>55224226</v>
      </c>
      <c r="G393" s="6">
        <v>55224352</v>
      </c>
      <c r="H393" s="6" t="str">
        <f t="shared" si="17"/>
        <v>EGFR-EXON-9</v>
      </c>
      <c r="I393" s="6">
        <v>1</v>
      </c>
      <c r="J393" s="6">
        <v>127</v>
      </c>
    </row>
    <row r="394" spans="1:11" x14ac:dyDescent="0.15">
      <c r="A394" s="6" t="s">
        <v>83</v>
      </c>
      <c r="B394" s="6" t="s">
        <v>84</v>
      </c>
      <c r="C394" s="6">
        <v>10</v>
      </c>
      <c r="D394" s="6" t="s">
        <v>739</v>
      </c>
      <c r="E394" s="6">
        <v>7</v>
      </c>
      <c r="F394" s="6">
        <v>55224452</v>
      </c>
      <c r="G394" s="6">
        <v>55224525</v>
      </c>
      <c r="H394" s="6" t="str">
        <f t="shared" si="17"/>
        <v>EGFR-EXON-10</v>
      </c>
      <c r="I394" s="6">
        <v>1</v>
      </c>
      <c r="J394" s="6">
        <v>74</v>
      </c>
    </row>
    <row r="395" spans="1:11" x14ac:dyDescent="0.15">
      <c r="A395" s="6" t="s">
        <v>83</v>
      </c>
      <c r="B395" s="6" t="s">
        <v>84</v>
      </c>
      <c r="C395" s="6">
        <v>11</v>
      </c>
      <c r="D395" s="6" t="s">
        <v>740</v>
      </c>
      <c r="E395" s="6">
        <v>7</v>
      </c>
      <c r="F395" s="6">
        <v>55225356</v>
      </c>
      <c r="G395" s="6">
        <v>55225446</v>
      </c>
      <c r="H395" s="6" t="str">
        <f t="shared" si="17"/>
        <v>EGFR-EXON-11</v>
      </c>
      <c r="I395" s="6">
        <v>1</v>
      </c>
      <c r="J395" s="6">
        <v>91</v>
      </c>
    </row>
    <row r="396" spans="1:11" x14ac:dyDescent="0.15">
      <c r="A396" s="6" t="s">
        <v>83</v>
      </c>
      <c r="B396" s="6" t="s">
        <v>84</v>
      </c>
      <c r="C396" s="6">
        <v>12</v>
      </c>
      <c r="D396" s="6" t="s">
        <v>741</v>
      </c>
      <c r="E396" s="6">
        <v>7</v>
      </c>
      <c r="F396" s="6">
        <v>55227832</v>
      </c>
      <c r="G396" s="6">
        <v>55228031</v>
      </c>
      <c r="H396" s="6" t="str">
        <f t="shared" si="17"/>
        <v>EGFR-EXON-12</v>
      </c>
      <c r="I396" s="6">
        <v>1</v>
      </c>
      <c r="J396" s="6">
        <v>200</v>
      </c>
    </row>
    <row r="397" spans="1:11" x14ac:dyDescent="0.15">
      <c r="A397" s="6" t="s">
        <v>83</v>
      </c>
      <c r="B397" s="6" t="s">
        <v>84</v>
      </c>
      <c r="C397" s="6">
        <v>13</v>
      </c>
      <c r="D397" s="6" t="s">
        <v>742</v>
      </c>
      <c r="E397" s="6">
        <v>7</v>
      </c>
      <c r="F397" s="6">
        <v>55229192</v>
      </c>
      <c r="G397" s="6">
        <v>55229324</v>
      </c>
      <c r="H397" s="6" t="str">
        <f t="shared" si="17"/>
        <v>EGFR-EXON-13</v>
      </c>
      <c r="I397" s="6">
        <v>1</v>
      </c>
      <c r="J397" s="6">
        <v>133</v>
      </c>
      <c r="K397" t="s">
        <v>743</v>
      </c>
    </row>
    <row r="398" spans="1:11" x14ac:dyDescent="0.15">
      <c r="A398" s="6" t="s">
        <v>83</v>
      </c>
      <c r="B398" s="6" t="s">
        <v>84</v>
      </c>
      <c r="C398" s="6">
        <v>14</v>
      </c>
      <c r="D398" s="6" t="s">
        <v>744</v>
      </c>
      <c r="E398" s="6">
        <v>7</v>
      </c>
      <c r="F398" s="6">
        <v>55231426</v>
      </c>
      <c r="G398" s="6">
        <v>55231516</v>
      </c>
      <c r="H398" s="6" t="str">
        <f t="shared" si="17"/>
        <v>EGFR-EXON-14</v>
      </c>
      <c r="I398" s="6">
        <v>1</v>
      </c>
      <c r="J398" s="6">
        <v>91</v>
      </c>
    </row>
    <row r="399" spans="1:11" x14ac:dyDescent="0.15">
      <c r="A399" s="6" t="s">
        <v>83</v>
      </c>
      <c r="B399" s="6" t="s">
        <v>84</v>
      </c>
      <c r="C399" s="6">
        <v>15</v>
      </c>
      <c r="D399" s="6" t="s">
        <v>745</v>
      </c>
      <c r="E399" s="6">
        <v>7</v>
      </c>
      <c r="F399" s="6">
        <v>55232973</v>
      </c>
      <c r="G399" s="6">
        <v>55233130</v>
      </c>
      <c r="H399" s="6" t="str">
        <f t="shared" si="17"/>
        <v>EGFR-EXON-15</v>
      </c>
      <c r="I399" s="6">
        <v>1</v>
      </c>
      <c r="J399" s="6">
        <v>158</v>
      </c>
    </row>
    <row r="400" spans="1:11" x14ac:dyDescent="0.15">
      <c r="A400" s="6" t="s">
        <v>83</v>
      </c>
      <c r="B400" s="6" t="s">
        <v>84</v>
      </c>
      <c r="C400" s="6">
        <v>16</v>
      </c>
      <c r="D400" s="6" t="s">
        <v>746</v>
      </c>
      <c r="E400" s="6">
        <v>7</v>
      </c>
      <c r="F400" s="6">
        <v>55238868</v>
      </c>
      <c r="G400" s="6">
        <v>55238906</v>
      </c>
      <c r="H400" s="6" t="str">
        <f t="shared" si="17"/>
        <v>EGFR-EXON-16</v>
      </c>
      <c r="I400" s="6">
        <v>1</v>
      </c>
      <c r="J400" s="6">
        <v>39</v>
      </c>
      <c r="K400" t="s">
        <v>747</v>
      </c>
    </row>
    <row r="401" spans="1:11" x14ac:dyDescent="0.15">
      <c r="A401" s="6" t="s">
        <v>83</v>
      </c>
      <c r="B401" s="6" t="s">
        <v>84</v>
      </c>
      <c r="C401" s="6">
        <v>17</v>
      </c>
      <c r="D401" s="6" t="s">
        <v>748</v>
      </c>
      <c r="E401" s="6">
        <v>7</v>
      </c>
      <c r="F401" s="6">
        <v>55240676</v>
      </c>
      <c r="G401" s="6">
        <v>55240817</v>
      </c>
      <c r="H401" s="6" t="str">
        <f t="shared" si="17"/>
        <v>EGFR-EXON-17</v>
      </c>
      <c r="I401" s="6">
        <v>1</v>
      </c>
      <c r="J401" s="6">
        <v>142</v>
      </c>
    </row>
    <row r="402" spans="1:11" x14ac:dyDescent="0.15">
      <c r="A402" s="6" t="s">
        <v>83</v>
      </c>
      <c r="B402" s="6" t="s">
        <v>84</v>
      </c>
      <c r="C402" s="6">
        <v>18</v>
      </c>
      <c r="D402" s="6" t="s">
        <v>749</v>
      </c>
      <c r="E402" s="6">
        <v>7</v>
      </c>
      <c r="F402" s="6">
        <v>55241614</v>
      </c>
      <c r="G402" s="6">
        <v>55241736</v>
      </c>
      <c r="H402" s="6" t="str">
        <f t="shared" si="17"/>
        <v>EGFR-EXON-18</v>
      </c>
      <c r="I402" s="6">
        <v>1</v>
      </c>
      <c r="J402" s="6">
        <v>123</v>
      </c>
    </row>
    <row r="403" spans="1:11" x14ac:dyDescent="0.15">
      <c r="A403" s="6" t="s">
        <v>83</v>
      </c>
      <c r="B403" s="6" t="s">
        <v>84</v>
      </c>
      <c r="C403" s="6">
        <v>19</v>
      </c>
      <c r="D403" s="6" t="s">
        <v>750</v>
      </c>
      <c r="E403" s="6">
        <v>7</v>
      </c>
      <c r="F403" s="6">
        <v>55242365</v>
      </c>
      <c r="G403" s="6">
        <v>55242565</v>
      </c>
      <c r="H403" s="6" t="str">
        <f t="shared" si="17"/>
        <v>EGFR-EXON-19</v>
      </c>
      <c r="I403" s="6">
        <v>1</v>
      </c>
      <c r="J403" s="6">
        <f>G403-F403+1</f>
        <v>201</v>
      </c>
      <c r="K403" t="s">
        <v>751</v>
      </c>
    </row>
    <row r="404" spans="1:11" x14ac:dyDescent="0.15">
      <c r="A404" s="6" t="s">
        <v>83</v>
      </c>
      <c r="B404" s="6" t="s">
        <v>84</v>
      </c>
      <c r="C404" s="6" t="s">
        <v>345</v>
      </c>
      <c r="D404" s="6" t="s">
        <v>752</v>
      </c>
      <c r="E404" s="6">
        <v>7</v>
      </c>
      <c r="F404" s="6">
        <f>55248231-50</f>
        <v>55248181</v>
      </c>
      <c r="G404" s="6">
        <f>55248231+50</f>
        <v>55248281</v>
      </c>
      <c r="H404" s="6" t="str">
        <f>A404&amp;"-SNP-"&amp;D404</f>
        <v>EGFR-SNP-rs12532468</v>
      </c>
      <c r="I404" s="6">
        <v>1</v>
      </c>
      <c r="J404" s="6">
        <f>G404-F404+1</f>
        <v>101</v>
      </c>
      <c r="K404" t="s">
        <v>350</v>
      </c>
    </row>
    <row r="405" spans="1:11" x14ac:dyDescent="0.15">
      <c r="A405" s="6" t="s">
        <v>83</v>
      </c>
      <c r="B405" s="6" t="s">
        <v>84</v>
      </c>
      <c r="C405" s="6">
        <v>20</v>
      </c>
      <c r="D405" s="6" t="s">
        <v>753</v>
      </c>
      <c r="E405" s="6">
        <v>7</v>
      </c>
      <c r="F405" s="6">
        <v>55248986</v>
      </c>
      <c r="G405" s="6">
        <v>55249171</v>
      </c>
      <c r="H405" s="6" t="str">
        <f t="shared" ref="H405:H413" si="18">A405&amp;"-EXON-"&amp;C405</f>
        <v>EGFR-EXON-20</v>
      </c>
      <c r="I405" s="6">
        <v>1</v>
      </c>
      <c r="J405" s="6">
        <v>186</v>
      </c>
      <c r="K405" t="s">
        <v>754</v>
      </c>
    </row>
    <row r="406" spans="1:11" x14ac:dyDescent="0.15">
      <c r="A406" s="6" t="s">
        <v>83</v>
      </c>
      <c r="B406" s="6" t="s">
        <v>84</v>
      </c>
      <c r="C406" s="6">
        <v>21</v>
      </c>
      <c r="D406" s="6" t="s">
        <v>755</v>
      </c>
      <c r="E406" s="6">
        <v>7</v>
      </c>
      <c r="F406" s="6">
        <v>55259412</v>
      </c>
      <c r="G406" s="6">
        <v>55259567</v>
      </c>
      <c r="H406" s="6" t="str">
        <f t="shared" si="18"/>
        <v>EGFR-EXON-21</v>
      </c>
      <c r="I406" s="6">
        <v>1</v>
      </c>
      <c r="J406" s="6">
        <v>156</v>
      </c>
    </row>
    <row r="407" spans="1:11" x14ac:dyDescent="0.15">
      <c r="A407" s="6" t="s">
        <v>83</v>
      </c>
      <c r="B407" s="6" t="s">
        <v>84</v>
      </c>
      <c r="C407" s="6">
        <v>22</v>
      </c>
      <c r="D407" s="6" t="s">
        <v>756</v>
      </c>
      <c r="E407" s="6">
        <v>7</v>
      </c>
      <c r="F407" s="6">
        <v>55260459</v>
      </c>
      <c r="G407" s="6">
        <v>55260534</v>
      </c>
      <c r="H407" s="6" t="str">
        <f t="shared" si="18"/>
        <v>EGFR-EXON-22</v>
      </c>
      <c r="I407" s="6">
        <v>1</v>
      </c>
      <c r="J407" s="6">
        <v>76</v>
      </c>
    </row>
    <row r="408" spans="1:11" x14ac:dyDescent="0.15">
      <c r="A408" s="6" t="s">
        <v>83</v>
      </c>
      <c r="B408" s="6" t="s">
        <v>84</v>
      </c>
      <c r="C408" s="6">
        <v>23</v>
      </c>
      <c r="D408" s="6" t="s">
        <v>757</v>
      </c>
      <c r="E408" s="6">
        <v>7</v>
      </c>
      <c r="F408" s="6">
        <v>55266410</v>
      </c>
      <c r="G408" s="6">
        <v>55266556</v>
      </c>
      <c r="H408" s="6" t="str">
        <f t="shared" si="18"/>
        <v>EGFR-EXON-23</v>
      </c>
      <c r="I408" s="6">
        <v>1</v>
      </c>
      <c r="J408" s="6">
        <v>147</v>
      </c>
    </row>
    <row r="409" spans="1:11" x14ac:dyDescent="0.15">
      <c r="A409" s="6" t="s">
        <v>83</v>
      </c>
      <c r="B409" s="6" t="s">
        <v>84</v>
      </c>
      <c r="C409" s="6">
        <v>24</v>
      </c>
      <c r="D409" s="6" t="s">
        <v>758</v>
      </c>
      <c r="E409" s="6">
        <v>7</v>
      </c>
      <c r="F409" s="6">
        <v>55268009</v>
      </c>
      <c r="G409" s="6">
        <v>55268106</v>
      </c>
      <c r="H409" s="6" t="str">
        <f t="shared" si="18"/>
        <v>EGFR-EXON-24</v>
      </c>
      <c r="I409" s="6">
        <v>1</v>
      </c>
      <c r="J409" s="6">
        <v>98</v>
      </c>
    </row>
    <row r="410" spans="1:11" x14ac:dyDescent="0.15">
      <c r="A410" s="6" t="s">
        <v>83</v>
      </c>
      <c r="B410" s="6" t="s">
        <v>84</v>
      </c>
      <c r="C410" s="6">
        <v>25</v>
      </c>
      <c r="D410" s="6" t="s">
        <v>759</v>
      </c>
      <c r="E410" s="6">
        <v>7</v>
      </c>
      <c r="F410" s="6">
        <v>55268881</v>
      </c>
      <c r="G410" s="6">
        <v>55269048</v>
      </c>
      <c r="H410" s="6" t="str">
        <f t="shared" si="18"/>
        <v>EGFR-EXON-25</v>
      </c>
      <c r="I410" s="6">
        <v>1</v>
      </c>
      <c r="J410" s="6">
        <v>168</v>
      </c>
    </row>
    <row r="411" spans="1:11" x14ac:dyDescent="0.15">
      <c r="A411" s="6" t="s">
        <v>83</v>
      </c>
      <c r="B411" s="6" t="s">
        <v>84</v>
      </c>
      <c r="C411" s="6">
        <v>26</v>
      </c>
      <c r="D411" s="6" t="s">
        <v>760</v>
      </c>
      <c r="E411" s="6">
        <v>7</v>
      </c>
      <c r="F411" s="6">
        <v>55269428</v>
      </c>
      <c r="G411" s="6">
        <v>55269475</v>
      </c>
      <c r="H411" s="6" t="str">
        <f t="shared" si="18"/>
        <v>EGFR-EXON-26</v>
      </c>
      <c r="I411" s="6">
        <v>1</v>
      </c>
      <c r="J411" s="6">
        <v>48</v>
      </c>
    </row>
    <row r="412" spans="1:11" x14ac:dyDescent="0.15">
      <c r="A412" s="6" t="s">
        <v>83</v>
      </c>
      <c r="B412" s="6" t="s">
        <v>84</v>
      </c>
      <c r="C412" s="6">
        <v>27</v>
      </c>
      <c r="D412" s="6" t="s">
        <v>761</v>
      </c>
      <c r="E412" s="6">
        <v>7</v>
      </c>
      <c r="F412" s="6">
        <v>55270210</v>
      </c>
      <c r="G412" s="6">
        <v>55270318</v>
      </c>
      <c r="H412" s="6" t="str">
        <f t="shared" si="18"/>
        <v>EGFR-EXON-27</v>
      </c>
      <c r="I412" s="6">
        <v>1</v>
      </c>
      <c r="J412" s="6">
        <v>109</v>
      </c>
    </row>
    <row r="413" spans="1:11" x14ac:dyDescent="0.15">
      <c r="A413" s="6" t="s">
        <v>83</v>
      </c>
      <c r="B413" s="6" t="s">
        <v>84</v>
      </c>
      <c r="C413" s="6">
        <v>28</v>
      </c>
      <c r="D413" s="6" t="s">
        <v>762</v>
      </c>
      <c r="E413" s="6">
        <v>7</v>
      </c>
      <c r="F413" s="6">
        <v>55272949</v>
      </c>
      <c r="G413" s="6">
        <v>55273310</v>
      </c>
      <c r="H413" s="6" t="str">
        <f t="shared" si="18"/>
        <v>EGFR-EXON-28</v>
      </c>
      <c r="I413" s="6">
        <v>1</v>
      </c>
      <c r="J413" s="6">
        <v>362</v>
      </c>
    </row>
    <row r="414" spans="1:11" s="11" customFormat="1" x14ac:dyDescent="0.15">
      <c r="A414" s="6" t="s">
        <v>83</v>
      </c>
      <c r="B414" s="6" t="s">
        <v>84</v>
      </c>
      <c r="C414" s="6" t="s">
        <v>345</v>
      </c>
      <c r="D414" s="6" t="s">
        <v>763</v>
      </c>
      <c r="E414" s="6">
        <v>7</v>
      </c>
      <c r="F414" s="6">
        <f>55290325-50</f>
        <v>55290275</v>
      </c>
      <c r="G414" s="6">
        <f>55290325+50</f>
        <v>55290375</v>
      </c>
      <c r="H414" s="6" t="str">
        <f>A414&amp;"-SNP-"&amp;D414</f>
        <v>EGFR-SNP-rs6975097</v>
      </c>
      <c r="I414" s="6">
        <v>1</v>
      </c>
      <c r="J414" s="6">
        <f>G414-F414+1</f>
        <v>101</v>
      </c>
      <c r="K414" s="11" t="s">
        <v>350</v>
      </c>
    </row>
    <row r="415" spans="1:11" x14ac:dyDescent="0.15">
      <c r="A415" s="6" t="s">
        <v>125</v>
      </c>
      <c r="B415" s="6" t="s">
        <v>126</v>
      </c>
      <c r="C415" s="6">
        <v>18</v>
      </c>
      <c r="D415" s="6" t="s">
        <v>764</v>
      </c>
      <c r="E415" s="6">
        <v>7</v>
      </c>
      <c r="F415" s="6">
        <v>81331897</v>
      </c>
      <c r="G415" s="6">
        <v>81332073</v>
      </c>
      <c r="H415" s="6" t="str">
        <f t="shared" ref="H415:H432" si="19">A415&amp;"-EXON-"&amp;C415</f>
        <v>HGF-EXON-18</v>
      </c>
      <c r="I415" s="6">
        <v>-1</v>
      </c>
      <c r="J415" s="6">
        <v>177</v>
      </c>
      <c r="K415" s="6"/>
    </row>
    <row r="416" spans="1:11" x14ac:dyDescent="0.15">
      <c r="A416" s="6" t="s">
        <v>125</v>
      </c>
      <c r="B416" s="6" t="s">
        <v>126</v>
      </c>
      <c r="C416" s="6">
        <v>17</v>
      </c>
      <c r="D416" s="6" t="s">
        <v>765</v>
      </c>
      <c r="E416" s="6">
        <v>7</v>
      </c>
      <c r="F416" s="6">
        <v>81334706</v>
      </c>
      <c r="G416" s="6">
        <v>81334851</v>
      </c>
      <c r="H416" s="6" t="str">
        <f t="shared" si="19"/>
        <v>HGF-EXON-17</v>
      </c>
      <c r="I416" s="6">
        <v>-1</v>
      </c>
      <c r="J416" s="6">
        <v>146</v>
      </c>
      <c r="K416" s="6"/>
    </row>
    <row r="417" spans="1:11" x14ac:dyDescent="0.15">
      <c r="A417" s="6" t="s">
        <v>125</v>
      </c>
      <c r="B417" s="6" t="s">
        <v>126</v>
      </c>
      <c r="C417" s="6">
        <v>16</v>
      </c>
      <c r="D417" s="6" t="s">
        <v>766</v>
      </c>
      <c r="E417" s="6">
        <v>7</v>
      </c>
      <c r="F417" s="6">
        <v>81334963</v>
      </c>
      <c r="G417" s="6">
        <v>81335069</v>
      </c>
      <c r="H417" s="6" t="str">
        <f t="shared" si="19"/>
        <v>HGF-EXON-16</v>
      </c>
      <c r="I417" s="6">
        <v>-1</v>
      </c>
      <c r="J417" s="6">
        <v>107</v>
      </c>
      <c r="K417" s="6"/>
    </row>
    <row r="418" spans="1:11" x14ac:dyDescent="0.15">
      <c r="A418" s="6" t="s">
        <v>125</v>
      </c>
      <c r="B418" s="6" t="s">
        <v>126</v>
      </c>
      <c r="C418" s="6">
        <v>15</v>
      </c>
      <c r="D418" s="6" t="s">
        <v>767</v>
      </c>
      <c r="E418" s="6">
        <v>7</v>
      </c>
      <c r="F418" s="6">
        <v>81335603</v>
      </c>
      <c r="G418" s="6">
        <v>81335743</v>
      </c>
      <c r="H418" s="6" t="str">
        <f t="shared" si="19"/>
        <v>HGF-EXON-15</v>
      </c>
      <c r="I418" s="6">
        <v>-1</v>
      </c>
      <c r="J418" s="6">
        <v>141</v>
      </c>
      <c r="K418" s="6"/>
    </row>
    <row r="419" spans="1:11" x14ac:dyDescent="0.15">
      <c r="A419" s="6" t="s">
        <v>125</v>
      </c>
      <c r="B419" s="6" t="s">
        <v>126</v>
      </c>
      <c r="C419" s="6">
        <v>14</v>
      </c>
      <c r="D419" s="6" t="s">
        <v>768</v>
      </c>
      <c r="E419" s="6">
        <v>7</v>
      </c>
      <c r="F419" s="6">
        <v>81336606</v>
      </c>
      <c r="G419" s="6">
        <v>81336680</v>
      </c>
      <c r="H419" s="6" t="str">
        <f t="shared" si="19"/>
        <v>HGF-EXON-14</v>
      </c>
      <c r="I419" s="6">
        <v>-1</v>
      </c>
      <c r="J419" s="6">
        <v>75</v>
      </c>
      <c r="K419" s="6"/>
    </row>
    <row r="420" spans="1:11" x14ac:dyDescent="0.15">
      <c r="A420" s="6" t="s">
        <v>125</v>
      </c>
      <c r="B420" s="6" t="s">
        <v>126</v>
      </c>
      <c r="C420" s="6">
        <v>13</v>
      </c>
      <c r="D420" s="6" t="s">
        <v>769</v>
      </c>
      <c r="E420" s="6">
        <v>7</v>
      </c>
      <c r="F420" s="6">
        <v>81339463</v>
      </c>
      <c r="G420" s="6">
        <v>81339559</v>
      </c>
      <c r="H420" s="6" t="str">
        <f t="shared" si="19"/>
        <v>HGF-EXON-13</v>
      </c>
      <c r="I420" s="6">
        <v>-1</v>
      </c>
      <c r="J420" s="6">
        <v>97</v>
      </c>
      <c r="K420" s="6"/>
    </row>
    <row r="421" spans="1:11" x14ac:dyDescent="0.15">
      <c r="A421" s="6" t="s">
        <v>125</v>
      </c>
      <c r="B421" s="6" t="s">
        <v>126</v>
      </c>
      <c r="C421" s="6">
        <v>12</v>
      </c>
      <c r="D421" s="6" t="s">
        <v>770</v>
      </c>
      <c r="E421" s="6">
        <v>7</v>
      </c>
      <c r="F421" s="6">
        <v>81340797</v>
      </c>
      <c r="G421" s="6">
        <v>81340835</v>
      </c>
      <c r="H421" s="6" t="str">
        <f t="shared" si="19"/>
        <v>HGF-EXON-12</v>
      </c>
      <c r="I421" s="6">
        <v>-1</v>
      </c>
      <c r="J421" s="6">
        <v>39</v>
      </c>
      <c r="K421" s="6"/>
    </row>
    <row r="422" spans="1:11" x14ac:dyDescent="0.15">
      <c r="A422" s="6" t="s">
        <v>125</v>
      </c>
      <c r="B422" s="6" t="s">
        <v>126</v>
      </c>
      <c r="C422" s="6">
        <v>11</v>
      </c>
      <c r="D422" s="6" t="s">
        <v>771</v>
      </c>
      <c r="E422" s="6">
        <v>7</v>
      </c>
      <c r="F422" s="6">
        <v>81346548</v>
      </c>
      <c r="G422" s="6">
        <v>81346681</v>
      </c>
      <c r="H422" s="6" t="str">
        <f t="shared" si="19"/>
        <v>HGF-EXON-11</v>
      </c>
      <c r="I422" s="6">
        <v>-1</v>
      </c>
      <c r="J422" s="6">
        <v>134</v>
      </c>
      <c r="K422" s="6"/>
    </row>
    <row r="423" spans="1:11" x14ac:dyDescent="0.15">
      <c r="A423" s="6" t="s">
        <v>125</v>
      </c>
      <c r="B423" s="6" t="s">
        <v>126</v>
      </c>
      <c r="C423" s="6">
        <v>10</v>
      </c>
      <c r="D423" s="6" t="s">
        <v>772</v>
      </c>
      <c r="E423" s="6">
        <v>7</v>
      </c>
      <c r="F423" s="6">
        <v>81350061</v>
      </c>
      <c r="G423" s="6">
        <v>81350163</v>
      </c>
      <c r="H423" s="6" t="str">
        <f t="shared" si="19"/>
        <v>HGF-EXON-10</v>
      </c>
      <c r="I423" s="6">
        <v>-1</v>
      </c>
      <c r="J423" s="6">
        <v>103</v>
      </c>
      <c r="K423" s="6"/>
    </row>
    <row r="424" spans="1:11" x14ac:dyDescent="0.15">
      <c r="A424" s="6" t="s">
        <v>125</v>
      </c>
      <c r="B424" s="6" t="s">
        <v>126</v>
      </c>
      <c r="C424" s="6">
        <v>9</v>
      </c>
      <c r="D424" s="6" t="s">
        <v>773</v>
      </c>
      <c r="E424" s="6">
        <v>7</v>
      </c>
      <c r="F424" s="6">
        <v>81355206</v>
      </c>
      <c r="G424" s="6">
        <v>81355333</v>
      </c>
      <c r="H424" s="6" t="str">
        <f t="shared" si="19"/>
        <v>HGF-EXON-9</v>
      </c>
      <c r="I424" s="6">
        <v>-1</v>
      </c>
      <c r="J424" s="6">
        <v>128</v>
      </c>
      <c r="K424" s="6"/>
    </row>
    <row r="425" spans="1:11" x14ac:dyDescent="0.15">
      <c r="A425" s="6" t="s">
        <v>125</v>
      </c>
      <c r="B425" s="6" t="s">
        <v>126</v>
      </c>
      <c r="C425" s="6">
        <v>8</v>
      </c>
      <c r="D425" s="6" t="s">
        <v>774</v>
      </c>
      <c r="E425" s="6">
        <v>7</v>
      </c>
      <c r="F425" s="6">
        <v>81358921</v>
      </c>
      <c r="G425" s="6">
        <v>81359095</v>
      </c>
      <c r="H425" s="6" t="str">
        <f t="shared" si="19"/>
        <v>HGF-EXON-8</v>
      </c>
      <c r="I425" s="6">
        <v>-1</v>
      </c>
      <c r="J425" s="6">
        <v>175</v>
      </c>
      <c r="K425" s="6"/>
    </row>
    <row r="426" spans="1:11" x14ac:dyDescent="0.15">
      <c r="A426" s="6" t="s">
        <v>125</v>
      </c>
      <c r="B426" s="6" t="s">
        <v>126</v>
      </c>
      <c r="C426" s="6">
        <v>7</v>
      </c>
      <c r="D426" s="6" t="s">
        <v>775</v>
      </c>
      <c r="E426" s="6">
        <v>7</v>
      </c>
      <c r="F426" s="6">
        <v>81372669</v>
      </c>
      <c r="G426" s="6">
        <v>81372787</v>
      </c>
      <c r="H426" s="6" t="str">
        <f t="shared" si="19"/>
        <v>HGF-EXON-7</v>
      </c>
      <c r="I426" s="6">
        <v>-1</v>
      </c>
      <c r="J426" s="6">
        <v>119</v>
      </c>
      <c r="K426" s="6"/>
    </row>
    <row r="427" spans="1:11" x14ac:dyDescent="0.15">
      <c r="A427" s="6" t="s">
        <v>125</v>
      </c>
      <c r="B427" s="6" t="s">
        <v>126</v>
      </c>
      <c r="C427" s="6">
        <v>6</v>
      </c>
      <c r="D427" s="6" t="s">
        <v>776</v>
      </c>
      <c r="E427" s="6">
        <v>7</v>
      </c>
      <c r="F427" s="6">
        <v>81374316</v>
      </c>
      <c r="G427" s="6">
        <v>81374436</v>
      </c>
      <c r="H427" s="6" t="str">
        <f t="shared" si="19"/>
        <v>HGF-EXON-6</v>
      </c>
      <c r="I427" s="6">
        <v>-1</v>
      </c>
      <c r="J427" s="6">
        <v>121</v>
      </c>
      <c r="K427" s="6"/>
    </row>
    <row r="428" spans="1:11" x14ac:dyDescent="0.15">
      <c r="A428" s="6" t="s">
        <v>125</v>
      </c>
      <c r="B428" s="6" t="s">
        <v>126</v>
      </c>
      <c r="C428" s="6">
        <v>5</v>
      </c>
      <c r="D428" s="6" t="s">
        <v>777</v>
      </c>
      <c r="E428" s="6">
        <v>7</v>
      </c>
      <c r="F428" s="6">
        <v>81381436</v>
      </c>
      <c r="G428" s="6">
        <v>81381578</v>
      </c>
      <c r="H428" s="6" t="str">
        <f t="shared" si="19"/>
        <v>HGF-EXON-5</v>
      </c>
      <c r="I428" s="6">
        <v>-1</v>
      </c>
      <c r="J428" s="6">
        <v>143</v>
      </c>
      <c r="K428" s="6"/>
    </row>
    <row r="429" spans="1:11" x14ac:dyDescent="0.15">
      <c r="A429" s="6" t="s">
        <v>125</v>
      </c>
      <c r="B429" s="6" t="s">
        <v>126</v>
      </c>
      <c r="C429" s="6">
        <v>4</v>
      </c>
      <c r="D429" s="6" t="s">
        <v>778</v>
      </c>
      <c r="E429" s="6">
        <v>7</v>
      </c>
      <c r="F429" s="6">
        <v>81386505</v>
      </c>
      <c r="G429" s="6">
        <v>81386619</v>
      </c>
      <c r="H429" s="6" t="str">
        <f t="shared" si="19"/>
        <v>HGF-EXON-4</v>
      </c>
      <c r="I429" s="6">
        <v>-1</v>
      </c>
      <c r="J429" s="6">
        <v>115</v>
      </c>
      <c r="K429" s="6"/>
    </row>
    <row r="430" spans="1:11" x14ac:dyDescent="0.15">
      <c r="A430" s="6" t="s">
        <v>125</v>
      </c>
      <c r="B430" s="6" t="s">
        <v>126</v>
      </c>
      <c r="C430" s="6">
        <v>3</v>
      </c>
      <c r="D430" s="6" t="s">
        <v>779</v>
      </c>
      <c r="E430" s="6">
        <v>7</v>
      </c>
      <c r="F430" s="6">
        <v>81388008</v>
      </c>
      <c r="G430" s="6">
        <v>81388120</v>
      </c>
      <c r="H430" s="6" t="str">
        <f t="shared" si="19"/>
        <v>HGF-EXON-3</v>
      </c>
      <c r="I430" s="6">
        <v>-1</v>
      </c>
      <c r="J430" s="6">
        <v>113</v>
      </c>
      <c r="K430" s="6"/>
    </row>
    <row r="431" spans="1:11" x14ac:dyDescent="0.15">
      <c r="A431" s="6" t="s">
        <v>125</v>
      </c>
      <c r="B431" s="6" t="s">
        <v>126</v>
      </c>
      <c r="C431" s="6">
        <v>2</v>
      </c>
      <c r="D431" s="6" t="s">
        <v>780</v>
      </c>
      <c r="E431" s="6">
        <v>7</v>
      </c>
      <c r="F431" s="6">
        <v>81392023</v>
      </c>
      <c r="G431" s="6">
        <v>81392188</v>
      </c>
      <c r="H431" s="6" t="str">
        <f t="shared" si="19"/>
        <v>HGF-EXON-2</v>
      </c>
      <c r="I431" s="6">
        <v>-1</v>
      </c>
      <c r="J431" s="6">
        <v>166</v>
      </c>
      <c r="K431" s="6"/>
    </row>
    <row r="432" spans="1:11" x14ac:dyDescent="0.15">
      <c r="A432" s="6" t="s">
        <v>125</v>
      </c>
      <c r="B432" s="6" t="s">
        <v>126</v>
      </c>
      <c r="C432" s="6">
        <v>1</v>
      </c>
      <c r="D432" s="6" t="s">
        <v>781</v>
      </c>
      <c r="E432" s="6">
        <v>7</v>
      </c>
      <c r="F432" s="6">
        <v>81399200</v>
      </c>
      <c r="G432" s="6">
        <v>81399287</v>
      </c>
      <c r="H432" s="6" t="str">
        <f t="shared" si="19"/>
        <v>HGF-EXON-1</v>
      </c>
      <c r="I432" s="6">
        <v>-1</v>
      </c>
      <c r="J432" s="6">
        <v>88</v>
      </c>
      <c r="K432" s="7" t="s">
        <v>324</v>
      </c>
    </row>
    <row r="433" spans="1:11" x14ac:dyDescent="0.15">
      <c r="A433" s="6" t="s">
        <v>60</v>
      </c>
      <c r="B433" s="6" t="s">
        <v>61</v>
      </c>
      <c r="C433" s="6" t="s">
        <v>345</v>
      </c>
      <c r="D433" s="6" t="s">
        <v>782</v>
      </c>
      <c r="E433" s="6">
        <v>7</v>
      </c>
      <c r="F433" s="6">
        <f>92241633-50</f>
        <v>92241583</v>
      </c>
      <c r="G433" s="6">
        <f>92241633+50</f>
        <v>92241683</v>
      </c>
      <c r="H433" s="6" t="str">
        <f>A433&amp;"-SNP-"&amp;D433</f>
        <v>CDK6-SNP-rs2285332</v>
      </c>
      <c r="I433" s="6">
        <v>-1</v>
      </c>
      <c r="J433" s="6">
        <f>G433-F433+1</f>
        <v>101</v>
      </c>
      <c r="K433" t="s">
        <v>350</v>
      </c>
    </row>
    <row r="434" spans="1:11" x14ac:dyDescent="0.15">
      <c r="A434" s="6" t="s">
        <v>60</v>
      </c>
      <c r="B434" s="6" t="s">
        <v>61</v>
      </c>
      <c r="C434" s="6">
        <v>8</v>
      </c>
      <c r="D434" s="6" t="s">
        <v>783</v>
      </c>
      <c r="E434" s="6">
        <v>7</v>
      </c>
      <c r="F434" s="6">
        <v>92244454</v>
      </c>
      <c r="G434" s="6">
        <v>92244600</v>
      </c>
      <c r="H434" s="6" t="str">
        <f>A434&amp;"-EXON-"&amp;C434</f>
        <v>CDK6-EXON-8</v>
      </c>
      <c r="I434" s="6">
        <v>-1</v>
      </c>
      <c r="J434" s="6">
        <v>147</v>
      </c>
    </row>
    <row r="435" spans="1:11" x14ac:dyDescent="0.15">
      <c r="A435" s="6" t="s">
        <v>60</v>
      </c>
      <c r="B435" s="6" t="s">
        <v>61</v>
      </c>
      <c r="C435" s="6">
        <v>7</v>
      </c>
      <c r="D435" s="6" t="s">
        <v>784</v>
      </c>
      <c r="E435" s="6">
        <v>7</v>
      </c>
      <c r="F435" s="6">
        <v>92247386</v>
      </c>
      <c r="G435" s="6">
        <v>92247521</v>
      </c>
      <c r="H435" s="6" t="str">
        <f>A435&amp;"-EXON-"&amp;C435</f>
        <v>CDK6-EXON-7</v>
      </c>
      <c r="I435" s="6">
        <v>-1</v>
      </c>
      <c r="J435" s="6">
        <v>136</v>
      </c>
    </row>
    <row r="436" spans="1:11" x14ac:dyDescent="0.15">
      <c r="A436" s="6" t="s">
        <v>60</v>
      </c>
      <c r="B436" s="6" t="s">
        <v>61</v>
      </c>
      <c r="C436" s="6">
        <v>6</v>
      </c>
      <c r="D436" s="6" t="s">
        <v>785</v>
      </c>
      <c r="E436" s="6">
        <v>7</v>
      </c>
      <c r="F436" s="6">
        <v>92252350</v>
      </c>
      <c r="G436" s="6">
        <v>92252400</v>
      </c>
      <c r="H436" s="6" t="str">
        <f>A436&amp;"-EXON-"&amp;C436</f>
        <v>CDK6-EXON-6</v>
      </c>
      <c r="I436" s="6">
        <v>-1</v>
      </c>
      <c r="J436" s="6">
        <v>51</v>
      </c>
    </row>
    <row r="437" spans="1:11" x14ac:dyDescent="0.15">
      <c r="A437" s="6" t="s">
        <v>60</v>
      </c>
      <c r="B437" s="6" t="s">
        <v>61</v>
      </c>
      <c r="C437" s="6" t="s">
        <v>345</v>
      </c>
      <c r="D437" s="6" t="s">
        <v>786</v>
      </c>
      <c r="E437" s="6">
        <v>7</v>
      </c>
      <c r="F437" s="6">
        <f>92279363-50</f>
        <v>92279313</v>
      </c>
      <c r="G437" s="6">
        <f>92279363+50</f>
        <v>92279413</v>
      </c>
      <c r="H437" s="6" t="str">
        <f>A437&amp;"-SNP-"&amp;D437</f>
        <v>CDK6-SNP-rs2282983</v>
      </c>
      <c r="I437" s="6">
        <v>-1</v>
      </c>
      <c r="J437" s="6">
        <f>G437-F437+1</f>
        <v>101</v>
      </c>
      <c r="K437" t="s">
        <v>350</v>
      </c>
    </row>
    <row r="438" spans="1:11" x14ac:dyDescent="0.15">
      <c r="A438" s="6" t="s">
        <v>60</v>
      </c>
      <c r="B438" s="6" t="s">
        <v>61</v>
      </c>
      <c r="C438" s="6" t="s">
        <v>345</v>
      </c>
      <c r="D438" s="6" t="s">
        <v>787</v>
      </c>
      <c r="E438" s="6">
        <v>7</v>
      </c>
      <c r="F438" s="6">
        <f>92286918-50</f>
        <v>92286868</v>
      </c>
      <c r="G438" s="6">
        <f>92286918+50</f>
        <v>92286968</v>
      </c>
      <c r="H438" s="6" t="str">
        <f>A438&amp;"-SNP-"&amp;D438</f>
        <v>CDK6-SNP-rs60814640</v>
      </c>
      <c r="I438" s="6">
        <v>-1</v>
      </c>
      <c r="J438" s="6">
        <f>G438-F438+1</f>
        <v>101</v>
      </c>
      <c r="K438" t="s">
        <v>350</v>
      </c>
    </row>
    <row r="439" spans="1:11" x14ac:dyDescent="0.15">
      <c r="A439" s="6" t="s">
        <v>60</v>
      </c>
      <c r="B439" s="6" t="s">
        <v>61</v>
      </c>
      <c r="C439" s="6">
        <v>5</v>
      </c>
      <c r="D439" s="6" t="s">
        <v>788</v>
      </c>
      <c r="E439" s="6">
        <v>7</v>
      </c>
      <c r="F439" s="6">
        <v>92300740</v>
      </c>
      <c r="G439" s="6">
        <v>92300849</v>
      </c>
      <c r="H439" s="6" t="str">
        <f>A439&amp;"-EXON-"&amp;C439</f>
        <v>CDK6-EXON-5</v>
      </c>
      <c r="I439" s="6">
        <v>-1</v>
      </c>
      <c r="J439" s="6">
        <v>110</v>
      </c>
    </row>
    <row r="440" spans="1:11" x14ac:dyDescent="0.15">
      <c r="A440" s="6" t="s">
        <v>60</v>
      </c>
      <c r="B440" s="6" t="s">
        <v>61</v>
      </c>
      <c r="C440" s="6">
        <v>4</v>
      </c>
      <c r="D440" s="6" t="s">
        <v>789</v>
      </c>
      <c r="E440" s="6">
        <v>7</v>
      </c>
      <c r="F440" s="6">
        <v>92354940</v>
      </c>
      <c r="G440" s="6">
        <v>92355107</v>
      </c>
      <c r="H440" s="6" t="str">
        <f>A440&amp;"-EXON-"&amp;C440</f>
        <v>CDK6-EXON-4</v>
      </c>
      <c r="I440" s="6">
        <v>-1</v>
      </c>
      <c r="J440" s="6">
        <v>168</v>
      </c>
    </row>
    <row r="441" spans="1:11" x14ac:dyDescent="0.15">
      <c r="A441" s="6" t="s">
        <v>60</v>
      </c>
      <c r="B441" s="6" t="s">
        <v>61</v>
      </c>
      <c r="C441" s="6">
        <v>3</v>
      </c>
      <c r="D441" s="6" t="s">
        <v>790</v>
      </c>
      <c r="E441" s="6">
        <v>7</v>
      </c>
      <c r="F441" s="6">
        <v>92404010</v>
      </c>
      <c r="G441" s="6">
        <v>92404145</v>
      </c>
      <c r="H441" s="6" t="str">
        <f>A441&amp;"-EXON-"&amp;C441</f>
        <v>CDK6-EXON-3</v>
      </c>
      <c r="I441" s="6">
        <v>-1</v>
      </c>
      <c r="J441" s="6">
        <v>136</v>
      </c>
    </row>
    <row r="442" spans="1:11" x14ac:dyDescent="0.15">
      <c r="A442" s="6" t="s">
        <v>60</v>
      </c>
      <c r="B442" s="6" t="s">
        <v>61</v>
      </c>
      <c r="C442" s="6">
        <v>2</v>
      </c>
      <c r="D442" s="6" t="s">
        <v>791</v>
      </c>
      <c r="E442" s="6">
        <v>7</v>
      </c>
      <c r="F442" s="6">
        <v>92462405</v>
      </c>
      <c r="G442" s="6">
        <v>92462637</v>
      </c>
      <c r="H442" s="6" t="str">
        <f>A442&amp;"-EXON-"&amp;C442</f>
        <v>CDK6-EXON-2</v>
      </c>
      <c r="I442" s="6">
        <v>-1</v>
      </c>
      <c r="J442" s="6">
        <v>233</v>
      </c>
      <c r="K442" s="7" t="s">
        <v>324</v>
      </c>
    </row>
    <row r="443" spans="1:11" x14ac:dyDescent="0.15">
      <c r="A443" s="6" t="s">
        <v>159</v>
      </c>
      <c r="B443" s="6" t="s">
        <v>160</v>
      </c>
      <c r="C443" s="6" t="s">
        <v>345</v>
      </c>
      <c r="D443" s="6" t="s">
        <v>792</v>
      </c>
      <c r="E443" s="6">
        <v>7</v>
      </c>
      <c r="F443" s="6">
        <f>116321802-50</f>
        <v>116321752</v>
      </c>
      <c r="G443" s="6">
        <f>116321802+50</f>
        <v>116321852</v>
      </c>
      <c r="H443" s="6" t="str">
        <f>A443&amp;"-SNP-"&amp;D443</f>
        <v>MET-SNP-rs38845</v>
      </c>
      <c r="I443" s="6">
        <v>1</v>
      </c>
      <c r="J443" s="6">
        <f>G443-F443+1</f>
        <v>101</v>
      </c>
      <c r="K443" t="s">
        <v>350</v>
      </c>
    </row>
    <row r="444" spans="1:11" x14ac:dyDescent="0.15">
      <c r="A444" s="6" t="s">
        <v>159</v>
      </c>
      <c r="B444" s="6" t="s">
        <v>160</v>
      </c>
      <c r="C444" s="6" t="s">
        <v>345</v>
      </c>
      <c r="D444" s="6" t="s">
        <v>793</v>
      </c>
      <c r="E444" s="6">
        <v>7</v>
      </c>
      <c r="F444" s="6">
        <f>116336947-50</f>
        <v>116336897</v>
      </c>
      <c r="G444" s="6">
        <f>116336947+50</f>
        <v>116336997</v>
      </c>
      <c r="H444" s="6" t="str">
        <f>A444&amp;"-SNP-"&amp;D444</f>
        <v>MET-SNP-rs39749</v>
      </c>
      <c r="I444" s="6">
        <v>1</v>
      </c>
      <c r="J444" s="6">
        <f>G444-F444+1</f>
        <v>101</v>
      </c>
      <c r="K444" t="s">
        <v>794</v>
      </c>
    </row>
    <row r="445" spans="1:11" x14ac:dyDescent="0.15">
      <c r="A445" s="6" t="s">
        <v>159</v>
      </c>
      <c r="B445" s="6" t="s">
        <v>160</v>
      </c>
      <c r="C445" s="6" t="s">
        <v>345</v>
      </c>
      <c r="D445" s="6" t="s">
        <v>795</v>
      </c>
      <c r="E445" s="6">
        <v>7</v>
      </c>
      <c r="F445" s="6">
        <f>116337352-50</f>
        <v>116337302</v>
      </c>
      <c r="G445" s="6">
        <f>116337352+50</f>
        <v>116337402</v>
      </c>
      <c r="H445" s="6" t="str">
        <f>A445&amp;"-SNP-"&amp;D445</f>
        <v>MET-SNP-rs2237710</v>
      </c>
      <c r="I445" s="6">
        <v>1</v>
      </c>
      <c r="J445" s="6">
        <f>G445-F445+1</f>
        <v>101</v>
      </c>
      <c r="K445" t="s">
        <v>350</v>
      </c>
    </row>
    <row r="446" spans="1:11" x14ac:dyDescent="0.15">
      <c r="A446" s="6" t="s">
        <v>159</v>
      </c>
      <c r="B446" s="6" t="s">
        <v>160</v>
      </c>
      <c r="C446" s="6">
        <v>2</v>
      </c>
      <c r="D446" s="6" t="s">
        <v>796</v>
      </c>
      <c r="E446" s="6">
        <v>7</v>
      </c>
      <c r="F446" s="6">
        <v>116339139</v>
      </c>
      <c r="G446" s="6">
        <v>116340338</v>
      </c>
      <c r="H446" s="6" t="str">
        <f>A446&amp;"-EXON-"&amp;C446</f>
        <v>MET-EXON-2</v>
      </c>
      <c r="I446" s="6">
        <v>1</v>
      </c>
      <c r="J446" s="6">
        <v>1200</v>
      </c>
      <c r="K446" t="s">
        <v>324</v>
      </c>
    </row>
    <row r="447" spans="1:11" x14ac:dyDescent="0.15">
      <c r="A447" s="6" t="s">
        <v>159</v>
      </c>
      <c r="B447" s="6" t="s">
        <v>160</v>
      </c>
      <c r="C447" s="6" t="s">
        <v>345</v>
      </c>
      <c r="D447" s="6" t="s">
        <v>797</v>
      </c>
      <c r="E447" s="6">
        <v>7</v>
      </c>
      <c r="F447" s="6">
        <f>116346603-50</f>
        <v>116346553</v>
      </c>
      <c r="G447" s="6">
        <f>116346603+50</f>
        <v>116346653</v>
      </c>
      <c r="H447" s="6" t="str">
        <f>A447&amp;"-SNP-"&amp;D447</f>
        <v>MET-SNP-rs10243024</v>
      </c>
      <c r="I447" s="6">
        <v>1</v>
      </c>
      <c r="J447" s="6">
        <f>G447-F447+1</f>
        <v>101</v>
      </c>
      <c r="K447" t="s">
        <v>350</v>
      </c>
    </row>
    <row r="448" spans="1:11" x14ac:dyDescent="0.15">
      <c r="A448" s="6" t="s">
        <v>159</v>
      </c>
      <c r="B448" s="6" t="s">
        <v>160</v>
      </c>
      <c r="C448" s="6" t="s">
        <v>345</v>
      </c>
      <c r="D448" s="6" t="s">
        <v>798</v>
      </c>
      <c r="E448" s="6">
        <v>7</v>
      </c>
      <c r="F448" s="6">
        <f>116354525-50</f>
        <v>116354475</v>
      </c>
      <c r="G448" s="6">
        <f>116354525+50</f>
        <v>116354575</v>
      </c>
      <c r="H448" s="6" t="str">
        <f>A448&amp;"-SNP-"&amp;D448</f>
        <v>MET-SNP-rs38852</v>
      </c>
      <c r="I448" s="6">
        <v>1</v>
      </c>
      <c r="J448" s="6">
        <f>G448-F448+1</f>
        <v>101</v>
      </c>
      <c r="K448" t="s">
        <v>350</v>
      </c>
    </row>
    <row r="449" spans="1:11" x14ac:dyDescent="0.15">
      <c r="A449" s="6" t="s">
        <v>159</v>
      </c>
      <c r="B449" s="6" t="s">
        <v>160</v>
      </c>
      <c r="C449" s="6">
        <v>3</v>
      </c>
      <c r="D449" s="6" t="s">
        <v>799</v>
      </c>
      <c r="E449" s="6">
        <v>7</v>
      </c>
      <c r="F449" s="6">
        <v>116371722</v>
      </c>
      <c r="G449" s="6">
        <v>116371913</v>
      </c>
      <c r="H449" s="6" t="str">
        <f t="shared" ref="H449:H459" si="20">A449&amp;"-EXON-"&amp;C449</f>
        <v>MET-EXON-3</v>
      </c>
      <c r="I449" s="6">
        <v>1</v>
      </c>
      <c r="J449" s="6">
        <v>192</v>
      </c>
    </row>
    <row r="450" spans="1:11" x14ac:dyDescent="0.15">
      <c r="A450" s="6" t="s">
        <v>159</v>
      </c>
      <c r="B450" s="6" t="s">
        <v>160</v>
      </c>
      <c r="C450" s="6">
        <v>4</v>
      </c>
      <c r="D450" s="6" t="s">
        <v>800</v>
      </c>
      <c r="E450" s="6">
        <v>7</v>
      </c>
      <c r="F450" s="6">
        <v>116380004</v>
      </c>
      <c r="G450" s="6">
        <v>116380138</v>
      </c>
      <c r="H450" s="6" t="str">
        <f t="shared" si="20"/>
        <v>MET-EXON-4</v>
      </c>
      <c r="I450" s="6">
        <v>1</v>
      </c>
      <c r="J450" s="6">
        <v>135</v>
      </c>
    </row>
    <row r="451" spans="1:11" x14ac:dyDescent="0.15">
      <c r="A451" s="6" t="s">
        <v>159</v>
      </c>
      <c r="B451" s="6" t="s">
        <v>160</v>
      </c>
      <c r="C451" s="6">
        <v>5</v>
      </c>
      <c r="D451" s="6" t="s">
        <v>801</v>
      </c>
      <c r="E451" s="6">
        <v>7</v>
      </c>
      <c r="F451" s="6">
        <v>116380906</v>
      </c>
      <c r="G451" s="6">
        <v>116381079</v>
      </c>
      <c r="H451" s="6" t="str">
        <f t="shared" si="20"/>
        <v>MET-EXON-5</v>
      </c>
      <c r="I451" s="6">
        <v>1</v>
      </c>
      <c r="J451" s="6">
        <v>174</v>
      </c>
    </row>
    <row r="452" spans="1:11" x14ac:dyDescent="0.15">
      <c r="A452" s="6" t="s">
        <v>159</v>
      </c>
      <c r="B452" s="6" t="s">
        <v>160</v>
      </c>
      <c r="C452" s="6">
        <v>6</v>
      </c>
      <c r="D452" s="6" t="s">
        <v>802</v>
      </c>
      <c r="E452" s="6">
        <v>7</v>
      </c>
      <c r="F452" s="6">
        <v>116395409</v>
      </c>
      <c r="G452" s="6">
        <v>116395569</v>
      </c>
      <c r="H452" s="6" t="str">
        <f t="shared" si="20"/>
        <v>MET-EXON-6</v>
      </c>
      <c r="I452" s="6">
        <v>1</v>
      </c>
      <c r="J452" s="6">
        <v>161</v>
      </c>
    </row>
    <row r="453" spans="1:11" x14ac:dyDescent="0.15">
      <c r="A453" s="6" t="s">
        <v>159</v>
      </c>
      <c r="B453" s="6" t="s">
        <v>160</v>
      </c>
      <c r="C453" s="6">
        <v>7</v>
      </c>
      <c r="D453" s="6" t="s">
        <v>803</v>
      </c>
      <c r="E453" s="6">
        <v>7</v>
      </c>
      <c r="F453" s="6">
        <v>116397491</v>
      </c>
      <c r="G453" s="6">
        <v>116397593</v>
      </c>
      <c r="H453" s="6" t="str">
        <f t="shared" si="20"/>
        <v>MET-EXON-7</v>
      </c>
      <c r="I453" s="6">
        <v>1</v>
      </c>
      <c r="J453" s="6">
        <v>103</v>
      </c>
      <c r="K453" t="s">
        <v>804</v>
      </c>
    </row>
    <row r="454" spans="1:11" x14ac:dyDescent="0.15">
      <c r="A454" s="6" t="s">
        <v>159</v>
      </c>
      <c r="B454" s="6" t="s">
        <v>160</v>
      </c>
      <c r="C454" s="6">
        <v>8</v>
      </c>
      <c r="D454" s="6" t="s">
        <v>805</v>
      </c>
      <c r="E454" s="6">
        <v>7</v>
      </c>
      <c r="F454" s="6">
        <v>116397692</v>
      </c>
      <c r="G454" s="6">
        <v>116397828</v>
      </c>
      <c r="H454" s="6" t="str">
        <f t="shared" si="20"/>
        <v>MET-EXON-8</v>
      </c>
      <c r="I454" s="6">
        <v>1</v>
      </c>
      <c r="J454" s="6">
        <v>137</v>
      </c>
    </row>
    <row r="455" spans="1:11" x14ac:dyDescent="0.15">
      <c r="A455" s="6" t="s">
        <v>159</v>
      </c>
      <c r="B455" s="6" t="s">
        <v>160</v>
      </c>
      <c r="C455" s="6">
        <v>9</v>
      </c>
      <c r="D455" s="6" t="s">
        <v>806</v>
      </c>
      <c r="E455" s="6">
        <v>7</v>
      </c>
      <c r="F455" s="6">
        <v>116398513</v>
      </c>
      <c r="G455" s="6">
        <v>116398674</v>
      </c>
      <c r="H455" s="6" t="str">
        <f t="shared" si="20"/>
        <v>MET-EXON-9</v>
      </c>
      <c r="I455" s="6">
        <v>1</v>
      </c>
      <c r="J455" s="6">
        <v>162</v>
      </c>
    </row>
    <row r="456" spans="1:11" x14ac:dyDescent="0.15">
      <c r="A456" s="6" t="s">
        <v>159</v>
      </c>
      <c r="B456" s="6" t="s">
        <v>160</v>
      </c>
      <c r="C456" s="6">
        <v>10</v>
      </c>
      <c r="D456" s="6" t="s">
        <v>807</v>
      </c>
      <c r="E456" s="6">
        <v>7</v>
      </c>
      <c r="F456" s="6">
        <v>116399391</v>
      </c>
      <c r="G456" s="6">
        <v>116399544</v>
      </c>
      <c r="H456" s="6" t="str">
        <f t="shared" si="20"/>
        <v>MET-EXON-10</v>
      </c>
      <c r="I456" s="6">
        <v>1</v>
      </c>
      <c r="J456" s="6">
        <v>154</v>
      </c>
    </row>
    <row r="457" spans="1:11" x14ac:dyDescent="0.15">
      <c r="A457" s="6" t="s">
        <v>159</v>
      </c>
      <c r="B457" s="6" t="s">
        <v>160</v>
      </c>
      <c r="C457" s="6">
        <v>11</v>
      </c>
      <c r="D457" s="6" t="s">
        <v>808</v>
      </c>
      <c r="E457" s="6">
        <v>7</v>
      </c>
      <c r="F457" s="6">
        <v>116403104</v>
      </c>
      <c r="G457" s="6">
        <v>116403322</v>
      </c>
      <c r="H457" s="6" t="str">
        <f t="shared" si="20"/>
        <v>MET-EXON-11</v>
      </c>
      <c r="I457" s="6">
        <v>1</v>
      </c>
      <c r="J457" s="6">
        <v>219</v>
      </c>
    </row>
    <row r="458" spans="1:11" x14ac:dyDescent="0.15">
      <c r="A458" s="6" t="s">
        <v>159</v>
      </c>
      <c r="B458" s="6" t="s">
        <v>160</v>
      </c>
      <c r="C458" s="6">
        <v>12</v>
      </c>
      <c r="D458" s="6" t="s">
        <v>809</v>
      </c>
      <c r="E458" s="6">
        <v>7</v>
      </c>
      <c r="F458" s="6">
        <v>116409699</v>
      </c>
      <c r="G458" s="6">
        <v>116409845</v>
      </c>
      <c r="H458" s="6" t="str">
        <f t="shared" si="20"/>
        <v>MET-EXON-12</v>
      </c>
      <c r="I458" s="6">
        <v>1</v>
      </c>
      <c r="J458" s="6">
        <v>147</v>
      </c>
    </row>
    <row r="459" spans="1:11" x14ac:dyDescent="0.15">
      <c r="A459" s="6" t="s">
        <v>159</v>
      </c>
      <c r="B459" s="6" t="s">
        <v>160</v>
      </c>
      <c r="C459" s="6">
        <v>13</v>
      </c>
      <c r="D459" s="6" t="s">
        <v>810</v>
      </c>
      <c r="E459" s="6">
        <v>7</v>
      </c>
      <c r="F459" s="6">
        <v>116411552</v>
      </c>
      <c r="G459" s="6">
        <v>116411708</v>
      </c>
      <c r="H459" s="6" t="str">
        <f t="shared" si="20"/>
        <v>MET-EXON-13</v>
      </c>
      <c r="I459" s="6">
        <v>1</v>
      </c>
      <c r="J459" s="6">
        <v>157</v>
      </c>
    </row>
    <row r="460" spans="1:11" x14ac:dyDescent="0.15">
      <c r="A460" s="6" t="s">
        <v>159</v>
      </c>
      <c r="B460" s="6" t="s">
        <v>160</v>
      </c>
      <c r="C460" s="6" t="s">
        <v>811</v>
      </c>
      <c r="D460" s="6" t="s">
        <v>812</v>
      </c>
      <c r="E460" s="6">
        <v>7</v>
      </c>
      <c r="F460" s="6">
        <v>116411709</v>
      </c>
      <c r="G460" s="6">
        <v>116411902</v>
      </c>
      <c r="H460" s="6" t="str">
        <f>D460</f>
        <v>MET-INTRON13</v>
      </c>
      <c r="I460" s="6">
        <v>1</v>
      </c>
      <c r="J460" s="6">
        <f>G460-F460+1</f>
        <v>194</v>
      </c>
      <c r="K460" t="s">
        <v>813</v>
      </c>
    </row>
    <row r="461" spans="1:11" x14ac:dyDescent="0.15">
      <c r="A461" s="6" t="s">
        <v>159</v>
      </c>
      <c r="B461" s="6" t="s">
        <v>160</v>
      </c>
      <c r="C461" s="6">
        <v>14</v>
      </c>
      <c r="D461" s="6" t="s">
        <v>814</v>
      </c>
      <c r="E461" s="6">
        <v>7</v>
      </c>
      <c r="F461" s="6">
        <v>116411903</v>
      </c>
      <c r="G461" s="6">
        <v>116412043</v>
      </c>
      <c r="H461" s="6" t="str">
        <f>A461&amp;"-EXON-"&amp;C461</f>
        <v>MET-EXON-14</v>
      </c>
      <c r="I461" s="6">
        <v>1</v>
      </c>
      <c r="J461" s="6">
        <v>141</v>
      </c>
      <c r="K461" t="s">
        <v>393</v>
      </c>
    </row>
    <row r="462" spans="1:11" x14ac:dyDescent="0.15">
      <c r="A462" s="6" t="s">
        <v>159</v>
      </c>
      <c r="B462" s="6" t="s">
        <v>160</v>
      </c>
      <c r="C462" s="6" t="s">
        <v>815</v>
      </c>
      <c r="D462" s="6" t="s">
        <v>816</v>
      </c>
      <c r="E462" s="6">
        <v>7</v>
      </c>
      <c r="F462" s="6">
        <v>116412044</v>
      </c>
      <c r="G462" s="6">
        <v>116412142</v>
      </c>
      <c r="H462" s="6" t="str">
        <f>D462</f>
        <v>MET-INTRON14</v>
      </c>
      <c r="I462" s="6">
        <v>1</v>
      </c>
      <c r="J462" s="6">
        <f>G462-F462+1</f>
        <v>99</v>
      </c>
      <c r="K462" t="s">
        <v>817</v>
      </c>
    </row>
    <row r="463" spans="1:11" x14ac:dyDescent="0.15">
      <c r="A463" s="6" t="s">
        <v>159</v>
      </c>
      <c r="B463" s="6" t="s">
        <v>160</v>
      </c>
      <c r="C463" s="6">
        <v>15</v>
      </c>
      <c r="D463" s="6" t="s">
        <v>818</v>
      </c>
      <c r="E463" s="6">
        <v>7</v>
      </c>
      <c r="F463" s="6">
        <v>116414935</v>
      </c>
      <c r="G463" s="6">
        <v>116415165</v>
      </c>
      <c r="H463" s="6" t="str">
        <f t="shared" ref="H463:H469" si="21">A463&amp;"-EXON-"&amp;C463</f>
        <v>MET-EXON-15</v>
      </c>
      <c r="I463" s="6">
        <v>1</v>
      </c>
      <c r="J463" s="6">
        <v>231</v>
      </c>
      <c r="K463" t="s">
        <v>382</v>
      </c>
    </row>
    <row r="464" spans="1:11" x14ac:dyDescent="0.15">
      <c r="A464" s="6" t="s">
        <v>159</v>
      </c>
      <c r="B464" s="6" t="s">
        <v>160</v>
      </c>
      <c r="C464" s="6">
        <v>16</v>
      </c>
      <c r="D464" s="6" t="s">
        <v>819</v>
      </c>
      <c r="E464" s="6">
        <v>7</v>
      </c>
      <c r="F464" s="6">
        <v>116417443</v>
      </c>
      <c r="G464" s="6">
        <v>116417523</v>
      </c>
      <c r="H464" s="6" t="str">
        <f t="shared" si="21"/>
        <v>MET-EXON-16</v>
      </c>
      <c r="I464" s="6">
        <v>1</v>
      </c>
      <c r="J464" s="6">
        <v>81</v>
      </c>
    </row>
    <row r="465" spans="1:11" x14ac:dyDescent="0.15">
      <c r="A465" s="6" t="s">
        <v>159</v>
      </c>
      <c r="B465" s="6" t="s">
        <v>160</v>
      </c>
      <c r="C465" s="6">
        <v>17</v>
      </c>
      <c r="D465" s="6" t="s">
        <v>820</v>
      </c>
      <c r="E465" s="6">
        <v>7</v>
      </c>
      <c r="F465" s="6">
        <v>116418830</v>
      </c>
      <c r="G465" s="6">
        <v>116419011</v>
      </c>
      <c r="H465" s="6" t="str">
        <f t="shared" si="21"/>
        <v>MET-EXON-17</v>
      </c>
      <c r="I465" s="6">
        <v>1</v>
      </c>
      <c r="J465" s="6">
        <v>182</v>
      </c>
    </row>
    <row r="466" spans="1:11" x14ac:dyDescent="0.15">
      <c r="A466" s="6" t="s">
        <v>159</v>
      </c>
      <c r="B466" s="6" t="s">
        <v>160</v>
      </c>
      <c r="C466" s="6">
        <v>18</v>
      </c>
      <c r="D466" s="6" t="s">
        <v>821</v>
      </c>
      <c r="E466" s="6">
        <v>7</v>
      </c>
      <c r="F466" s="6">
        <v>116422042</v>
      </c>
      <c r="G466" s="6">
        <v>116422151</v>
      </c>
      <c r="H466" s="6" t="str">
        <f t="shared" si="21"/>
        <v>MET-EXON-18</v>
      </c>
      <c r="I466" s="6">
        <v>1</v>
      </c>
      <c r="J466" s="6">
        <v>110</v>
      </c>
    </row>
    <row r="467" spans="1:11" x14ac:dyDescent="0.15">
      <c r="A467" s="6" t="s">
        <v>159</v>
      </c>
      <c r="B467" s="6" t="s">
        <v>160</v>
      </c>
      <c r="C467" s="6">
        <v>19</v>
      </c>
      <c r="D467" s="6" t="s">
        <v>822</v>
      </c>
      <c r="E467" s="6">
        <v>7</v>
      </c>
      <c r="F467" s="6">
        <v>116423358</v>
      </c>
      <c r="G467" s="6">
        <v>116423523</v>
      </c>
      <c r="H467" s="6" t="str">
        <f t="shared" si="21"/>
        <v>MET-EXON-19</v>
      </c>
      <c r="I467" s="6">
        <v>1</v>
      </c>
      <c r="J467" s="6">
        <v>166</v>
      </c>
      <c r="K467" t="s">
        <v>385</v>
      </c>
    </row>
    <row r="468" spans="1:11" x14ac:dyDescent="0.15">
      <c r="A468" s="6" t="s">
        <v>159</v>
      </c>
      <c r="B468" s="6" t="s">
        <v>160</v>
      </c>
      <c r="C468" s="6">
        <v>20</v>
      </c>
      <c r="D468" s="6" t="s">
        <v>823</v>
      </c>
      <c r="E468" s="6">
        <v>7</v>
      </c>
      <c r="F468" s="6">
        <v>116435709</v>
      </c>
      <c r="G468" s="6">
        <v>116435845</v>
      </c>
      <c r="H468" s="6" t="str">
        <f t="shared" si="21"/>
        <v>MET-EXON-20</v>
      </c>
      <c r="I468" s="6">
        <v>1</v>
      </c>
      <c r="J468" s="6">
        <v>137</v>
      </c>
      <c r="K468" t="s">
        <v>824</v>
      </c>
    </row>
    <row r="469" spans="1:11" x14ac:dyDescent="0.15">
      <c r="A469" s="6" t="s">
        <v>159</v>
      </c>
      <c r="B469" s="6" t="s">
        <v>160</v>
      </c>
      <c r="C469" s="6">
        <v>21</v>
      </c>
      <c r="D469" s="6" t="s">
        <v>825</v>
      </c>
      <c r="E469" s="6">
        <v>7</v>
      </c>
      <c r="F469" s="6">
        <v>116435941</v>
      </c>
      <c r="G469" s="6">
        <v>116436178</v>
      </c>
      <c r="H469" s="6" t="str">
        <f t="shared" si="21"/>
        <v>MET-EXON-21</v>
      </c>
      <c r="I469" s="6">
        <v>1</v>
      </c>
      <c r="J469" s="6">
        <v>238</v>
      </c>
      <c r="K469" t="s">
        <v>826</v>
      </c>
    </row>
    <row r="470" spans="1:11" x14ac:dyDescent="0.15">
      <c r="A470" s="6" t="s">
        <v>159</v>
      </c>
      <c r="B470" s="6" t="s">
        <v>160</v>
      </c>
      <c r="C470" s="6" t="s">
        <v>345</v>
      </c>
      <c r="D470" s="6" t="s">
        <v>827</v>
      </c>
      <c r="E470" s="6">
        <v>7</v>
      </c>
      <c r="F470" s="6">
        <v>116437500</v>
      </c>
      <c r="G470" s="6">
        <v>116437610</v>
      </c>
      <c r="H470" s="6" t="str">
        <f>A470&amp;"-SNP-"&amp;D470</f>
        <v>MET-SNP-rs41739</v>
      </c>
      <c r="I470" s="6">
        <v>1</v>
      </c>
      <c r="J470" s="6">
        <f>G470-F470+1</f>
        <v>111</v>
      </c>
      <c r="K470" t="s">
        <v>828</v>
      </c>
    </row>
    <row r="471" spans="1:11" x14ac:dyDescent="0.15">
      <c r="A471" s="6" t="s">
        <v>250</v>
      </c>
      <c r="B471" s="6" t="s">
        <v>251</v>
      </c>
      <c r="C471" s="6">
        <v>1</v>
      </c>
      <c r="D471" s="6" t="s">
        <v>829</v>
      </c>
      <c r="E471" s="6">
        <v>7</v>
      </c>
      <c r="F471" s="6">
        <v>128828993</v>
      </c>
      <c r="G471" s="6">
        <v>128829323</v>
      </c>
      <c r="H471" s="6" t="str">
        <f t="shared" ref="H471:H490" si="22">A471&amp;"-EXON-"&amp;C471</f>
        <v>SMO-EXON-1</v>
      </c>
      <c r="I471" s="6">
        <v>1</v>
      </c>
      <c r="J471" s="6">
        <v>331</v>
      </c>
      <c r="K471" s="7" t="s">
        <v>324</v>
      </c>
    </row>
    <row r="472" spans="1:11" x14ac:dyDescent="0.15">
      <c r="A472" s="6" t="s">
        <v>250</v>
      </c>
      <c r="B472" s="6" t="s">
        <v>251</v>
      </c>
      <c r="C472" s="6">
        <v>2</v>
      </c>
      <c r="D472" s="6" t="s">
        <v>830</v>
      </c>
      <c r="E472" s="6">
        <v>7</v>
      </c>
      <c r="F472" s="6">
        <v>128843225</v>
      </c>
      <c r="G472" s="6">
        <v>128843430</v>
      </c>
      <c r="H472" s="6" t="str">
        <f t="shared" si="22"/>
        <v>SMO-EXON-2</v>
      </c>
      <c r="I472" s="6">
        <v>1</v>
      </c>
      <c r="J472" s="6">
        <v>206</v>
      </c>
      <c r="K472" s="6"/>
    </row>
    <row r="473" spans="1:11" x14ac:dyDescent="0.15">
      <c r="A473" s="6" t="s">
        <v>250</v>
      </c>
      <c r="B473" s="6" t="s">
        <v>251</v>
      </c>
      <c r="C473" s="6">
        <v>3</v>
      </c>
      <c r="D473" s="6" t="s">
        <v>831</v>
      </c>
      <c r="E473" s="6">
        <v>7</v>
      </c>
      <c r="F473" s="6">
        <v>128845044</v>
      </c>
      <c r="G473" s="6">
        <v>128845253</v>
      </c>
      <c r="H473" s="6" t="str">
        <f t="shared" si="22"/>
        <v>SMO-EXON-3</v>
      </c>
      <c r="I473" s="6">
        <v>1</v>
      </c>
      <c r="J473" s="6">
        <v>210</v>
      </c>
      <c r="K473" s="6"/>
    </row>
    <row r="474" spans="1:11" x14ac:dyDescent="0.15">
      <c r="A474" s="6" t="s">
        <v>250</v>
      </c>
      <c r="B474" s="6" t="s">
        <v>251</v>
      </c>
      <c r="C474" s="6">
        <v>4</v>
      </c>
      <c r="D474" s="6" t="s">
        <v>832</v>
      </c>
      <c r="E474" s="6">
        <v>7</v>
      </c>
      <c r="F474" s="6">
        <v>128845451</v>
      </c>
      <c r="G474" s="6">
        <v>128845623</v>
      </c>
      <c r="H474" s="6" t="str">
        <f t="shared" si="22"/>
        <v>SMO-EXON-4</v>
      </c>
      <c r="I474" s="6">
        <v>1</v>
      </c>
      <c r="J474" s="6">
        <v>173</v>
      </c>
      <c r="K474" s="6"/>
    </row>
    <row r="475" spans="1:11" x14ac:dyDescent="0.15">
      <c r="A475" s="6" t="s">
        <v>250</v>
      </c>
      <c r="B475" s="6" t="s">
        <v>251</v>
      </c>
      <c r="C475" s="6">
        <v>5</v>
      </c>
      <c r="D475" s="6" t="s">
        <v>833</v>
      </c>
      <c r="E475" s="6">
        <v>7</v>
      </c>
      <c r="F475" s="6">
        <v>128845991</v>
      </c>
      <c r="G475" s="6">
        <v>128846210</v>
      </c>
      <c r="H475" s="6" t="str">
        <f t="shared" si="22"/>
        <v>SMO-EXON-5</v>
      </c>
      <c r="I475" s="6">
        <v>1</v>
      </c>
      <c r="J475" s="6">
        <v>220</v>
      </c>
      <c r="K475" s="6"/>
    </row>
    <row r="476" spans="1:11" x14ac:dyDescent="0.15">
      <c r="A476" s="6" t="s">
        <v>250</v>
      </c>
      <c r="B476" s="6" t="s">
        <v>251</v>
      </c>
      <c r="C476" s="6">
        <v>6</v>
      </c>
      <c r="D476" s="6" t="s">
        <v>834</v>
      </c>
      <c r="E476" s="6">
        <v>7</v>
      </c>
      <c r="F476" s="6">
        <v>128846305</v>
      </c>
      <c r="G476" s="6">
        <v>128846428</v>
      </c>
      <c r="H476" s="6" t="str">
        <f t="shared" si="22"/>
        <v>SMO-EXON-6</v>
      </c>
      <c r="I476" s="6">
        <v>1</v>
      </c>
      <c r="J476" s="6">
        <v>124</v>
      </c>
      <c r="K476" s="6"/>
    </row>
    <row r="477" spans="1:11" x14ac:dyDescent="0.15">
      <c r="A477" s="6" t="s">
        <v>250</v>
      </c>
      <c r="B477" s="6" t="s">
        <v>251</v>
      </c>
      <c r="C477" s="6">
        <v>7</v>
      </c>
      <c r="D477" s="6" t="s">
        <v>835</v>
      </c>
      <c r="E477" s="6">
        <v>7</v>
      </c>
      <c r="F477" s="6">
        <v>128848600</v>
      </c>
      <c r="G477" s="6">
        <v>128848692</v>
      </c>
      <c r="H477" s="6" t="str">
        <f t="shared" si="22"/>
        <v>SMO-EXON-7</v>
      </c>
      <c r="I477" s="6">
        <v>1</v>
      </c>
      <c r="J477" s="6">
        <v>93</v>
      </c>
      <c r="K477" s="6"/>
    </row>
    <row r="478" spans="1:11" x14ac:dyDescent="0.15">
      <c r="A478" s="6" t="s">
        <v>250</v>
      </c>
      <c r="B478" s="6" t="s">
        <v>251</v>
      </c>
      <c r="C478" s="6">
        <v>8</v>
      </c>
      <c r="D478" s="6" t="s">
        <v>836</v>
      </c>
      <c r="E478" s="6">
        <v>7</v>
      </c>
      <c r="F478" s="6">
        <v>128849130</v>
      </c>
      <c r="G478" s="6">
        <v>128849238</v>
      </c>
      <c r="H478" s="6" t="str">
        <f t="shared" si="22"/>
        <v>SMO-EXON-8</v>
      </c>
      <c r="I478" s="6">
        <v>1</v>
      </c>
      <c r="J478" s="6">
        <v>109</v>
      </c>
      <c r="K478" s="6"/>
    </row>
    <row r="479" spans="1:11" x14ac:dyDescent="0.15">
      <c r="A479" s="6" t="s">
        <v>250</v>
      </c>
      <c r="B479" s="6" t="s">
        <v>251</v>
      </c>
      <c r="C479" s="6">
        <v>9</v>
      </c>
      <c r="D479" s="6" t="s">
        <v>837</v>
      </c>
      <c r="E479" s="6">
        <v>7</v>
      </c>
      <c r="F479" s="6">
        <v>128850204</v>
      </c>
      <c r="G479" s="6">
        <v>128850389</v>
      </c>
      <c r="H479" s="6" t="str">
        <f t="shared" si="22"/>
        <v>SMO-EXON-9</v>
      </c>
      <c r="I479" s="6">
        <v>1</v>
      </c>
      <c r="J479" s="6">
        <v>186</v>
      </c>
      <c r="K479" s="6"/>
    </row>
    <row r="480" spans="1:11" x14ac:dyDescent="0.15">
      <c r="A480" s="6" t="s">
        <v>250</v>
      </c>
      <c r="B480" s="6" t="s">
        <v>251</v>
      </c>
      <c r="C480" s="6">
        <v>10</v>
      </c>
      <c r="D480" s="6" t="s">
        <v>838</v>
      </c>
      <c r="E480" s="6">
        <v>7</v>
      </c>
      <c r="F480" s="6">
        <v>128850806</v>
      </c>
      <c r="G480" s="6">
        <v>128850954</v>
      </c>
      <c r="H480" s="6" t="str">
        <f t="shared" si="22"/>
        <v>SMO-EXON-10</v>
      </c>
      <c r="I480" s="6">
        <v>1</v>
      </c>
      <c r="J480" s="6">
        <v>149</v>
      </c>
      <c r="K480" s="6"/>
    </row>
    <row r="481" spans="1:11" x14ac:dyDescent="0.15">
      <c r="A481" s="6" t="s">
        <v>250</v>
      </c>
      <c r="B481" s="6" t="s">
        <v>251</v>
      </c>
      <c r="C481" s="6">
        <v>11</v>
      </c>
      <c r="D481" s="6" t="s">
        <v>839</v>
      </c>
      <c r="E481" s="6">
        <v>7</v>
      </c>
      <c r="F481" s="6">
        <v>128851477</v>
      </c>
      <c r="G481" s="6">
        <v>128851611</v>
      </c>
      <c r="H481" s="6" t="str">
        <f t="shared" si="22"/>
        <v>SMO-EXON-11</v>
      </c>
      <c r="I481" s="6">
        <v>1</v>
      </c>
      <c r="J481" s="6">
        <v>135</v>
      </c>
      <c r="K481" s="6"/>
    </row>
    <row r="482" spans="1:11" x14ac:dyDescent="0.15">
      <c r="A482" s="6" t="s">
        <v>250</v>
      </c>
      <c r="B482" s="6" t="s">
        <v>251</v>
      </c>
      <c r="C482" s="6">
        <v>12</v>
      </c>
      <c r="D482" s="6" t="s">
        <v>840</v>
      </c>
      <c r="E482" s="6">
        <v>7</v>
      </c>
      <c r="F482" s="6">
        <v>128851865</v>
      </c>
      <c r="G482" s="6">
        <v>128852292</v>
      </c>
      <c r="H482" s="6" t="str">
        <f t="shared" si="22"/>
        <v>SMO-EXON-12</v>
      </c>
      <c r="I482" s="6">
        <v>1</v>
      </c>
      <c r="J482" s="6">
        <v>428</v>
      </c>
      <c r="K482" s="6"/>
    </row>
    <row r="483" spans="1:11" x14ac:dyDescent="0.15">
      <c r="A483" s="6" t="s">
        <v>38</v>
      </c>
      <c r="B483" s="6" t="s">
        <v>39</v>
      </c>
      <c r="C483" s="6">
        <v>18</v>
      </c>
      <c r="D483" s="6" t="s">
        <v>841</v>
      </c>
      <c r="E483" s="6">
        <v>7</v>
      </c>
      <c r="F483" s="6">
        <v>140434397</v>
      </c>
      <c r="G483" s="6">
        <v>140434570</v>
      </c>
      <c r="H483" s="6" t="str">
        <f t="shared" si="22"/>
        <v>BRAF-EXON-18</v>
      </c>
      <c r="I483" s="6">
        <v>-1</v>
      </c>
      <c r="J483" s="6">
        <v>174</v>
      </c>
    </row>
    <row r="484" spans="1:11" x14ac:dyDescent="0.15">
      <c r="A484" s="6" t="s">
        <v>38</v>
      </c>
      <c r="B484" s="6" t="s">
        <v>39</v>
      </c>
      <c r="C484" s="6">
        <v>17</v>
      </c>
      <c r="D484" s="6" t="s">
        <v>842</v>
      </c>
      <c r="E484" s="6">
        <v>7</v>
      </c>
      <c r="F484" s="6">
        <v>140439612</v>
      </c>
      <c r="G484" s="6">
        <v>140439746</v>
      </c>
      <c r="H484" s="6" t="str">
        <f t="shared" si="22"/>
        <v>BRAF-EXON-17</v>
      </c>
      <c r="I484" s="6">
        <v>-1</v>
      </c>
      <c r="J484" s="6">
        <v>135</v>
      </c>
    </row>
    <row r="485" spans="1:11" x14ac:dyDescent="0.15">
      <c r="A485" s="6" t="s">
        <v>38</v>
      </c>
      <c r="B485" s="6" t="s">
        <v>39</v>
      </c>
      <c r="C485" s="6">
        <v>16</v>
      </c>
      <c r="D485" s="6" t="s">
        <v>843</v>
      </c>
      <c r="E485" s="6">
        <v>7</v>
      </c>
      <c r="F485" s="6">
        <v>140449087</v>
      </c>
      <c r="G485" s="6">
        <v>140449218</v>
      </c>
      <c r="H485" s="6" t="str">
        <f t="shared" si="22"/>
        <v>BRAF-EXON-16</v>
      </c>
      <c r="I485" s="6">
        <v>-1</v>
      </c>
      <c r="J485" s="6">
        <v>132</v>
      </c>
    </row>
    <row r="486" spans="1:11" x14ac:dyDescent="0.15">
      <c r="A486" s="6" t="s">
        <v>38</v>
      </c>
      <c r="B486" s="6" t="s">
        <v>39</v>
      </c>
      <c r="C486" s="6">
        <v>15</v>
      </c>
      <c r="D486" s="6" t="s">
        <v>844</v>
      </c>
      <c r="E486" s="6">
        <v>7</v>
      </c>
      <c r="F486" s="6">
        <v>140453036</v>
      </c>
      <c r="G486" s="6">
        <v>140453236</v>
      </c>
      <c r="H486" s="6" t="str">
        <f t="shared" si="22"/>
        <v>BRAF-EXON-15</v>
      </c>
      <c r="I486" s="6">
        <v>-1</v>
      </c>
      <c r="J486" s="6">
        <f>G486-F486+1</f>
        <v>201</v>
      </c>
      <c r="K486" t="s">
        <v>845</v>
      </c>
    </row>
    <row r="487" spans="1:11" x14ac:dyDescent="0.15">
      <c r="A487" s="6" t="s">
        <v>38</v>
      </c>
      <c r="B487" s="6" t="s">
        <v>39</v>
      </c>
      <c r="C487" s="6">
        <v>14</v>
      </c>
      <c r="D487" s="6" t="s">
        <v>846</v>
      </c>
      <c r="E487" s="6">
        <v>7</v>
      </c>
      <c r="F487" s="6">
        <v>140453987</v>
      </c>
      <c r="G487" s="6">
        <v>140454033</v>
      </c>
      <c r="H487" s="6" t="str">
        <f t="shared" si="22"/>
        <v>BRAF-EXON-14</v>
      </c>
      <c r="I487" s="6">
        <v>-1</v>
      </c>
      <c r="J487" s="6">
        <v>47</v>
      </c>
    </row>
    <row r="488" spans="1:11" x14ac:dyDescent="0.15">
      <c r="A488" s="6" t="s">
        <v>38</v>
      </c>
      <c r="B488" s="6" t="s">
        <v>39</v>
      </c>
      <c r="C488" s="6">
        <v>13</v>
      </c>
      <c r="D488" s="6" t="s">
        <v>847</v>
      </c>
      <c r="E488" s="6">
        <v>7</v>
      </c>
      <c r="F488" s="6">
        <v>140476712</v>
      </c>
      <c r="G488" s="6">
        <v>140476888</v>
      </c>
      <c r="H488" s="6" t="str">
        <f t="shared" si="22"/>
        <v>BRAF-EXON-13</v>
      </c>
      <c r="I488" s="6">
        <v>-1</v>
      </c>
      <c r="J488" s="6">
        <v>177</v>
      </c>
    </row>
    <row r="489" spans="1:11" x14ac:dyDescent="0.15">
      <c r="A489" s="6" t="s">
        <v>38</v>
      </c>
      <c r="B489" s="6" t="s">
        <v>39</v>
      </c>
      <c r="C489" s="6">
        <v>12</v>
      </c>
      <c r="D489" s="6" t="s">
        <v>848</v>
      </c>
      <c r="E489" s="6">
        <v>7</v>
      </c>
      <c r="F489" s="6">
        <v>140477791</v>
      </c>
      <c r="G489" s="6">
        <v>140477875</v>
      </c>
      <c r="H489" s="6" t="str">
        <f t="shared" si="22"/>
        <v>BRAF-EXON-12</v>
      </c>
      <c r="I489" s="6">
        <v>-1</v>
      </c>
      <c r="J489" s="6">
        <v>85</v>
      </c>
    </row>
    <row r="490" spans="1:11" x14ac:dyDescent="0.15">
      <c r="A490" s="6" t="s">
        <v>38</v>
      </c>
      <c r="B490" s="6" t="s">
        <v>39</v>
      </c>
      <c r="C490" s="6">
        <v>11</v>
      </c>
      <c r="D490" s="6" t="s">
        <v>849</v>
      </c>
      <c r="E490" s="6">
        <v>7</v>
      </c>
      <c r="F490" s="6">
        <v>140481302</v>
      </c>
      <c r="G490" s="6">
        <v>140481493</v>
      </c>
      <c r="H490" s="6" t="str">
        <f t="shared" si="22"/>
        <v>BRAF-EXON-11</v>
      </c>
      <c r="I490" s="6">
        <v>-1</v>
      </c>
      <c r="J490" s="6">
        <f>G490-F490+1</f>
        <v>192</v>
      </c>
      <c r="K490" t="s">
        <v>850</v>
      </c>
    </row>
    <row r="491" spans="1:11" x14ac:dyDescent="0.15">
      <c r="A491" s="6" t="s">
        <v>38</v>
      </c>
      <c r="B491" s="6" t="s">
        <v>39</v>
      </c>
      <c r="C491" s="6" t="s">
        <v>851</v>
      </c>
      <c r="D491" s="6" t="s">
        <v>852</v>
      </c>
      <c r="E491" s="6">
        <v>7</v>
      </c>
      <c r="F491" s="6">
        <v>140481494</v>
      </c>
      <c r="G491" s="6">
        <v>140482820</v>
      </c>
      <c r="H491" s="6" t="str">
        <f>D491</f>
        <v>BRAF-INTRON10</v>
      </c>
      <c r="I491" s="6">
        <v>-1</v>
      </c>
      <c r="J491" s="6">
        <f>G491-F491+1</f>
        <v>1327</v>
      </c>
      <c r="K491" t="s">
        <v>853</v>
      </c>
    </row>
    <row r="492" spans="1:11" x14ac:dyDescent="0.15">
      <c r="A492" s="6" t="s">
        <v>38</v>
      </c>
      <c r="B492" s="6" t="s">
        <v>39</v>
      </c>
      <c r="C492" s="6">
        <v>10</v>
      </c>
      <c r="D492" s="6" t="s">
        <v>854</v>
      </c>
      <c r="E492" s="6">
        <v>7</v>
      </c>
      <c r="F492" s="6">
        <v>140482821</v>
      </c>
      <c r="G492" s="6">
        <v>140482957</v>
      </c>
      <c r="H492" s="6" t="str">
        <f>A492&amp;"-EXON-"&amp;C492</f>
        <v>BRAF-EXON-10</v>
      </c>
      <c r="I492" s="6">
        <v>-1</v>
      </c>
      <c r="J492" s="6">
        <v>137</v>
      </c>
    </row>
    <row r="493" spans="1:11" x14ac:dyDescent="0.15">
      <c r="A493" s="6" t="s">
        <v>38</v>
      </c>
      <c r="B493" s="6" t="s">
        <v>39</v>
      </c>
      <c r="C493" s="6">
        <v>9</v>
      </c>
      <c r="D493" s="6" t="s">
        <v>855</v>
      </c>
      <c r="E493" s="6">
        <v>7</v>
      </c>
      <c r="F493" s="6">
        <v>140487348</v>
      </c>
      <c r="G493" s="6">
        <v>140487384</v>
      </c>
      <c r="H493" s="6" t="str">
        <f>A493&amp;"-EXON-"&amp;C493</f>
        <v>BRAF-EXON-9</v>
      </c>
      <c r="I493" s="6">
        <v>-1</v>
      </c>
      <c r="J493" s="6">
        <v>37</v>
      </c>
    </row>
    <row r="494" spans="1:11" x14ac:dyDescent="0.15">
      <c r="A494" s="6" t="s">
        <v>38</v>
      </c>
      <c r="B494" s="6" t="s">
        <v>39</v>
      </c>
      <c r="C494" s="6" t="s">
        <v>371</v>
      </c>
      <c r="D494" s="6" t="s">
        <v>856</v>
      </c>
      <c r="E494" s="6">
        <v>7</v>
      </c>
      <c r="F494" s="6">
        <v>140487385</v>
      </c>
      <c r="G494" s="6">
        <v>140494107</v>
      </c>
      <c r="H494" s="6" t="str">
        <f>D494</f>
        <v>BRAF-INTRON08</v>
      </c>
      <c r="I494" s="6">
        <v>-1</v>
      </c>
      <c r="J494" s="6">
        <f>G494-F494+1</f>
        <v>6723</v>
      </c>
      <c r="K494" t="s">
        <v>857</v>
      </c>
    </row>
    <row r="495" spans="1:11" x14ac:dyDescent="0.15">
      <c r="A495" s="6" t="s">
        <v>38</v>
      </c>
      <c r="B495" s="6" t="s">
        <v>39</v>
      </c>
      <c r="C495" s="6">
        <v>8</v>
      </c>
      <c r="D495" s="6" t="s">
        <v>858</v>
      </c>
      <c r="E495" s="6">
        <v>7</v>
      </c>
      <c r="F495" s="6">
        <v>140494108</v>
      </c>
      <c r="G495" s="6">
        <v>140494267</v>
      </c>
      <c r="H495" s="6" t="str">
        <f t="shared" ref="H495:H513" si="23">A495&amp;"-EXON-"&amp;C495</f>
        <v>BRAF-EXON-8</v>
      </c>
      <c r="I495" s="6">
        <v>-1</v>
      </c>
      <c r="J495" s="6">
        <v>160</v>
      </c>
    </row>
    <row r="496" spans="1:11" x14ac:dyDescent="0.15">
      <c r="A496" s="6" t="s">
        <v>38</v>
      </c>
      <c r="B496" s="6" t="s">
        <v>39</v>
      </c>
      <c r="C496" s="6">
        <v>7</v>
      </c>
      <c r="D496" s="6" t="s">
        <v>859</v>
      </c>
      <c r="E496" s="6">
        <v>7</v>
      </c>
      <c r="F496" s="6">
        <v>140500162</v>
      </c>
      <c r="G496" s="6">
        <v>140500281</v>
      </c>
      <c r="H496" s="6" t="str">
        <f t="shared" si="23"/>
        <v>BRAF-EXON-7</v>
      </c>
      <c r="I496" s="6">
        <v>-1</v>
      </c>
      <c r="J496" s="6">
        <v>120</v>
      </c>
    </row>
    <row r="497" spans="1:11" x14ac:dyDescent="0.15">
      <c r="A497" s="6" t="s">
        <v>38</v>
      </c>
      <c r="B497" s="6" t="s">
        <v>39</v>
      </c>
      <c r="C497" s="6">
        <v>6</v>
      </c>
      <c r="D497" s="6" t="s">
        <v>860</v>
      </c>
      <c r="E497" s="6">
        <v>7</v>
      </c>
      <c r="F497" s="6">
        <v>140501212</v>
      </c>
      <c r="G497" s="6">
        <v>140501360</v>
      </c>
      <c r="H497" s="6" t="str">
        <f t="shared" si="23"/>
        <v>BRAF-EXON-6</v>
      </c>
      <c r="I497" s="6">
        <v>-1</v>
      </c>
      <c r="J497" s="6">
        <v>149</v>
      </c>
    </row>
    <row r="498" spans="1:11" x14ac:dyDescent="0.15">
      <c r="A498" s="6" t="s">
        <v>38</v>
      </c>
      <c r="B498" s="6" t="s">
        <v>39</v>
      </c>
      <c r="C498" s="6">
        <v>5</v>
      </c>
      <c r="D498" s="6" t="s">
        <v>861</v>
      </c>
      <c r="E498" s="6">
        <v>7</v>
      </c>
      <c r="F498" s="6">
        <v>140507760</v>
      </c>
      <c r="G498" s="6">
        <v>140507862</v>
      </c>
      <c r="H498" s="6" t="str">
        <f t="shared" si="23"/>
        <v>BRAF-EXON-5</v>
      </c>
      <c r="I498" s="6">
        <v>-1</v>
      </c>
      <c r="J498" s="6">
        <v>103</v>
      </c>
    </row>
    <row r="499" spans="1:11" x14ac:dyDescent="0.15">
      <c r="A499" s="6" t="s">
        <v>38</v>
      </c>
      <c r="B499" s="6" t="s">
        <v>39</v>
      </c>
      <c r="C499" s="6">
        <v>4</v>
      </c>
      <c r="D499" s="6" t="s">
        <v>862</v>
      </c>
      <c r="E499" s="6">
        <v>7</v>
      </c>
      <c r="F499" s="6">
        <v>140508692</v>
      </c>
      <c r="G499" s="6">
        <v>140508795</v>
      </c>
      <c r="H499" s="6" t="str">
        <f t="shared" si="23"/>
        <v>BRAF-EXON-4</v>
      </c>
      <c r="I499" s="6">
        <v>-1</v>
      </c>
      <c r="J499" s="6">
        <v>104</v>
      </c>
    </row>
    <row r="500" spans="1:11" x14ac:dyDescent="0.15">
      <c r="A500" s="6" t="s">
        <v>38</v>
      </c>
      <c r="B500" s="6" t="s">
        <v>39</v>
      </c>
      <c r="C500" s="6">
        <v>3</v>
      </c>
      <c r="D500" s="6" t="s">
        <v>863</v>
      </c>
      <c r="E500" s="6">
        <v>7</v>
      </c>
      <c r="F500" s="6">
        <v>140534409</v>
      </c>
      <c r="G500" s="6">
        <v>140534672</v>
      </c>
      <c r="H500" s="6" t="str">
        <f t="shared" si="23"/>
        <v>BRAF-EXON-3</v>
      </c>
      <c r="I500" s="6">
        <v>-1</v>
      </c>
      <c r="J500" s="6">
        <v>264</v>
      </c>
    </row>
    <row r="501" spans="1:11" x14ac:dyDescent="0.15">
      <c r="A501" s="6" t="s">
        <v>38</v>
      </c>
      <c r="B501" s="6" t="s">
        <v>39</v>
      </c>
      <c r="C501" s="6">
        <v>2</v>
      </c>
      <c r="D501" s="6" t="s">
        <v>864</v>
      </c>
      <c r="E501" s="6">
        <v>7</v>
      </c>
      <c r="F501" s="6">
        <v>140549911</v>
      </c>
      <c r="G501" s="6">
        <v>140550012</v>
      </c>
      <c r="H501" s="6" t="str">
        <f t="shared" si="23"/>
        <v>BRAF-EXON-2</v>
      </c>
      <c r="I501" s="6">
        <v>-1</v>
      </c>
      <c r="J501" s="6">
        <v>102</v>
      </c>
    </row>
    <row r="502" spans="1:11" x14ac:dyDescent="0.15">
      <c r="A502" s="6" t="s">
        <v>38</v>
      </c>
      <c r="B502" s="6" t="s">
        <v>39</v>
      </c>
      <c r="C502" s="6">
        <v>1</v>
      </c>
      <c r="D502" s="6" t="s">
        <v>865</v>
      </c>
      <c r="E502" s="6">
        <v>7</v>
      </c>
      <c r="F502" s="6">
        <v>140624366</v>
      </c>
      <c r="G502" s="6">
        <v>140624503</v>
      </c>
      <c r="H502" s="6" t="str">
        <f t="shared" si="23"/>
        <v>BRAF-EXON-1</v>
      </c>
      <c r="I502" s="6">
        <v>-1</v>
      </c>
      <c r="J502" s="6">
        <v>138</v>
      </c>
      <c r="K502" t="s">
        <v>324</v>
      </c>
    </row>
    <row r="503" spans="1:11" x14ac:dyDescent="0.15">
      <c r="A503" s="6" t="s">
        <v>99</v>
      </c>
      <c r="B503" s="6" t="s">
        <v>100</v>
      </c>
      <c r="C503" s="6">
        <v>16</v>
      </c>
      <c r="D503" s="6" t="s">
        <v>866</v>
      </c>
      <c r="E503" s="6">
        <v>7</v>
      </c>
      <c r="F503" s="6">
        <v>148508717</v>
      </c>
      <c r="G503" s="6">
        <v>148508812</v>
      </c>
      <c r="H503" s="6" t="str">
        <f t="shared" si="23"/>
        <v>EZH2-EXON-16</v>
      </c>
      <c r="I503" s="6">
        <v>-1</v>
      </c>
      <c r="J503" s="6">
        <f>G503-F503+1</f>
        <v>96</v>
      </c>
      <c r="K503" t="s">
        <v>867</v>
      </c>
    </row>
    <row r="504" spans="1:11" x14ac:dyDescent="0.15">
      <c r="A504" s="6" t="s">
        <v>229</v>
      </c>
      <c r="B504" s="6" t="s">
        <v>230</v>
      </c>
      <c r="C504" s="6">
        <v>8</v>
      </c>
      <c r="D504" s="6" t="s">
        <v>868</v>
      </c>
      <c r="E504" s="6">
        <v>7</v>
      </c>
      <c r="F504" s="6">
        <v>151164205</v>
      </c>
      <c r="G504" s="6">
        <v>151164297</v>
      </c>
      <c r="H504" s="6" t="str">
        <f t="shared" si="23"/>
        <v>RHEB-EXON-8</v>
      </c>
      <c r="I504" s="6">
        <v>-1</v>
      </c>
      <c r="J504" s="6">
        <v>93</v>
      </c>
    </row>
    <row r="505" spans="1:11" x14ac:dyDescent="0.15">
      <c r="A505" s="6" t="s">
        <v>229</v>
      </c>
      <c r="B505" s="6" t="s">
        <v>230</v>
      </c>
      <c r="C505" s="6">
        <v>7</v>
      </c>
      <c r="D505" s="6" t="s">
        <v>869</v>
      </c>
      <c r="E505" s="6">
        <v>7</v>
      </c>
      <c r="F505" s="6">
        <v>151167657</v>
      </c>
      <c r="G505" s="6">
        <v>151167738</v>
      </c>
      <c r="H505" s="6" t="str">
        <f t="shared" si="23"/>
        <v>RHEB-EXON-7</v>
      </c>
      <c r="I505" s="6">
        <v>-1</v>
      </c>
      <c r="J505" s="6">
        <v>82</v>
      </c>
    </row>
    <row r="506" spans="1:11" x14ac:dyDescent="0.15">
      <c r="A506" s="6" t="s">
        <v>229</v>
      </c>
      <c r="B506" s="6" t="s">
        <v>230</v>
      </c>
      <c r="C506" s="6">
        <v>6</v>
      </c>
      <c r="D506" s="6" t="s">
        <v>870</v>
      </c>
      <c r="E506" s="6">
        <v>7</v>
      </c>
      <c r="F506" s="6">
        <v>151168480</v>
      </c>
      <c r="G506" s="6">
        <v>151168527</v>
      </c>
      <c r="H506" s="6" t="str">
        <f t="shared" si="23"/>
        <v>RHEB-EXON-6</v>
      </c>
      <c r="I506" s="6">
        <v>-1</v>
      </c>
      <c r="J506" s="6">
        <v>48</v>
      </c>
    </row>
    <row r="507" spans="1:11" x14ac:dyDescent="0.15">
      <c r="A507" s="6" t="s">
        <v>229</v>
      </c>
      <c r="B507" s="6" t="s">
        <v>230</v>
      </c>
      <c r="C507" s="6">
        <v>5</v>
      </c>
      <c r="D507" s="6" t="s">
        <v>871</v>
      </c>
      <c r="E507" s="6">
        <v>7</v>
      </c>
      <c r="F507" s="6">
        <v>151168635</v>
      </c>
      <c r="G507" s="6">
        <v>151168691</v>
      </c>
      <c r="H507" s="6" t="str">
        <f t="shared" si="23"/>
        <v>RHEB-EXON-5</v>
      </c>
      <c r="I507" s="6">
        <v>-1</v>
      </c>
      <c r="J507" s="6">
        <v>57</v>
      </c>
    </row>
    <row r="508" spans="1:11" x14ac:dyDescent="0.15">
      <c r="A508" s="6" t="s">
        <v>229</v>
      </c>
      <c r="B508" s="6" t="s">
        <v>230</v>
      </c>
      <c r="C508" s="6">
        <v>4</v>
      </c>
      <c r="D508" s="6" t="s">
        <v>872</v>
      </c>
      <c r="E508" s="6">
        <v>7</v>
      </c>
      <c r="F508" s="6">
        <v>151174419</v>
      </c>
      <c r="G508" s="6">
        <v>151174501</v>
      </c>
      <c r="H508" s="6" t="str">
        <f t="shared" si="23"/>
        <v>RHEB-EXON-4</v>
      </c>
      <c r="I508" s="6">
        <v>-1</v>
      </c>
      <c r="J508" s="6">
        <v>83</v>
      </c>
    </row>
    <row r="509" spans="1:11" x14ac:dyDescent="0.15">
      <c r="A509" s="6" t="s">
        <v>229</v>
      </c>
      <c r="B509" s="6" t="s">
        <v>230</v>
      </c>
      <c r="C509" s="6">
        <v>3</v>
      </c>
      <c r="D509" s="6" t="s">
        <v>873</v>
      </c>
      <c r="E509" s="6">
        <v>7</v>
      </c>
      <c r="F509" s="6">
        <v>151181823</v>
      </c>
      <c r="G509" s="6">
        <v>151181890</v>
      </c>
      <c r="H509" s="6" t="str">
        <f t="shared" si="23"/>
        <v>RHEB-EXON-3</v>
      </c>
      <c r="I509" s="6">
        <v>-1</v>
      </c>
      <c r="J509" s="6">
        <v>68</v>
      </c>
    </row>
    <row r="510" spans="1:11" x14ac:dyDescent="0.15">
      <c r="A510" s="6" t="s">
        <v>229</v>
      </c>
      <c r="B510" s="6" t="s">
        <v>230</v>
      </c>
      <c r="C510" s="6">
        <v>2</v>
      </c>
      <c r="D510" s="6" t="s">
        <v>874</v>
      </c>
      <c r="E510" s="6">
        <v>7</v>
      </c>
      <c r="F510" s="6">
        <v>151188029</v>
      </c>
      <c r="G510" s="6">
        <v>151188100</v>
      </c>
      <c r="H510" s="6" t="str">
        <f t="shared" si="23"/>
        <v>RHEB-EXON-2</v>
      </c>
      <c r="I510" s="6">
        <v>-1</v>
      </c>
      <c r="J510" s="6">
        <v>72</v>
      </c>
    </row>
    <row r="511" spans="1:11" x14ac:dyDescent="0.15">
      <c r="A511" s="6" t="s">
        <v>229</v>
      </c>
      <c r="B511" s="6" t="s">
        <v>230</v>
      </c>
      <c r="C511" s="6">
        <v>1</v>
      </c>
      <c r="D511" s="6" t="s">
        <v>875</v>
      </c>
      <c r="E511" s="6">
        <v>7</v>
      </c>
      <c r="F511" s="6">
        <v>151216546</v>
      </c>
      <c r="G511" s="6">
        <v>151216597</v>
      </c>
      <c r="H511" s="6" t="str">
        <f t="shared" si="23"/>
        <v>RHEB-EXON-1</v>
      </c>
      <c r="I511" s="6">
        <v>-1</v>
      </c>
      <c r="J511" s="6">
        <v>52</v>
      </c>
      <c r="K511" s="7" t="s">
        <v>324</v>
      </c>
    </row>
    <row r="512" spans="1:11" x14ac:dyDescent="0.15">
      <c r="A512" s="6" t="s">
        <v>107</v>
      </c>
      <c r="B512" s="6" t="s">
        <v>108</v>
      </c>
      <c r="C512" s="6">
        <v>19</v>
      </c>
      <c r="D512" s="6" t="s">
        <v>876</v>
      </c>
      <c r="E512" s="6">
        <v>8</v>
      </c>
      <c r="F512" s="6">
        <v>38271146</v>
      </c>
      <c r="G512" s="6">
        <v>38271322</v>
      </c>
      <c r="H512" s="6" t="str">
        <f t="shared" si="23"/>
        <v>FGFR1-EXON-19</v>
      </c>
      <c r="I512" s="6">
        <v>-1</v>
      </c>
      <c r="J512" s="6">
        <v>177</v>
      </c>
    </row>
    <row r="513" spans="1:11" x14ac:dyDescent="0.15">
      <c r="A513" s="6" t="s">
        <v>107</v>
      </c>
      <c r="B513" s="6" t="s">
        <v>108</v>
      </c>
      <c r="C513" s="6">
        <v>18</v>
      </c>
      <c r="D513" s="6" t="s">
        <v>877</v>
      </c>
      <c r="E513" s="6">
        <v>8</v>
      </c>
      <c r="F513" s="6">
        <v>38271436</v>
      </c>
      <c r="G513" s="6">
        <v>38271541</v>
      </c>
      <c r="H513" s="6" t="str">
        <f t="shared" si="23"/>
        <v>FGFR1-EXON-18</v>
      </c>
      <c r="I513" s="6">
        <v>-1</v>
      </c>
      <c r="J513" s="6">
        <v>106</v>
      </c>
    </row>
    <row r="514" spans="1:11" x14ac:dyDescent="0.15">
      <c r="A514" s="6" t="s">
        <v>107</v>
      </c>
      <c r="B514" s="6" t="s">
        <v>108</v>
      </c>
      <c r="C514" s="6" t="s">
        <v>600</v>
      </c>
      <c r="D514" s="6" t="s">
        <v>878</v>
      </c>
      <c r="E514" s="6">
        <v>8</v>
      </c>
      <c r="F514" s="6">
        <v>38271542</v>
      </c>
      <c r="G514" s="6">
        <v>38271669</v>
      </c>
      <c r="H514" s="6" t="str">
        <f>D514</f>
        <v>FGFR1-INTRON17</v>
      </c>
      <c r="I514" s="6">
        <v>-1</v>
      </c>
      <c r="J514" s="6">
        <f>G514-F514+1</f>
        <v>128</v>
      </c>
      <c r="K514" t="s">
        <v>597</v>
      </c>
    </row>
    <row r="515" spans="1:11" x14ac:dyDescent="0.15">
      <c r="A515" s="6" t="s">
        <v>107</v>
      </c>
      <c r="B515" s="6" t="s">
        <v>108</v>
      </c>
      <c r="C515" s="6">
        <v>17</v>
      </c>
      <c r="D515" s="6" t="s">
        <v>879</v>
      </c>
      <c r="E515" s="6">
        <v>8</v>
      </c>
      <c r="F515" s="6">
        <v>38271670</v>
      </c>
      <c r="G515" s="6">
        <v>38271807</v>
      </c>
      <c r="H515" s="6" t="str">
        <f t="shared" ref="H515:H530" si="24">A515&amp;"-EXON-"&amp;C515</f>
        <v>FGFR1-EXON-17</v>
      </c>
      <c r="I515" s="6">
        <v>-1</v>
      </c>
      <c r="J515" s="6">
        <v>138</v>
      </c>
    </row>
    <row r="516" spans="1:11" x14ac:dyDescent="0.15">
      <c r="A516" s="6" t="s">
        <v>107</v>
      </c>
      <c r="B516" s="6" t="s">
        <v>108</v>
      </c>
      <c r="C516" s="6">
        <v>16</v>
      </c>
      <c r="D516" s="6" t="s">
        <v>880</v>
      </c>
      <c r="E516" s="6">
        <v>8</v>
      </c>
      <c r="F516" s="6">
        <v>38272077</v>
      </c>
      <c r="G516" s="6">
        <v>38272147</v>
      </c>
      <c r="H516" s="6" t="str">
        <f t="shared" si="24"/>
        <v>FGFR1-EXON-16</v>
      </c>
      <c r="I516" s="6">
        <v>-1</v>
      </c>
      <c r="J516" s="6">
        <v>71</v>
      </c>
    </row>
    <row r="517" spans="1:11" x14ac:dyDescent="0.15">
      <c r="A517" s="6" t="s">
        <v>107</v>
      </c>
      <c r="B517" s="6" t="s">
        <v>108</v>
      </c>
      <c r="C517" s="6">
        <v>15</v>
      </c>
      <c r="D517" s="6" t="s">
        <v>881</v>
      </c>
      <c r="E517" s="6">
        <v>8</v>
      </c>
      <c r="F517" s="6">
        <v>38272297</v>
      </c>
      <c r="G517" s="6">
        <v>38272419</v>
      </c>
      <c r="H517" s="6" t="str">
        <f t="shared" si="24"/>
        <v>FGFR1-EXON-15</v>
      </c>
      <c r="I517" s="6">
        <v>-1</v>
      </c>
      <c r="J517" s="6">
        <v>123</v>
      </c>
    </row>
    <row r="518" spans="1:11" x14ac:dyDescent="0.15">
      <c r="A518" s="6" t="s">
        <v>107</v>
      </c>
      <c r="B518" s="6" t="s">
        <v>108</v>
      </c>
      <c r="C518" s="6">
        <v>14</v>
      </c>
      <c r="D518" s="6" t="s">
        <v>882</v>
      </c>
      <c r="E518" s="6">
        <v>8</v>
      </c>
      <c r="F518" s="6">
        <v>38273388</v>
      </c>
      <c r="G518" s="6">
        <v>38273578</v>
      </c>
      <c r="H518" s="6" t="str">
        <f t="shared" si="24"/>
        <v>FGFR1-EXON-14</v>
      </c>
      <c r="I518" s="6">
        <v>-1</v>
      </c>
      <c r="J518" s="6">
        <v>191</v>
      </c>
    </row>
    <row r="519" spans="1:11" x14ac:dyDescent="0.15">
      <c r="A519" s="6" t="s">
        <v>107</v>
      </c>
      <c r="B519" s="6" t="s">
        <v>108</v>
      </c>
      <c r="C519" s="6">
        <v>13</v>
      </c>
      <c r="D519" s="6" t="s">
        <v>883</v>
      </c>
      <c r="E519" s="6">
        <v>8</v>
      </c>
      <c r="F519" s="6">
        <v>38274824</v>
      </c>
      <c r="G519" s="6">
        <v>38274934</v>
      </c>
      <c r="H519" s="6" t="str">
        <f t="shared" si="24"/>
        <v>FGFR1-EXON-13</v>
      </c>
      <c r="I519" s="6">
        <v>-1</v>
      </c>
      <c r="J519" s="6">
        <v>111</v>
      </c>
    </row>
    <row r="520" spans="1:11" x14ac:dyDescent="0.15">
      <c r="A520" s="6" t="s">
        <v>107</v>
      </c>
      <c r="B520" s="6" t="s">
        <v>108</v>
      </c>
      <c r="C520" s="6">
        <v>12</v>
      </c>
      <c r="D520" s="6" t="s">
        <v>884</v>
      </c>
      <c r="E520" s="6">
        <v>8</v>
      </c>
      <c r="F520" s="6">
        <v>38275388</v>
      </c>
      <c r="G520" s="6">
        <v>38275509</v>
      </c>
      <c r="H520" s="6" t="str">
        <f t="shared" si="24"/>
        <v>FGFR1-EXON-12</v>
      </c>
      <c r="I520" s="6">
        <v>-1</v>
      </c>
      <c r="J520" s="6">
        <v>122</v>
      </c>
    </row>
    <row r="521" spans="1:11" x14ac:dyDescent="0.15">
      <c r="A521" s="6" t="s">
        <v>107</v>
      </c>
      <c r="B521" s="6" t="s">
        <v>108</v>
      </c>
      <c r="C521" s="6">
        <v>11</v>
      </c>
      <c r="D521" s="6" t="s">
        <v>885</v>
      </c>
      <c r="E521" s="6">
        <v>8</v>
      </c>
      <c r="F521" s="6">
        <v>38275746</v>
      </c>
      <c r="G521" s="6">
        <v>38275891</v>
      </c>
      <c r="H521" s="6" t="str">
        <f t="shared" si="24"/>
        <v>FGFR1-EXON-11</v>
      </c>
      <c r="I521" s="6">
        <v>-1</v>
      </c>
      <c r="J521" s="6">
        <v>146</v>
      </c>
    </row>
    <row r="522" spans="1:11" x14ac:dyDescent="0.15">
      <c r="A522" s="6" t="s">
        <v>107</v>
      </c>
      <c r="B522" s="6" t="s">
        <v>108</v>
      </c>
      <c r="C522" s="6">
        <v>10</v>
      </c>
      <c r="D522" s="6" t="s">
        <v>886</v>
      </c>
      <c r="E522" s="6">
        <v>8</v>
      </c>
      <c r="F522" s="6">
        <v>38277051</v>
      </c>
      <c r="G522" s="6">
        <v>38277253</v>
      </c>
      <c r="H522" s="6" t="str">
        <f t="shared" si="24"/>
        <v>FGFR1-EXON-10</v>
      </c>
      <c r="I522" s="6">
        <v>-1</v>
      </c>
      <c r="J522" s="6">
        <v>203</v>
      </c>
    </row>
    <row r="523" spans="1:11" x14ac:dyDescent="0.15">
      <c r="A523" s="6" t="s">
        <v>107</v>
      </c>
      <c r="B523" s="6" t="s">
        <v>108</v>
      </c>
      <c r="C523" s="6">
        <v>9</v>
      </c>
      <c r="D523" s="6" t="s">
        <v>887</v>
      </c>
      <c r="E523" s="6">
        <v>8</v>
      </c>
      <c r="F523" s="6">
        <v>38279315</v>
      </c>
      <c r="G523" s="6">
        <v>38279459</v>
      </c>
      <c r="H523" s="6" t="str">
        <f t="shared" si="24"/>
        <v>FGFR1-EXON-9</v>
      </c>
      <c r="I523" s="6">
        <v>-1</v>
      </c>
      <c r="J523" s="6">
        <v>145</v>
      </c>
    </row>
    <row r="524" spans="1:11" x14ac:dyDescent="0.15">
      <c r="A524" s="6" t="s">
        <v>107</v>
      </c>
      <c r="B524" s="6" t="s">
        <v>108</v>
      </c>
      <c r="C524" s="6">
        <v>8</v>
      </c>
      <c r="D524" s="6" t="s">
        <v>888</v>
      </c>
      <c r="E524" s="6">
        <v>8</v>
      </c>
      <c r="F524" s="6">
        <v>38282027</v>
      </c>
      <c r="G524" s="6">
        <v>38282217</v>
      </c>
      <c r="H524" s="6" t="str">
        <f t="shared" si="24"/>
        <v>FGFR1-EXON-8</v>
      </c>
      <c r="I524" s="6">
        <v>-1</v>
      </c>
      <c r="J524" s="6">
        <v>191</v>
      </c>
    </row>
    <row r="525" spans="1:11" x14ac:dyDescent="0.15">
      <c r="A525" s="6" t="s">
        <v>107</v>
      </c>
      <c r="B525" s="6" t="s">
        <v>108</v>
      </c>
      <c r="C525" s="6">
        <v>7</v>
      </c>
      <c r="D525" s="6" t="s">
        <v>889</v>
      </c>
      <c r="E525" s="6">
        <v>8</v>
      </c>
      <c r="F525" s="6">
        <v>38283640</v>
      </c>
      <c r="G525" s="6">
        <v>38283763</v>
      </c>
      <c r="H525" s="6" t="str">
        <f t="shared" si="24"/>
        <v>FGFR1-EXON-7</v>
      </c>
      <c r="I525" s="6">
        <v>-1</v>
      </c>
      <c r="J525" s="6">
        <v>124</v>
      </c>
    </row>
    <row r="526" spans="1:11" x14ac:dyDescent="0.15">
      <c r="A526" s="6" t="s">
        <v>107</v>
      </c>
      <c r="B526" s="6" t="s">
        <v>108</v>
      </c>
      <c r="C526" s="6">
        <v>6</v>
      </c>
      <c r="D526" s="6" t="s">
        <v>890</v>
      </c>
      <c r="E526" s="6">
        <v>8</v>
      </c>
      <c r="F526" s="6">
        <v>38285439</v>
      </c>
      <c r="G526" s="6">
        <v>38285611</v>
      </c>
      <c r="H526" s="6" t="str">
        <f t="shared" si="24"/>
        <v>FGFR1-EXON-6</v>
      </c>
      <c r="I526" s="6">
        <v>-1</v>
      </c>
      <c r="J526" s="6">
        <v>173</v>
      </c>
    </row>
    <row r="527" spans="1:11" x14ac:dyDescent="0.15">
      <c r="A527" s="6" t="s">
        <v>107</v>
      </c>
      <c r="B527" s="6" t="s">
        <v>108</v>
      </c>
      <c r="C527" s="6">
        <v>5</v>
      </c>
      <c r="D527" s="6" t="s">
        <v>891</v>
      </c>
      <c r="E527" s="6">
        <v>8</v>
      </c>
      <c r="F527" s="6">
        <v>38285870</v>
      </c>
      <c r="G527" s="6">
        <v>38285953</v>
      </c>
      <c r="H527" s="6" t="str">
        <f t="shared" si="24"/>
        <v>FGFR1-EXON-5</v>
      </c>
      <c r="I527" s="6">
        <v>-1</v>
      </c>
      <c r="J527" s="6">
        <v>84</v>
      </c>
    </row>
    <row r="528" spans="1:11" x14ac:dyDescent="0.15">
      <c r="A528" s="6" t="s">
        <v>107</v>
      </c>
      <c r="B528" s="6" t="s">
        <v>108</v>
      </c>
      <c r="C528" s="6">
        <v>4</v>
      </c>
      <c r="D528" s="6" t="s">
        <v>892</v>
      </c>
      <c r="E528" s="6">
        <v>8</v>
      </c>
      <c r="F528" s="6">
        <v>38287200</v>
      </c>
      <c r="G528" s="6">
        <v>38287466</v>
      </c>
      <c r="H528" s="6" t="str">
        <f t="shared" si="24"/>
        <v>FGFR1-EXON-4</v>
      </c>
      <c r="I528" s="6">
        <v>-1</v>
      </c>
      <c r="J528" s="6">
        <v>267</v>
      </c>
    </row>
    <row r="529" spans="1:11" x14ac:dyDescent="0.15">
      <c r="A529" s="6" t="s">
        <v>107</v>
      </c>
      <c r="B529" s="6" t="s">
        <v>108</v>
      </c>
      <c r="C529" s="6">
        <v>3</v>
      </c>
      <c r="D529" s="6" t="s">
        <v>893</v>
      </c>
      <c r="E529" s="6">
        <v>8</v>
      </c>
      <c r="F529" s="6">
        <v>38314874</v>
      </c>
      <c r="G529" s="6">
        <v>38315052</v>
      </c>
      <c r="H529" s="6" t="str">
        <f t="shared" si="24"/>
        <v>FGFR1-EXON-3</v>
      </c>
      <c r="I529" s="6">
        <v>-1</v>
      </c>
      <c r="J529" s="6">
        <v>179</v>
      </c>
    </row>
    <row r="530" spans="1:11" x14ac:dyDescent="0.15">
      <c r="A530" s="6" t="s">
        <v>107</v>
      </c>
      <c r="B530" s="6" t="s">
        <v>108</v>
      </c>
      <c r="C530" s="6">
        <v>2</v>
      </c>
      <c r="D530" s="6" t="s">
        <v>894</v>
      </c>
      <c r="E530" s="6">
        <v>8</v>
      </c>
      <c r="F530" s="6">
        <v>38318614</v>
      </c>
      <c r="G530" s="6">
        <v>38318624</v>
      </c>
      <c r="H530" s="6" t="str">
        <f t="shared" si="24"/>
        <v>FGFR1-EXON-2</v>
      </c>
      <c r="I530" s="6">
        <v>-1</v>
      </c>
      <c r="J530" s="6">
        <v>11</v>
      </c>
      <c r="K530" t="s">
        <v>324</v>
      </c>
    </row>
    <row r="531" spans="1:11" x14ac:dyDescent="0.15">
      <c r="A531" s="6" t="s">
        <v>107</v>
      </c>
      <c r="B531" s="6" t="s">
        <v>108</v>
      </c>
      <c r="C531" s="6" t="s">
        <v>353</v>
      </c>
      <c r="D531" s="6" t="s">
        <v>895</v>
      </c>
      <c r="E531" s="6">
        <v>8</v>
      </c>
      <c r="F531" s="6">
        <v>38318625</v>
      </c>
      <c r="G531" s="6">
        <v>38318773</v>
      </c>
      <c r="H531" s="6" t="str">
        <f>D531</f>
        <v>FGFR1-UTR5</v>
      </c>
      <c r="I531" s="6">
        <v>-1</v>
      </c>
      <c r="J531" s="6">
        <v>149</v>
      </c>
      <c r="K531" t="s">
        <v>896</v>
      </c>
    </row>
    <row r="532" spans="1:11" x14ac:dyDescent="0.15">
      <c r="A532" s="6" t="s">
        <v>107</v>
      </c>
      <c r="B532" s="6" t="s">
        <v>108</v>
      </c>
      <c r="C532" s="6">
        <v>1</v>
      </c>
      <c r="D532" s="6" t="s">
        <v>897</v>
      </c>
      <c r="E532" s="6">
        <v>8</v>
      </c>
      <c r="F532" s="6">
        <v>38325190</v>
      </c>
      <c r="G532" s="6">
        <v>38325363</v>
      </c>
      <c r="H532" s="6" t="str">
        <f>A532&amp;"-EXON-"&amp;C532</f>
        <v>FGFR1-EXON-1</v>
      </c>
      <c r="I532" s="6">
        <v>-1</v>
      </c>
      <c r="J532" s="6">
        <v>174</v>
      </c>
      <c r="K532" t="s">
        <v>898</v>
      </c>
    </row>
    <row r="533" spans="1:11" x14ac:dyDescent="0.15">
      <c r="A533" s="6" t="s">
        <v>169</v>
      </c>
      <c r="B533" s="6" t="s">
        <v>170</v>
      </c>
      <c r="C533" s="6" t="s">
        <v>353</v>
      </c>
      <c r="D533" s="6" t="s">
        <v>899</v>
      </c>
      <c r="E533" s="6">
        <v>8</v>
      </c>
      <c r="F533" s="6">
        <v>128748330</v>
      </c>
      <c r="G533" s="6">
        <v>128748429</v>
      </c>
      <c r="H533" s="6" t="str">
        <f>D533</f>
        <v>MYC-UTR5</v>
      </c>
      <c r="I533" s="6">
        <v>1</v>
      </c>
      <c r="J533" s="6">
        <f>G533-F533+1</f>
        <v>100</v>
      </c>
      <c r="K533" t="s">
        <v>355</v>
      </c>
    </row>
    <row r="534" spans="1:11" x14ac:dyDescent="0.15">
      <c r="A534" s="6" t="s">
        <v>169</v>
      </c>
      <c r="B534" s="6" t="s">
        <v>170</v>
      </c>
      <c r="C534" s="6">
        <v>1</v>
      </c>
      <c r="D534" s="6" t="s">
        <v>900</v>
      </c>
      <c r="E534" s="6">
        <v>8</v>
      </c>
      <c r="F534" s="6">
        <v>128748840</v>
      </c>
      <c r="G534" s="6">
        <v>128748869</v>
      </c>
      <c r="H534" s="6" t="str">
        <f>A534&amp;"-EXON-"&amp;C534</f>
        <v>MYC-EXON-1</v>
      </c>
      <c r="I534" s="6">
        <v>1</v>
      </c>
      <c r="J534" s="6">
        <v>30</v>
      </c>
      <c r="K534" t="s">
        <v>324</v>
      </c>
    </row>
    <row r="535" spans="1:11" x14ac:dyDescent="0.15">
      <c r="A535" s="6" t="s">
        <v>169</v>
      </c>
      <c r="B535" s="6" t="s">
        <v>170</v>
      </c>
      <c r="C535" s="6" t="s">
        <v>345</v>
      </c>
      <c r="D535" s="6" t="s">
        <v>901</v>
      </c>
      <c r="E535" s="6">
        <v>8</v>
      </c>
      <c r="F535" s="6">
        <v>128750125</v>
      </c>
      <c r="G535" s="6">
        <v>128750225</v>
      </c>
      <c r="H535" s="6" t="str">
        <f>A535&amp;"-SNP-"&amp;D535</f>
        <v>MYC-SNP-rs3891248</v>
      </c>
      <c r="I535" s="6">
        <v>1</v>
      </c>
      <c r="J535" s="6">
        <f>G535-F535+1</f>
        <v>101</v>
      </c>
      <c r="K535" t="s">
        <v>902</v>
      </c>
    </row>
    <row r="536" spans="1:11" x14ac:dyDescent="0.15">
      <c r="A536" s="6" t="s">
        <v>169</v>
      </c>
      <c r="B536" s="6" t="s">
        <v>170</v>
      </c>
      <c r="C536" s="6" t="s">
        <v>345</v>
      </c>
      <c r="D536" s="6" t="s">
        <v>903</v>
      </c>
      <c r="E536" s="6">
        <v>8</v>
      </c>
      <c r="F536" s="6">
        <f>128750413-50</f>
        <v>128750363</v>
      </c>
      <c r="G536" s="6">
        <f>128750413+50</f>
        <v>128750463</v>
      </c>
      <c r="H536" s="6" t="str">
        <f>A536&amp;"-SNP-"&amp;D536</f>
        <v>MYC-SNP-rs4645958</v>
      </c>
      <c r="I536" s="6">
        <v>1</v>
      </c>
      <c r="J536" s="6">
        <f>G536-F536+1</f>
        <v>101</v>
      </c>
      <c r="K536" t="s">
        <v>350</v>
      </c>
    </row>
    <row r="537" spans="1:11" x14ac:dyDescent="0.15">
      <c r="A537" s="6" t="s">
        <v>169</v>
      </c>
      <c r="B537" s="6" t="s">
        <v>170</v>
      </c>
      <c r="C537" s="6">
        <v>2</v>
      </c>
      <c r="D537" s="6" t="s">
        <v>904</v>
      </c>
      <c r="E537" s="6">
        <v>8</v>
      </c>
      <c r="F537" s="6">
        <v>128750494</v>
      </c>
      <c r="G537" s="6">
        <v>128751265</v>
      </c>
      <c r="H537" s="6" t="str">
        <f>A537&amp;"-EXON-"&amp;C537</f>
        <v>MYC-EXON-2</v>
      </c>
      <c r="I537" s="6">
        <v>1</v>
      </c>
      <c r="J537" s="6">
        <v>772</v>
      </c>
    </row>
    <row r="538" spans="1:11" x14ac:dyDescent="0.15">
      <c r="A538" s="6" t="s">
        <v>169</v>
      </c>
      <c r="B538" s="6" t="s">
        <v>170</v>
      </c>
      <c r="C538" s="6">
        <v>3</v>
      </c>
      <c r="D538" s="6" t="s">
        <v>905</v>
      </c>
      <c r="E538" s="6">
        <v>8</v>
      </c>
      <c r="F538" s="6">
        <v>128752642</v>
      </c>
      <c r="G538" s="6">
        <v>128753204</v>
      </c>
      <c r="H538" s="6" t="str">
        <f>A538&amp;"-EXON-"&amp;C538</f>
        <v>MYC-EXON-3</v>
      </c>
      <c r="I538" s="6">
        <v>1</v>
      </c>
      <c r="J538" s="6">
        <v>563</v>
      </c>
    </row>
    <row r="539" spans="1:11" x14ac:dyDescent="0.15">
      <c r="A539" s="6" t="s">
        <v>169</v>
      </c>
      <c r="B539" s="6" t="s">
        <v>170</v>
      </c>
      <c r="C539" s="6" t="s">
        <v>353</v>
      </c>
      <c r="D539" s="6" t="s">
        <v>906</v>
      </c>
      <c r="E539" s="6">
        <v>8</v>
      </c>
      <c r="F539" s="6">
        <v>128753575</v>
      </c>
      <c r="G539" s="6">
        <v>128753674</v>
      </c>
      <c r="H539" s="6" t="str">
        <f>D539</f>
        <v>MYC-UTR3</v>
      </c>
      <c r="I539" s="6">
        <v>1</v>
      </c>
      <c r="J539" s="6">
        <f>G539-F539+1</f>
        <v>100</v>
      </c>
      <c r="K539" t="s">
        <v>417</v>
      </c>
    </row>
    <row r="540" spans="1:11" x14ac:dyDescent="0.15">
      <c r="A540" s="6" t="s">
        <v>137</v>
      </c>
      <c r="B540" s="6" t="s">
        <v>138</v>
      </c>
      <c r="C540" s="6">
        <v>14</v>
      </c>
      <c r="D540" s="6" t="s">
        <v>907</v>
      </c>
      <c r="E540" s="6">
        <v>9</v>
      </c>
      <c r="F540" s="6">
        <v>5073698</v>
      </c>
      <c r="G540" s="6">
        <v>5073785</v>
      </c>
      <c r="H540" s="6" t="str">
        <f>A540&amp;"-EXON-"&amp;C540</f>
        <v>JAK2-EXON-14</v>
      </c>
      <c r="I540" s="6">
        <v>1</v>
      </c>
      <c r="J540" s="6">
        <f>G540-F540+1</f>
        <v>88</v>
      </c>
      <c r="K540" t="s">
        <v>385</v>
      </c>
    </row>
    <row r="541" spans="1:11" x14ac:dyDescent="0.15">
      <c r="A541" s="6" t="s">
        <v>64</v>
      </c>
      <c r="B541" s="6" t="s">
        <v>908</v>
      </c>
      <c r="C541" s="6">
        <v>4</v>
      </c>
      <c r="D541" s="6" t="s">
        <v>909</v>
      </c>
      <c r="E541" s="6">
        <v>9</v>
      </c>
      <c r="F541" s="6">
        <v>21968055</v>
      </c>
      <c r="G541" s="6">
        <v>21968241</v>
      </c>
      <c r="H541" s="6" t="str">
        <f>A541&amp;"-EXON-"&amp;C541</f>
        <v>CDKN2A-EXON-4</v>
      </c>
      <c r="I541" s="6">
        <v>-1</v>
      </c>
      <c r="J541" s="6">
        <v>187</v>
      </c>
      <c r="K541" t="s">
        <v>910</v>
      </c>
    </row>
    <row r="542" spans="1:11" x14ac:dyDescent="0.15">
      <c r="A542" s="6" t="s">
        <v>64</v>
      </c>
      <c r="B542" s="6" t="s">
        <v>908</v>
      </c>
      <c r="C542" s="6">
        <v>3</v>
      </c>
      <c r="D542" s="6" t="s">
        <v>911</v>
      </c>
      <c r="E542" s="6">
        <v>9</v>
      </c>
      <c r="F542" s="6">
        <v>21968724</v>
      </c>
      <c r="G542" s="6">
        <v>21968770</v>
      </c>
      <c r="H542" s="6" t="str">
        <f>A542&amp;"-EXON-"&amp;C542</f>
        <v>CDKN2A-EXON-3</v>
      </c>
      <c r="I542" s="6">
        <v>-1</v>
      </c>
      <c r="J542" s="6">
        <v>47</v>
      </c>
      <c r="K542" t="s">
        <v>912</v>
      </c>
    </row>
    <row r="543" spans="1:11" x14ac:dyDescent="0.15">
      <c r="A543" s="6" t="s">
        <v>64</v>
      </c>
      <c r="B543" s="6" t="s">
        <v>908</v>
      </c>
      <c r="C543" s="6">
        <v>2</v>
      </c>
      <c r="D543" s="6" t="s">
        <v>913</v>
      </c>
      <c r="E543" s="6">
        <v>9</v>
      </c>
      <c r="F543" s="6">
        <v>21970901</v>
      </c>
      <c r="G543" s="6">
        <v>21971207</v>
      </c>
      <c r="H543" s="6" t="str">
        <f>A543&amp;"-EXON-"&amp;C543</f>
        <v>CDKN2A-EXON-2</v>
      </c>
      <c r="I543" s="6">
        <v>-1</v>
      </c>
      <c r="J543" s="6">
        <v>307</v>
      </c>
      <c r="K543" t="s">
        <v>914</v>
      </c>
    </row>
    <row r="544" spans="1:11" x14ac:dyDescent="0.15">
      <c r="A544" s="6" t="s">
        <v>64</v>
      </c>
      <c r="B544" s="6" t="s">
        <v>908</v>
      </c>
      <c r="C544" s="6" t="s">
        <v>915</v>
      </c>
      <c r="D544" s="6" t="s">
        <v>916</v>
      </c>
      <c r="E544" s="6">
        <v>9</v>
      </c>
      <c r="F544" s="6">
        <v>21974677</v>
      </c>
      <c r="G544" s="6">
        <v>21974826</v>
      </c>
      <c r="H544" s="6" t="str">
        <f>A544&amp;"-EXON-"&amp;C544</f>
        <v>CDKN2A-EXON-1b</v>
      </c>
      <c r="I544" s="6">
        <v>-1</v>
      </c>
      <c r="J544" s="6">
        <f t="shared" ref="J544:J550" si="25">G544-F544+1</f>
        <v>150</v>
      </c>
      <c r="K544" t="s">
        <v>917</v>
      </c>
    </row>
    <row r="545" spans="1:11" x14ac:dyDescent="0.15">
      <c r="A545" s="6" t="s">
        <v>64</v>
      </c>
      <c r="B545" s="6" t="s">
        <v>908</v>
      </c>
      <c r="C545" s="6" t="s">
        <v>345</v>
      </c>
      <c r="D545" s="6" t="s">
        <v>918</v>
      </c>
      <c r="E545" s="6">
        <v>9</v>
      </c>
      <c r="F545" s="6">
        <f>21975017-50</f>
        <v>21974967</v>
      </c>
      <c r="G545" s="6">
        <f>21975017+50</f>
        <v>21975067</v>
      </c>
      <c r="H545" s="6" t="str">
        <f>A545&amp;"-SNP-"&amp;D545</f>
        <v>CDKN2A-SNP-rs3814960</v>
      </c>
      <c r="I545" s="6">
        <v>-1</v>
      </c>
      <c r="J545" s="6">
        <f t="shared" si="25"/>
        <v>101</v>
      </c>
      <c r="K545" t="s">
        <v>350</v>
      </c>
    </row>
    <row r="546" spans="1:11" x14ac:dyDescent="0.15">
      <c r="A546" s="6" t="s">
        <v>64</v>
      </c>
      <c r="B546" s="6" t="s">
        <v>908</v>
      </c>
      <c r="C546" s="6" t="s">
        <v>345</v>
      </c>
      <c r="D546" s="6" t="s">
        <v>919</v>
      </c>
      <c r="E546" s="6">
        <v>9</v>
      </c>
      <c r="F546" s="6">
        <f>21984661-50</f>
        <v>21984611</v>
      </c>
      <c r="G546" s="6">
        <f>21984661+50</f>
        <v>21984711</v>
      </c>
      <c r="H546" s="6" t="str">
        <f>A546&amp;"-SNP-"&amp;D546</f>
        <v>CDKN2A-SNP-rs3731217</v>
      </c>
      <c r="I546" s="6">
        <v>-1</v>
      </c>
      <c r="J546" s="6">
        <f t="shared" si="25"/>
        <v>101</v>
      </c>
      <c r="K546" t="s">
        <v>350</v>
      </c>
    </row>
    <row r="547" spans="1:11" x14ac:dyDescent="0.15">
      <c r="A547" s="6" t="s">
        <v>64</v>
      </c>
      <c r="B547" s="6" t="s">
        <v>908</v>
      </c>
      <c r="C547" s="6" t="s">
        <v>345</v>
      </c>
      <c r="D547" s="6" t="s">
        <v>920</v>
      </c>
      <c r="E547" s="6">
        <v>9</v>
      </c>
      <c r="F547" s="6">
        <f>21986847-50</f>
        <v>21986797</v>
      </c>
      <c r="G547" s="6">
        <f>21986847+50</f>
        <v>21986897</v>
      </c>
      <c r="H547" s="6" t="str">
        <f>A547&amp;"-SNP-"&amp;D547</f>
        <v>CDKN2A-SNP-rs3731211</v>
      </c>
      <c r="I547" s="6">
        <v>-1</v>
      </c>
      <c r="J547" s="6">
        <f t="shared" si="25"/>
        <v>101</v>
      </c>
      <c r="K547" t="s">
        <v>350</v>
      </c>
    </row>
    <row r="548" spans="1:11" x14ac:dyDescent="0.15">
      <c r="A548" s="6" t="s">
        <v>64</v>
      </c>
      <c r="B548" s="6" t="s">
        <v>908</v>
      </c>
      <c r="C548" s="6" t="s">
        <v>345</v>
      </c>
      <c r="D548" s="6" t="s">
        <v>921</v>
      </c>
      <c r="E548" s="6">
        <v>9</v>
      </c>
      <c r="F548" s="6">
        <f>21990457-50</f>
        <v>21990407</v>
      </c>
      <c r="G548" s="6">
        <f>21990457+50</f>
        <v>21990507</v>
      </c>
      <c r="H548" s="6" t="str">
        <f>A548&amp;"-SNP-"&amp;D548</f>
        <v>CDKN2A-SNP-rs7036656</v>
      </c>
      <c r="I548" s="6">
        <v>-1</v>
      </c>
      <c r="J548" s="6">
        <f t="shared" si="25"/>
        <v>101</v>
      </c>
      <c r="K548" t="s">
        <v>350</v>
      </c>
    </row>
    <row r="549" spans="1:11" x14ac:dyDescent="0.15">
      <c r="A549" s="6" t="s">
        <v>64</v>
      </c>
      <c r="B549" s="6" t="s">
        <v>908</v>
      </c>
      <c r="C549" s="6" t="s">
        <v>345</v>
      </c>
      <c r="D549" s="6" t="s">
        <v>922</v>
      </c>
      <c r="E549" s="6">
        <v>9</v>
      </c>
      <c r="F549" s="6">
        <f>21991923-50</f>
        <v>21991873</v>
      </c>
      <c r="G549" s="6">
        <f>21991923+50</f>
        <v>21991973</v>
      </c>
      <c r="H549" s="6" t="str">
        <f>A549&amp;"-SNP-"&amp;D549</f>
        <v>CDKN2A-SNP-rs2811710</v>
      </c>
      <c r="I549" s="6">
        <v>-1</v>
      </c>
      <c r="J549" s="6">
        <f t="shared" si="25"/>
        <v>101</v>
      </c>
      <c r="K549" t="s">
        <v>350</v>
      </c>
    </row>
    <row r="550" spans="1:11" x14ac:dyDescent="0.15">
      <c r="A550" s="6" t="s">
        <v>64</v>
      </c>
      <c r="B550" s="6" t="s">
        <v>923</v>
      </c>
      <c r="C550" s="6" t="s">
        <v>924</v>
      </c>
      <c r="D550" s="6" t="s">
        <v>925</v>
      </c>
      <c r="E550" s="6">
        <v>9</v>
      </c>
      <c r="F550" s="6">
        <v>21994138</v>
      </c>
      <c r="G550" s="6">
        <v>21994330</v>
      </c>
      <c r="H550" s="6" t="str">
        <f t="shared" ref="H550:H581" si="26">A550&amp;"-EXON-"&amp;C550</f>
        <v>CDKN2A-EXON-1a</v>
      </c>
      <c r="I550" s="6">
        <v>-1</v>
      </c>
      <c r="J550" s="6">
        <f t="shared" si="25"/>
        <v>193</v>
      </c>
      <c r="K550" t="s">
        <v>926</v>
      </c>
    </row>
    <row r="551" spans="1:11" x14ac:dyDescent="0.15">
      <c r="A551" s="6" t="s">
        <v>66</v>
      </c>
      <c r="B551" s="6" t="s">
        <v>67</v>
      </c>
      <c r="C551" s="6">
        <v>2</v>
      </c>
      <c r="D551" s="6" t="s">
        <v>927</v>
      </c>
      <c r="E551" s="6">
        <v>9</v>
      </c>
      <c r="F551" s="6">
        <v>22005986</v>
      </c>
      <c r="G551" s="6">
        <v>22006246</v>
      </c>
      <c r="H551" s="6" t="str">
        <f t="shared" si="26"/>
        <v>CDKN2B-EXON-2</v>
      </c>
      <c r="I551" s="6">
        <v>-1</v>
      </c>
      <c r="J551" s="6">
        <v>261</v>
      </c>
    </row>
    <row r="552" spans="1:11" x14ac:dyDescent="0.15">
      <c r="A552" s="6" t="s">
        <v>66</v>
      </c>
      <c r="B552" s="6" t="s">
        <v>67</v>
      </c>
      <c r="C552" s="6">
        <v>1</v>
      </c>
      <c r="D552" s="6" t="s">
        <v>928</v>
      </c>
      <c r="E552" s="6">
        <v>9</v>
      </c>
      <c r="F552" s="6">
        <v>22008797</v>
      </c>
      <c r="G552" s="6">
        <v>22008952</v>
      </c>
      <c r="H552" s="6" t="str">
        <f t="shared" si="26"/>
        <v>CDKN2B-EXON-1</v>
      </c>
      <c r="I552" s="6">
        <v>-1</v>
      </c>
      <c r="J552" s="6">
        <v>156</v>
      </c>
      <c r="K552" s="7" t="s">
        <v>324</v>
      </c>
    </row>
    <row r="553" spans="1:11" x14ac:dyDescent="0.15">
      <c r="A553" s="6" t="s">
        <v>121</v>
      </c>
      <c r="B553" s="6" t="s">
        <v>122</v>
      </c>
      <c r="C553" s="6">
        <v>5</v>
      </c>
      <c r="D553" s="6" t="s">
        <v>929</v>
      </c>
      <c r="E553" s="6">
        <v>9</v>
      </c>
      <c r="F553" s="6">
        <v>80409379</v>
      </c>
      <c r="G553" s="6">
        <v>80409508</v>
      </c>
      <c r="H553" s="6" t="str">
        <f t="shared" si="26"/>
        <v>GNAQ-EXON-5</v>
      </c>
      <c r="I553" s="6">
        <v>-1</v>
      </c>
      <c r="J553" s="6">
        <f t="shared" ref="J553:J559" si="27">G553-F553+1</f>
        <v>130</v>
      </c>
      <c r="K553" t="s">
        <v>385</v>
      </c>
    </row>
    <row r="554" spans="1:11" x14ac:dyDescent="0.15">
      <c r="A554" s="6" t="s">
        <v>191</v>
      </c>
      <c r="B554" s="6" t="s">
        <v>192</v>
      </c>
      <c r="C554" s="6">
        <v>7</v>
      </c>
      <c r="D554" s="6" t="s">
        <v>930</v>
      </c>
      <c r="E554" s="6">
        <v>9</v>
      </c>
      <c r="F554" s="6">
        <v>87322759</v>
      </c>
      <c r="G554" s="6">
        <v>87322827</v>
      </c>
      <c r="H554" s="6" t="str">
        <f t="shared" si="26"/>
        <v>NTRK2-EXON-7</v>
      </c>
      <c r="I554" s="6">
        <v>1</v>
      </c>
      <c r="J554" s="6">
        <f t="shared" si="27"/>
        <v>69</v>
      </c>
      <c r="K554" t="s">
        <v>385</v>
      </c>
    </row>
    <row r="555" spans="1:11" x14ac:dyDescent="0.15">
      <c r="A555" s="6" t="s">
        <v>191</v>
      </c>
      <c r="B555" s="6" t="s">
        <v>192</v>
      </c>
      <c r="C555" s="6">
        <v>17</v>
      </c>
      <c r="D555" s="6" t="s">
        <v>931</v>
      </c>
      <c r="E555" s="6">
        <v>9</v>
      </c>
      <c r="F555" s="6">
        <v>87549077</v>
      </c>
      <c r="G555" s="6">
        <v>87549207</v>
      </c>
      <c r="H555" s="6" t="str">
        <f t="shared" si="26"/>
        <v>NTRK2-EXON-17</v>
      </c>
      <c r="I555" s="6">
        <v>1</v>
      </c>
      <c r="J555" s="6">
        <f t="shared" si="27"/>
        <v>131</v>
      </c>
      <c r="K555" t="s">
        <v>382</v>
      </c>
    </row>
    <row r="556" spans="1:11" x14ac:dyDescent="0.15">
      <c r="A556" s="6" t="s">
        <v>191</v>
      </c>
      <c r="B556" s="6" t="s">
        <v>192</v>
      </c>
      <c r="C556" s="6">
        <v>18</v>
      </c>
      <c r="D556" s="6" t="s">
        <v>932</v>
      </c>
      <c r="E556" s="6">
        <v>9</v>
      </c>
      <c r="F556" s="6">
        <v>87563377</v>
      </c>
      <c r="G556" s="6">
        <v>87563549</v>
      </c>
      <c r="H556" s="6" t="str">
        <f t="shared" si="26"/>
        <v>NTRK2-EXON-18</v>
      </c>
      <c r="I556" s="6">
        <v>1</v>
      </c>
      <c r="J556" s="6">
        <f t="shared" si="27"/>
        <v>173</v>
      </c>
    </row>
    <row r="557" spans="1:11" x14ac:dyDescent="0.15">
      <c r="A557" s="6" t="s">
        <v>191</v>
      </c>
      <c r="B557" s="6" t="s">
        <v>192</v>
      </c>
      <c r="C557" s="6">
        <v>19</v>
      </c>
      <c r="D557" s="6" t="s">
        <v>933</v>
      </c>
      <c r="E557" s="6">
        <v>9</v>
      </c>
      <c r="F557" s="6">
        <v>87570198</v>
      </c>
      <c r="G557" s="6">
        <v>87570432</v>
      </c>
      <c r="H557" s="6" t="str">
        <f t="shared" si="26"/>
        <v>NTRK2-EXON-19</v>
      </c>
      <c r="I557" s="6">
        <v>1</v>
      </c>
      <c r="J557" s="6">
        <f t="shared" si="27"/>
        <v>235</v>
      </c>
    </row>
    <row r="558" spans="1:11" x14ac:dyDescent="0.15">
      <c r="A558" s="6" t="s">
        <v>191</v>
      </c>
      <c r="B558" s="6" t="s">
        <v>192</v>
      </c>
      <c r="C558" s="6">
        <v>20</v>
      </c>
      <c r="D558" s="6" t="s">
        <v>934</v>
      </c>
      <c r="E558" s="6">
        <v>9</v>
      </c>
      <c r="F558" s="6">
        <v>87635121</v>
      </c>
      <c r="G558" s="6">
        <v>87635279</v>
      </c>
      <c r="H558" s="6" t="str">
        <f t="shared" si="26"/>
        <v>NTRK2-EXON-20</v>
      </c>
      <c r="I558" s="6">
        <v>1</v>
      </c>
      <c r="J558" s="6">
        <f t="shared" si="27"/>
        <v>159</v>
      </c>
    </row>
    <row r="559" spans="1:11" x14ac:dyDescent="0.15">
      <c r="A559" s="6" t="s">
        <v>191</v>
      </c>
      <c r="B559" s="6" t="s">
        <v>192</v>
      </c>
      <c r="C559" s="6">
        <v>21</v>
      </c>
      <c r="D559" s="6" t="s">
        <v>935</v>
      </c>
      <c r="E559" s="6">
        <v>9</v>
      </c>
      <c r="F559" s="6">
        <v>87636167</v>
      </c>
      <c r="G559" s="6">
        <v>87636352</v>
      </c>
      <c r="H559" s="6" t="str">
        <f t="shared" si="26"/>
        <v>NTRK2-EXON-21</v>
      </c>
      <c r="I559" s="6">
        <v>1</v>
      </c>
      <c r="J559" s="6">
        <f t="shared" si="27"/>
        <v>186</v>
      </c>
      <c r="K559" t="s">
        <v>388</v>
      </c>
    </row>
    <row r="560" spans="1:11" x14ac:dyDescent="0.15">
      <c r="A560" s="6" t="s">
        <v>215</v>
      </c>
      <c r="B560" s="6" t="s">
        <v>216</v>
      </c>
      <c r="C560" s="6">
        <v>23</v>
      </c>
      <c r="D560" s="6" t="s">
        <v>936</v>
      </c>
      <c r="E560" s="6">
        <v>9</v>
      </c>
      <c r="F560" s="6">
        <v>98209194</v>
      </c>
      <c r="G560" s="6">
        <v>98209733</v>
      </c>
      <c r="H560" s="6" t="str">
        <f t="shared" si="26"/>
        <v>PTCH1-EXON-23</v>
      </c>
      <c r="I560" s="6">
        <v>-1</v>
      </c>
      <c r="J560" s="6">
        <v>540</v>
      </c>
      <c r="K560" s="6"/>
    </row>
    <row r="561" spans="1:11" x14ac:dyDescent="0.15">
      <c r="A561" s="6" t="s">
        <v>215</v>
      </c>
      <c r="B561" s="6" t="s">
        <v>216</v>
      </c>
      <c r="C561" s="6">
        <v>22</v>
      </c>
      <c r="D561" s="6" t="s">
        <v>937</v>
      </c>
      <c r="E561" s="6">
        <v>9</v>
      </c>
      <c r="F561" s="6">
        <v>98211351</v>
      </c>
      <c r="G561" s="6">
        <v>98211605</v>
      </c>
      <c r="H561" s="6" t="str">
        <f t="shared" si="26"/>
        <v>PTCH1-EXON-22</v>
      </c>
      <c r="I561" s="6">
        <v>-1</v>
      </c>
      <c r="J561" s="6">
        <v>255</v>
      </c>
      <c r="K561" s="6"/>
    </row>
    <row r="562" spans="1:11" x14ac:dyDescent="0.15">
      <c r="A562" s="6" t="s">
        <v>215</v>
      </c>
      <c r="B562" s="6" t="s">
        <v>216</v>
      </c>
      <c r="C562" s="6">
        <v>21</v>
      </c>
      <c r="D562" s="6" t="s">
        <v>938</v>
      </c>
      <c r="E562" s="6">
        <v>9</v>
      </c>
      <c r="F562" s="6">
        <v>98212123</v>
      </c>
      <c r="G562" s="6">
        <v>98212222</v>
      </c>
      <c r="H562" s="6" t="str">
        <f t="shared" si="26"/>
        <v>PTCH1-EXON-21</v>
      </c>
      <c r="I562" s="6">
        <v>-1</v>
      </c>
      <c r="J562" s="6">
        <v>100</v>
      </c>
      <c r="K562" s="6"/>
    </row>
    <row r="563" spans="1:11" x14ac:dyDescent="0.15">
      <c r="A563" s="6" t="s">
        <v>215</v>
      </c>
      <c r="B563" s="6" t="s">
        <v>216</v>
      </c>
      <c r="C563" s="6">
        <v>20</v>
      </c>
      <c r="D563" s="6" t="s">
        <v>939</v>
      </c>
      <c r="E563" s="6">
        <v>9</v>
      </c>
      <c r="F563" s="6">
        <v>98215760</v>
      </c>
      <c r="G563" s="6">
        <v>98215902</v>
      </c>
      <c r="H563" s="6" t="str">
        <f t="shared" si="26"/>
        <v>PTCH1-EXON-20</v>
      </c>
      <c r="I563" s="6">
        <v>-1</v>
      </c>
      <c r="J563" s="6">
        <v>143</v>
      </c>
      <c r="K563" s="6"/>
    </row>
    <row r="564" spans="1:11" x14ac:dyDescent="0.15">
      <c r="A564" s="6" t="s">
        <v>215</v>
      </c>
      <c r="B564" s="6" t="s">
        <v>216</v>
      </c>
      <c r="C564" s="6">
        <v>19</v>
      </c>
      <c r="D564" s="6" t="s">
        <v>940</v>
      </c>
      <c r="E564" s="6">
        <v>9</v>
      </c>
      <c r="F564" s="6">
        <v>98218558</v>
      </c>
      <c r="G564" s="6">
        <v>98218695</v>
      </c>
      <c r="H564" s="6" t="str">
        <f t="shared" si="26"/>
        <v>PTCH1-EXON-19</v>
      </c>
      <c r="I564" s="6">
        <v>-1</v>
      </c>
      <c r="J564" s="6">
        <v>138</v>
      </c>
      <c r="K564" s="6"/>
    </row>
    <row r="565" spans="1:11" x14ac:dyDescent="0.15">
      <c r="A565" s="6" t="s">
        <v>215</v>
      </c>
      <c r="B565" s="6" t="s">
        <v>216</v>
      </c>
      <c r="C565" s="6">
        <v>18</v>
      </c>
      <c r="D565" s="6" t="s">
        <v>941</v>
      </c>
      <c r="E565" s="6">
        <v>9</v>
      </c>
      <c r="F565" s="6">
        <v>98220295</v>
      </c>
      <c r="G565" s="6">
        <v>98220575</v>
      </c>
      <c r="H565" s="6" t="str">
        <f t="shared" si="26"/>
        <v>PTCH1-EXON-18</v>
      </c>
      <c r="I565" s="6">
        <v>-1</v>
      </c>
      <c r="J565" s="6">
        <v>281</v>
      </c>
      <c r="K565" s="6"/>
    </row>
    <row r="566" spans="1:11" x14ac:dyDescent="0.15">
      <c r="A566" s="6" t="s">
        <v>215</v>
      </c>
      <c r="B566" s="6" t="s">
        <v>216</v>
      </c>
      <c r="C566" s="6">
        <v>17</v>
      </c>
      <c r="D566" s="6" t="s">
        <v>942</v>
      </c>
      <c r="E566" s="6">
        <v>9</v>
      </c>
      <c r="F566" s="6">
        <v>98221882</v>
      </c>
      <c r="G566" s="6">
        <v>98222065</v>
      </c>
      <c r="H566" s="6" t="str">
        <f t="shared" si="26"/>
        <v>PTCH1-EXON-17</v>
      </c>
      <c r="I566" s="6">
        <v>-1</v>
      </c>
      <c r="J566" s="6">
        <v>184</v>
      </c>
      <c r="K566" s="6"/>
    </row>
    <row r="567" spans="1:11" x14ac:dyDescent="0.15">
      <c r="A567" s="6" t="s">
        <v>215</v>
      </c>
      <c r="B567" s="6" t="s">
        <v>216</v>
      </c>
      <c r="C567" s="6">
        <v>16</v>
      </c>
      <c r="D567" s="6" t="s">
        <v>943</v>
      </c>
      <c r="E567" s="6">
        <v>9</v>
      </c>
      <c r="F567" s="6">
        <v>98224138</v>
      </c>
      <c r="G567" s="6">
        <v>98224280</v>
      </c>
      <c r="H567" s="6" t="str">
        <f t="shared" si="26"/>
        <v>PTCH1-EXON-16</v>
      </c>
      <c r="I567" s="6">
        <v>-1</v>
      </c>
      <c r="J567" s="6">
        <v>143</v>
      </c>
      <c r="K567" s="6"/>
    </row>
    <row r="568" spans="1:11" x14ac:dyDescent="0.15">
      <c r="A568" s="6" t="s">
        <v>215</v>
      </c>
      <c r="B568" s="6" t="s">
        <v>216</v>
      </c>
      <c r="C568" s="6">
        <v>15</v>
      </c>
      <c r="D568" s="6" t="s">
        <v>944</v>
      </c>
      <c r="E568" s="6">
        <v>9</v>
      </c>
      <c r="F568" s="6">
        <v>98229398</v>
      </c>
      <c r="G568" s="6">
        <v>98229707</v>
      </c>
      <c r="H568" s="6" t="str">
        <f t="shared" si="26"/>
        <v>PTCH1-EXON-15</v>
      </c>
      <c r="I568" s="6">
        <v>-1</v>
      </c>
      <c r="J568" s="6">
        <v>310</v>
      </c>
      <c r="K568" s="6"/>
    </row>
    <row r="569" spans="1:11" x14ac:dyDescent="0.15">
      <c r="A569" s="6" t="s">
        <v>215</v>
      </c>
      <c r="B569" s="6" t="s">
        <v>216</v>
      </c>
      <c r="C569" s="6">
        <v>14</v>
      </c>
      <c r="D569" s="6" t="s">
        <v>945</v>
      </c>
      <c r="E569" s="6">
        <v>9</v>
      </c>
      <c r="F569" s="6">
        <v>98231033</v>
      </c>
      <c r="G569" s="6">
        <v>98231435</v>
      </c>
      <c r="H569" s="6" t="str">
        <f t="shared" si="26"/>
        <v>PTCH1-EXON-14</v>
      </c>
      <c r="I569" s="6">
        <v>-1</v>
      </c>
      <c r="J569" s="6">
        <v>403</v>
      </c>
      <c r="K569" s="6"/>
    </row>
    <row r="570" spans="1:11" x14ac:dyDescent="0.15">
      <c r="A570" s="6" t="s">
        <v>215</v>
      </c>
      <c r="B570" s="6" t="s">
        <v>216</v>
      </c>
      <c r="C570" s="6">
        <v>13</v>
      </c>
      <c r="D570" s="6" t="s">
        <v>946</v>
      </c>
      <c r="E570" s="6">
        <v>9</v>
      </c>
      <c r="F570" s="6">
        <v>98232095</v>
      </c>
      <c r="G570" s="6">
        <v>98232213</v>
      </c>
      <c r="H570" s="6" t="str">
        <f t="shared" si="26"/>
        <v>PTCH1-EXON-13</v>
      </c>
      <c r="I570" s="6">
        <v>-1</v>
      </c>
      <c r="J570" s="6">
        <v>119</v>
      </c>
      <c r="K570" s="6"/>
    </row>
    <row r="571" spans="1:11" x14ac:dyDescent="0.15">
      <c r="A571" s="6" t="s">
        <v>215</v>
      </c>
      <c r="B571" s="6" t="s">
        <v>216</v>
      </c>
      <c r="C571" s="6">
        <v>12</v>
      </c>
      <c r="D571" s="6" t="s">
        <v>947</v>
      </c>
      <c r="E571" s="6">
        <v>9</v>
      </c>
      <c r="F571" s="6">
        <v>98238316</v>
      </c>
      <c r="G571" s="6">
        <v>98238441</v>
      </c>
      <c r="H571" s="6" t="str">
        <f t="shared" si="26"/>
        <v>PTCH1-EXON-12</v>
      </c>
      <c r="I571" s="6">
        <v>-1</v>
      </c>
      <c r="J571" s="6">
        <v>126</v>
      </c>
      <c r="K571" s="6"/>
    </row>
    <row r="572" spans="1:11" x14ac:dyDescent="0.15">
      <c r="A572" s="6" t="s">
        <v>215</v>
      </c>
      <c r="B572" s="6" t="s">
        <v>216</v>
      </c>
      <c r="C572" s="6">
        <v>11</v>
      </c>
      <c r="D572" s="6" t="s">
        <v>948</v>
      </c>
      <c r="E572" s="6">
        <v>9</v>
      </c>
      <c r="F572" s="6">
        <v>98239041</v>
      </c>
      <c r="G572" s="6">
        <v>98239139</v>
      </c>
      <c r="H572" s="6" t="str">
        <f t="shared" si="26"/>
        <v>PTCH1-EXON-11</v>
      </c>
      <c r="I572" s="6">
        <v>-1</v>
      </c>
      <c r="J572" s="6">
        <v>99</v>
      </c>
      <c r="K572" s="6"/>
    </row>
    <row r="573" spans="1:11" x14ac:dyDescent="0.15">
      <c r="A573" s="6" t="s">
        <v>215</v>
      </c>
      <c r="B573" s="6" t="s">
        <v>216</v>
      </c>
      <c r="C573" s="6">
        <v>10</v>
      </c>
      <c r="D573" s="6" t="s">
        <v>949</v>
      </c>
      <c r="E573" s="6">
        <v>9</v>
      </c>
      <c r="F573" s="6">
        <v>98239829</v>
      </c>
      <c r="G573" s="6">
        <v>98239984</v>
      </c>
      <c r="H573" s="6" t="str">
        <f t="shared" si="26"/>
        <v>PTCH1-EXON-10</v>
      </c>
      <c r="I573" s="6">
        <v>-1</v>
      </c>
      <c r="J573" s="6">
        <v>156</v>
      </c>
      <c r="K573" s="6"/>
    </row>
    <row r="574" spans="1:11" x14ac:dyDescent="0.15">
      <c r="A574" s="6" t="s">
        <v>215</v>
      </c>
      <c r="B574" s="6" t="s">
        <v>216</v>
      </c>
      <c r="C574" s="6">
        <v>9</v>
      </c>
      <c r="D574" s="6" t="s">
        <v>950</v>
      </c>
      <c r="E574" s="6">
        <v>9</v>
      </c>
      <c r="F574" s="6">
        <v>98240337</v>
      </c>
      <c r="G574" s="6">
        <v>98240468</v>
      </c>
      <c r="H574" s="6" t="str">
        <f t="shared" si="26"/>
        <v>PTCH1-EXON-9</v>
      </c>
      <c r="I574" s="6">
        <v>-1</v>
      </c>
      <c r="J574" s="6">
        <v>132</v>
      </c>
      <c r="K574" s="6"/>
    </row>
    <row r="575" spans="1:11" x14ac:dyDescent="0.15">
      <c r="A575" s="6" t="s">
        <v>215</v>
      </c>
      <c r="B575" s="6" t="s">
        <v>216</v>
      </c>
      <c r="C575" s="6">
        <v>8</v>
      </c>
      <c r="D575" s="6" t="s">
        <v>951</v>
      </c>
      <c r="E575" s="6">
        <v>9</v>
      </c>
      <c r="F575" s="6">
        <v>98241282</v>
      </c>
      <c r="G575" s="6">
        <v>98241429</v>
      </c>
      <c r="H575" s="6" t="str">
        <f t="shared" si="26"/>
        <v>PTCH1-EXON-8</v>
      </c>
      <c r="I575" s="6">
        <v>-1</v>
      </c>
      <c r="J575" s="6">
        <v>148</v>
      </c>
      <c r="K575" s="6"/>
    </row>
    <row r="576" spans="1:11" x14ac:dyDescent="0.15">
      <c r="A576" s="6" t="s">
        <v>215</v>
      </c>
      <c r="B576" s="6" t="s">
        <v>216</v>
      </c>
      <c r="C576" s="6">
        <v>7</v>
      </c>
      <c r="D576" s="6" t="s">
        <v>952</v>
      </c>
      <c r="E576" s="6">
        <v>9</v>
      </c>
      <c r="F576" s="6">
        <v>98242251</v>
      </c>
      <c r="G576" s="6">
        <v>98242372</v>
      </c>
      <c r="H576" s="6" t="str">
        <f t="shared" si="26"/>
        <v>PTCH1-EXON-7</v>
      </c>
      <c r="I576" s="6">
        <v>-1</v>
      </c>
      <c r="J576" s="6">
        <v>122</v>
      </c>
      <c r="K576" s="6"/>
    </row>
    <row r="577" spans="1:11" x14ac:dyDescent="0.15">
      <c r="A577" s="6" t="s">
        <v>215</v>
      </c>
      <c r="B577" s="6" t="s">
        <v>216</v>
      </c>
      <c r="C577" s="6">
        <v>6</v>
      </c>
      <c r="D577" s="6" t="s">
        <v>953</v>
      </c>
      <c r="E577" s="6">
        <v>9</v>
      </c>
      <c r="F577" s="6">
        <v>98242672</v>
      </c>
      <c r="G577" s="6">
        <v>98242870</v>
      </c>
      <c r="H577" s="6" t="str">
        <f t="shared" si="26"/>
        <v>PTCH1-EXON-6</v>
      </c>
      <c r="I577" s="6">
        <v>-1</v>
      </c>
      <c r="J577" s="6">
        <v>199</v>
      </c>
      <c r="K577" s="6"/>
    </row>
    <row r="578" spans="1:11" x14ac:dyDescent="0.15">
      <c r="A578" s="6" t="s">
        <v>215</v>
      </c>
      <c r="B578" s="6" t="s">
        <v>216</v>
      </c>
      <c r="C578" s="6">
        <v>5</v>
      </c>
      <c r="D578" s="6" t="s">
        <v>954</v>
      </c>
      <c r="E578" s="6">
        <v>9</v>
      </c>
      <c r="F578" s="6">
        <v>98244231</v>
      </c>
      <c r="G578" s="6">
        <v>98244322</v>
      </c>
      <c r="H578" s="6" t="str">
        <f t="shared" si="26"/>
        <v>PTCH1-EXON-5</v>
      </c>
      <c r="I578" s="6">
        <v>-1</v>
      </c>
      <c r="J578" s="6">
        <v>92</v>
      </c>
      <c r="K578" s="6"/>
    </row>
    <row r="579" spans="1:11" x14ac:dyDescent="0.15">
      <c r="A579" s="6" t="s">
        <v>215</v>
      </c>
      <c r="B579" s="6" t="s">
        <v>216</v>
      </c>
      <c r="C579" s="6">
        <v>4</v>
      </c>
      <c r="D579" s="6" t="s">
        <v>955</v>
      </c>
      <c r="E579" s="6">
        <v>9</v>
      </c>
      <c r="F579" s="6">
        <v>98244416</v>
      </c>
      <c r="G579" s="6">
        <v>98244485</v>
      </c>
      <c r="H579" s="6" t="str">
        <f t="shared" si="26"/>
        <v>PTCH1-EXON-4</v>
      </c>
      <c r="I579" s="6">
        <v>-1</v>
      </c>
      <c r="J579" s="6">
        <v>70</v>
      </c>
      <c r="K579" s="6"/>
    </row>
    <row r="580" spans="1:11" x14ac:dyDescent="0.15">
      <c r="A580" s="6" t="s">
        <v>215</v>
      </c>
      <c r="B580" s="6" t="s">
        <v>216</v>
      </c>
      <c r="C580" s="6">
        <v>3</v>
      </c>
      <c r="D580" s="6" t="s">
        <v>956</v>
      </c>
      <c r="E580" s="6">
        <v>9</v>
      </c>
      <c r="F580" s="6">
        <v>98247967</v>
      </c>
      <c r="G580" s="6">
        <v>98248156</v>
      </c>
      <c r="H580" s="6" t="str">
        <f t="shared" si="26"/>
        <v>PTCH1-EXON-3</v>
      </c>
      <c r="I580" s="6">
        <v>-1</v>
      </c>
      <c r="J580" s="6">
        <v>190</v>
      </c>
      <c r="K580" s="6"/>
    </row>
    <row r="581" spans="1:11" x14ac:dyDescent="0.15">
      <c r="A581" s="6" t="s">
        <v>215</v>
      </c>
      <c r="B581" s="6" t="s">
        <v>216</v>
      </c>
      <c r="C581" s="6">
        <v>2</v>
      </c>
      <c r="D581" s="6" t="s">
        <v>957</v>
      </c>
      <c r="E581" s="6">
        <v>9</v>
      </c>
      <c r="F581" s="6">
        <v>98268689</v>
      </c>
      <c r="G581" s="6">
        <v>98268881</v>
      </c>
      <c r="H581" s="6" t="str">
        <f t="shared" si="26"/>
        <v>PTCH1-EXON-2</v>
      </c>
      <c r="I581" s="6">
        <v>-1</v>
      </c>
      <c r="J581" s="6">
        <v>193</v>
      </c>
      <c r="K581" s="6"/>
    </row>
    <row r="582" spans="1:11" x14ac:dyDescent="0.15">
      <c r="A582" s="6" t="s">
        <v>215</v>
      </c>
      <c r="B582" s="6" t="s">
        <v>216</v>
      </c>
      <c r="C582" s="6">
        <v>1</v>
      </c>
      <c r="D582" s="6" t="s">
        <v>958</v>
      </c>
      <c r="E582" s="6">
        <v>9</v>
      </c>
      <c r="F582" s="6">
        <v>98270443</v>
      </c>
      <c r="G582" s="6">
        <v>98270643</v>
      </c>
      <c r="H582" s="6" t="str">
        <f t="shared" ref="H582:H613" si="28">A582&amp;"-EXON-"&amp;C582</f>
        <v>PTCH1-EXON-1</v>
      </c>
      <c r="I582" s="6">
        <v>-1</v>
      </c>
      <c r="J582" s="6">
        <v>201</v>
      </c>
      <c r="K582" s="7" t="s">
        <v>324</v>
      </c>
    </row>
    <row r="583" spans="1:11" x14ac:dyDescent="0.15">
      <c r="A583" s="6" t="s">
        <v>12</v>
      </c>
      <c r="B583" s="6" t="s">
        <v>13</v>
      </c>
      <c r="C583" s="6">
        <v>4</v>
      </c>
      <c r="D583" s="6" t="s">
        <v>959</v>
      </c>
      <c r="E583" s="6">
        <v>9</v>
      </c>
      <c r="F583" s="6">
        <v>133738150</v>
      </c>
      <c r="G583" s="6">
        <v>133738422</v>
      </c>
      <c r="H583" s="6" t="str">
        <f t="shared" si="28"/>
        <v>ABL1-EXON-4</v>
      </c>
      <c r="I583" s="6">
        <v>1</v>
      </c>
      <c r="J583" s="6">
        <v>273</v>
      </c>
      <c r="K583" t="s">
        <v>382</v>
      </c>
    </row>
    <row r="584" spans="1:11" x14ac:dyDescent="0.15">
      <c r="A584" s="6" t="s">
        <v>12</v>
      </c>
      <c r="B584" s="6" t="s">
        <v>13</v>
      </c>
      <c r="C584" s="6">
        <v>5</v>
      </c>
      <c r="D584" s="6" t="s">
        <v>960</v>
      </c>
      <c r="E584" s="6">
        <v>9</v>
      </c>
      <c r="F584" s="6">
        <v>133747516</v>
      </c>
      <c r="G584" s="6">
        <v>133747600</v>
      </c>
      <c r="H584" s="6" t="str">
        <f t="shared" si="28"/>
        <v>ABL1-EXON-5</v>
      </c>
      <c r="I584" s="6">
        <v>1</v>
      </c>
      <c r="J584" s="6">
        <v>85</v>
      </c>
    </row>
    <row r="585" spans="1:11" x14ac:dyDescent="0.15">
      <c r="A585" s="6" t="s">
        <v>12</v>
      </c>
      <c r="B585" s="6" t="s">
        <v>13</v>
      </c>
      <c r="C585" s="6">
        <v>6</v>
      </c>
      <c r="D585" s="6" t="s">
        <v>961</v>
      </c>
      <c r="E585" s="6">
        <v>9</v>
      </c>
      <c r="F585" s="6">
        <v>133748247</v>
      </c>
      <c r="G585" s="6">
        <v>133748424</v>
      </c>
      <c r="H585" s="6" t="str">
        <f t="shared" si="28"/>
        <v>ABL1-EXON-6</v>
      </c>
      <c r="I585" s="6">
        <v>1</v>
      </c>
      <c r="J585" s="6">
        <v>178</v>
      </c>
      <c r="K585" t="s">
        <v>385</v>
      </c>
    </row>
    <row r="586" spans="1:11" x14ac:dyDescent="0.15">
      <c r="A586" s="6" t="s">
        <v>12</v>
      </c>
      <c r="B586" s="6" t="s">
        <v>13</v>
      </c>
      <c r="C586" s="6">
        <v>7</v>
      </c>
      <c r="D586" s="6" t="s">
        <v>962</v>
      </c>
      <c r="E586" s="6">
        <v>9</v>
      </c>
      <c r="F586" s="6">
        <v>133750255</v>
      </c>
      <c r="G586" s="6">
        <v>133750439</v>
      </c>
      <c r="H586" s="6" t="str">
        <f t="shared" si="28"/>
        <v>ABL1-EXON-7</v>
      </c>
      <c r="I586" s="6">
        <v>1</v>
      </c>
      <c r="J586" s="6">
        <v>185</v>
      </c>
    </row>
    <row r="587" spans="1:11" x14ac:dyDescent="0.15">
      <c r="A587" s="6" t="s">
        <v>12</v>
      </c>
      <c r="B587" s="6" t="s">
        <v>13</v>
      </c>
      <c r="C587" s="6">
        <v>8</v>
      </c>
      <c r="D587" s="6" t="s">
        <v>963</v>
      </c>
      <c r="E587" s="6">
        <v>9</v>
      </c>
      <c r="F587" s="6">
        <v>133753802</v>
      </c>
      <c r="G587" s="6">
        <v>133753954</v>
      </c>
      <c r="H587" s="6" t="str">
        <f t="shared" si="28"/>
        <v>ABL1-EXON-8</v>
      </c>
      <c r="I587" s="6">
        <v>1</v>
      </c>
      <c r="J587" s="6">
        <v>153</v>
      </c>
    </row>
    <row r="588" spans="1:11" x14ac:dyDescent="0.15">
      <c r="A588" s="6" t="s">
        <v>12</v>
      </c>
      <c r="B588" s="6" t="s">
        <v>13</v>
      </c>
      <c r="C588" s="6">
        <v>9</v>
      </c>
      <c r="D588" s="6" t="s">
        <v>964</v>
      </c>
      <c r="E588" s="6">
        <v>9</v>
      </c>
      <c r="F588" s="6">
        <v>133755455</v>
      </c>
      <c r="G588" s="6">
        <v>133755544</v>
      </c>
      <c r="H588" s="6" t="str">
        <f t="shared" si="28"/>
        <v>ABL1-EXON-9</v>
      </c>
      <c r="I588" s="6">
        <v>1</v>
      </c>
      <c r="J588" s="6">
        <v>90</v>
      </c>
      <c r="K588" t="s">
        <v>388</v>
      </c>
    </row>
    <row r="589" spans="1:11" x14ac:dyDescent="0.15">
      <c r="A589" s="6" t="s">
        <v>268</v>
      </c>
      <c r="B589" s="6" t="s">
        <v>269</v>
      </c>
      <c r="C589" s="6">
        <v>23</v>
      </c>
      <c r="D589" s="6" t="s">
        <v>965</v>
      </c>
      <c r="E589" s="6">
        <v>9</v>
      </c>
      <c r="F589" s="6">
        <v>135771622</v>
      </c>
      <c r="G589" s="6">
        <v>135772141</v>
      </c>
      <c r="H589" s="6" t="str">
        <f t="shared" si="28"/>
        <v>TSC1-EXON-23</v>
      </c>
      <c r="I589" s="6">
        <v>-1</v>
      </c>
      <c r="J589" s="6">
        <v>520</v>
      </c>
      <c r="K589" s="6"/>
    </row>
    <row r="590" spans="1:11" x14ac:dyDescent="0.15">
      <c r="A590" s="6" t="s">
        <v>268</v>
      </c>
      <c r="B590" s="6" t="s">
        <v>269</v>
      </c>
      <c r="C590" s="6">
        <v>22</v>
      </c>
      <c r="D590" s="6" t="s">
        <v>966</v>
      </c>
      <c r="E590" s="6">
        <v>9</v>
      </c>
      <c r="F590" s="6">
        <v>135772571</v>
      </c>
      <c r="G590" s="6">
        <v>135772732</v>
      </c>
      <c r="H590" s="6" t="str">
        <f t="shared" si="28"/>
        <v>TSC1-EXON-22</v>
      </c>
      <c r="I590" s="6">
        <v>-1</v>
      </c>
      <c r="J590" s="6">
        <v>162</v>
      </c>
      <c r="K590" s="6"/>
    </row>
    <row r="591" spans="1:11" x14ac:dyDescent="0.15">
      <c r="A591" s="6" t="s">
        <v>268</v>
      </c>
      <c r="B591" s="6" t="s">
        <v>269</v>
      </c>
      <c r="C591" s="6">
        <v>21</v>
      </c>
      <c r="D591" s="6" t="s">
        <v>967</v>
      </c>
      <c r="E591" s="6">
        <v>9</v>
      </c>
      <c r="F591" s="6">
        <v>135772810</v>
      </c>
      <c r="G591" s="6">
        <v>135772997</v>
      </c>
      <c r="H591" s="6" t="str">
        <f t="shared" si="28"/>
        <v>TSC1-EXON-21</v>
      </c>
      <c r="I591" s="6">
        <v>-1</v>
      </c>
      <c r="J591" s="6">
        <v>188</v>
      </c>
      <c r="K591" s="6"/>
    </row>
    <row r="592" spans="1:11" x14ac:dyDescent="0.15">
      <c r="A592" s="6" t="s">
        <v>268</v>
      </c>
      <c r="B592" s="6" t="s">
        <v>269</v>
      </c>
      <c r="C592" s="6">
        <v>20</v>
      </c>
      <c r="D592" s="6" t="s">
        <v>968</v>
      </c>
      <c r="E592" s="6">
        <v>9</v>
      </c>
      <c r="F592" s="6">
        <v>135776102</v>
      </c>
      <c r="G592" s="6">
        <v>135776224</v>
      </c>
      <c r="H592" s="6" t="str">
        <f t="shared" si="28"/>
        <v>TSC1-EXON-20</v>
      </c>
      <c r="I592" s="6">
        <v>-1</v>
      </c>
      <c r="J592" s="6">
        <v>123</v>
      </c>
      <c r="K592" s="6"/>
    </row>
    <row r="593" spans="1:11" x14ac:dyDescent="0.15">
      <c r="A593" s="6" t="s">
        <v>268</v>
      </c>
      <c r="B593" s="6" t="s">
        <v>269</v>
      </c>
      <c r="C593" s="6">
        <v>19</v>
      </c>
      <c r="D593" s="6" t="s">
        <v>969</v>
      </c>
      <c r="E593" s="6">
        <v>9</v>
      </c>
      <c r="F593" s="6">
        <v>135776976</v>
      </c>
      <c r="G593" s="6">
        <v>135777086</v>
      </c>
      <c r="H593" s="6" t="str">
        <f t="shared" si="28"/>
        <v>TSC1-EXON-19</v>
      </c>
      <c r="I593" s="6">
        <v>-1</v>
      </c>
      <c r="J593" s="6">
        <v>111</v>
      </c>
      <c r="K593" s="6"/>
    </row>
    <row r="594" spans="1:11" x14ac:dyDescent="0.15">
      <c r="A594" s="6" t="s">
        <v>268</v>
      </c>
      <c r="B594" s="6" t="s">
        <v>269</v>
      </c>
      <c r="C594" s="6">
        <v>18</v>
      </c>
      <c r="D594" s="6" t="s">
        <v>970</v>
      </c>
      <c r="E594" s="6">
        <v>9</v>
      </c>
      <c r="F594" s="6">
        <v>135777992</v>
      </c>
      <c r="G594" s="6">
        <v>135778174</v>
      </c>
      <c r="H594" s="6" t="str">
        <f t="shared" si="28"/>
        <v>TSC1-EXON-18</v>
      </c>
      <c r="I594" s="6">
        <v>-1</v>
      </c>
      <c r="J594" s="6">
        <v>183</v>
      </c>
      <c r="K594" s="6"/>
    </row>
    <row r="595" spans="1:11" x14ac:dyDescent="0.15">
      <c r="A595" s="6" t="s">
        <v>268</v>
      </c>
      <c r="B595" s="6" t="s">
        <v>269</v>
      </c>
      <c r="C595" s="6">
        <v>17</v>
      </c>
      <c r="D595" s="6" t="s">
        <v>971</v>
      </c>
      <c r="E595" s="6">
        <v>9</v>
      </c>
      <c r="F595" s="6">
        <v>135779038</v>
      </c>
      <c r="G595" s="6">
        <v>135779204</v>
      </c>
      <c r="H595" s="6" t="str">
        <f t="shared" si="28"/>
        <v>TSC1-EXON-17</v>
      </c>
      <c r="I595" s="6">
        <v>-1</v>
      </c>
      <c r="J595" s="6">
        <v>167</v>
      </c>
      <c r="K595" s="6"/>
    </row>
    <row r="596" spans="1:11" x14ac:dyDescent="0.15">
      <c r="A596" s="6" t="s">
        <v>268</v>
      </c>
      <c r="B596" s="6" t="s">
        <v>269</v>
      </c>
      <c r="C596" s="6">
        <v>16</v>
      </c>
      <c r="D596" s="6" t="s">
        <v>972</v>
      </c>
      <c r="E596" s="6">
        <v>9</v>
      </c>
      <c r="F596" s="6">
        <v>135779798</v>
      </c>
      <c r="G596" s="6">
        <v>135779841</v>
      </c>
      <c r="H596" s="6" t="str">
        <f t="shared" si="28"/>
        <v>TSC1-EXON-16</v>
      </c>
      <c r="I596" s="6">
        <v>-1</v>
      </c>
      <c r="J596" s="6">
        <v>44</v>
      </c>
      <c r="K596" s="6"/>
    </row>
    <row r="597" spans="1:11" x14ac:dyDescent="0.15">
      <c r="A597" s="6" t="s">
        <v>268</v>
      </c>
      <c r="B597" s="6" t="s">
        <v>269</v>
      </c>
      <c r="C597" s="6">
        <v>15</v>
      </c>
      <c r="D597" s="6" t="s">
        <v>973</v>
      </c>
      <c r="E597" s="6">
        <v>9</v>
      </c>
      <c r="F597" s="6">
        <v>135780968</v>
      </c>
      <c r="G597" s="6">
        <v>135781526</v>
      </c>
      <c r="H597" s="6" t="str">
        <f t="shared" si="28"/>
        <v>TSC1-EXON-15</v>
      </c>
      <c r="I597" s="6">
        <v>-1</v>
      </c>
      <c r="J597" s="6">
        <v>559</v>
      </c>
      <c r="K597" s="6"/>
    </row>
    <row r="598" spans="1:11" x14ac:dyDescent="0.15">
      <c r="A598" s="6" t="s">
        <v>268</v>
      </c>
      <c r="B598" s="6" t="s">
        <v>269</v>
      </c>
      <c r="C598" s="6">
        <v>14</v>
      </c>
      <c r="D598" s="6" t="s">
        <v>974</v>
      </c>
      <c r="E598" s="6">
        <v>9</v>
      </c>
      <c r="F598" s="6">
        <v>135782118</v>
      </c>
      <c r="G598" s="6">
        <v>135782222</v>
      </c>
      <c r="H598" s="6" t="str">
        <f t="shared" si="28"/>
        <v>TSC1-EXON-14</v>
      </c>
      <c r="I598" s="6">
        <v>-1</v>
      </c>
      <c r="J598" s="6">
        <v>105</v>
      </c>
      <c r="K598" s="6"/>
    </row>
    <row r="599" spans="1:11" x14ac:dyDescent="0.15">
      <c r="A599" s="6" t="s">
        <v>268</v>
      </c>
      <c r="B599" s="6" t="s">
        <v>269</v>
      </c>
      <c r="C599" s="6">
        <v>13</v>
      </c>
      <c r="D599" s="6" t="s">
        <v>975</v>
      </c>
      <c r="E599" s="6">
        <v>9</v>
      </c>
      <c r="F599" s="6">
        <v>135782688</v>
      </c>
      <c r="G599" s="6">
        <v>135782757</v>
      </c>
      <c r="H599" s="6" t="str">
        <f t="shared" si="28"/>
        <v>TSC1-EXON-13</v>
      </c>
      <c r="I599" s="6">
        <v>-1</v>
      </c>
      <c r="J599" s="6">
        <v>70</v>
      </c>
      <c r="K599" s="6"/>
    </row>
    <row r="600" spans="1:11" x14ac:dyDescent="0.15">
      <c r="A600" s="6" t="s">
        <v>268</v>
      </c>
      <c r="B600" s="6" t="s">
        <v>269</v>
      </c>
      <c r="C600" s="6">
        <v>12</v>
      </c>
      <c r="D600" s="6" t="s">
        <v>976</v>
      </c>
      <c r="E600" s="6">
        <v>9</v>
      </c>
      <c r="F600" s="6">
        <v>135785958</v>
      </c>
      <c r="G600" s="6">
        <v>135786079</v>
      </c>
      <c r="H600" s="6" t="str">
        <f t="shared" si="28"/>
        <v>TSC1-EXON-12</v>
      </c>
      <c r="I600" s="6">
        <v>-1</v>
      </c>
      <c r="J600" s="6">
        <v>122</v>
      </c>
      <c r="K600" s="6"/>
    </row>
    <row r="601" spans="1:11" x14ac:dyDescent="0.15">
      <c r="A601" s="6" t="s">
        <v>268</v>
      </c>
      <c r="B601" s="6" t="s">
        <v>269</v>
      </c>
      <c r="C601" s="6">
        <v>11</v>
      </c>
      <c r="D601" s="6" t="s">
        <v>977</v>
      </c>
      <c r="E601" s="6">
        <v>9</v>
      </c>
      <c r="F601" s="6">
        <v>135786389</v>
      </c>
      <c r="G601" s="6">
        <v>135786500</v>
      </c>
      <c r="H601" s="6" t="str">
        <f t="shared" si="28"/>
        <v>TSC1-EXON-11</v>
      </c>
      <c r="I601" s="6">
        <v>-1</v>
      </c>
      <c r="J601" s="6">
        <v>112</v>
      </c>
      <c r="K601" s="6"/>
    </row>
    <row r="602" spans="1:11" x14ac:dyDescent="0.15">
      <c r="A602" s="6" t="s">
        <v>268</v>
      </c>
      <c r="B602" s="6" t="s">
        <v>269</v>
      </c>
      <c r="C602" s="6">
        <v>10</v>
      </c>
      <c r="D602" s="6" t="s">
        <v>978</v>
      </c>
      <c r="E602" s="6">
        <v>9</v>
      </c>
      <c r="F602" s="6">
        <v>135786840</v>
      </c>
      <c r="G602" s="6">
        <v>135786955</v>
      </c>
      <c r="H602" s="6" t="str">
        <f t="shared" si="28"/>
        <v>TSC1-EXON-10</v>
      </c>
      <c r="I602" s="6">
        <v>-1</v>
      </c>
      <c r="J602" s="6">
        <v>116</v>
      </c>
      <c r="K602" s="6"/>
    </row>
    <row r="603" spans="1:11" x14ac:dyDescent="0.15">
      <c r="A603" s="6" t="s">
        <v>268</v>
      </c>
      <c r="B603" s="6" t="s">
        <v>269</v>
      </c>
      <c r="C603" s="6">
        <v>9</v>
      </c>
      <c r="D603" s="6" t="s">
        <v>979</v>
      </c>
      <c r="E603" s="6">
        <v>9</v>
      </c>
      <c r="F603" s="6">
        <v>135787669</v>
      </c>
      <c r="G603" s="6">
        <v>135787844</v>
      </c>
      <c r="H603" s="6" t="str">
        <f t="shared" si="28"/>
        <v>TSC1-EXON-9</v>
      </c>
      <c r="I603" s="6">
        <v>-1</v>
      </c>
      <c r="J603" s="6">
        <v>176</v>
      </c>
      <c r="K603" s="6"/>
    </row>
    <row r="604" spans="1:11" x14ac:dyDescent="0.15">
      <c r="A604" s="6" t="s">
        <v>268</v>
      </c>
      <c r="B604" s="6" t="s">
        <v>269</v>
      </c>
      <c r="C604" s="6">
        <v>8</v>
      </c>
      <c r="D604" s="6" t="s">
        <v>980</v>
      </c>
      <c r="E604" s="6">
        <v>9</v>
      </c>
      <c r="F604" s="6">
        <v>135796750</v>
      </c>
      <c r="G604" s="6">
        <v>135796823</v>
      </c>
      <c r="H604" s="6" t="str">
        <f t="shared" si="28"/>
        <v>TSC1-EXON-8</v>
      </c>
      <c r="I604" s="6">
        <v>-1</v>
      </c>
      <c r="J604" s="6">
        <v>74</v>
      </c>
      <c r="K604" s="6"/>
    </row>
    <row r="605" spans="1:11" x14ac:dyDescent="0.15">
      <c r="A605" s="6" t="s">
        <v>268</v>
      </c>
      <c r="B605" s="6" t="s">
        <v>269</v>
      </c>
      <c r="C605" s="6">
        <v>7</v>
      </c>
      <c r="D605" s="6" t="s">
        <v>981</v>
      </c>
      <c r="E605" s="6">
        <v>9</v>
      </c>
      <c r="F605" s="6">
        <v>135797206</v>
      </c>
      <c r="G605" s="6">
        <v>135797360</v>
      </c>
      <c r="H605" s="6" t="str">
        <f t="shared" si="28"/>
        <v>TSC1-EXON-7</v>
      </c>
      <c r="I605" s="6">
        <v>-1</v>
      </c>
      <c r="J605" s="6">
        <v>155</v>
      </c>
      <c r="K605" s="6"/>
    </row>
    <row r="606" spans="1:11" x14ac:dyDescent="0.15">
      <c r="A606" s="6" t="s">
        <v>268</v>
      </c>
      <c r="B606" s="6" t="s">
        <v>269</v>
      </c>
      <c r="C606" s="6">
        <v>6</v>
      </c>
      <c r="D606" s="6" t="s">
        <v>982</v>
      </c>
      <c r="E606" s="6">
        <v>9</v>
      </c>
      <c r="F606" s="6">
        <v>135798735</v>
      </c>
      <c r="G606" s="6">
        <v>135798879</v>
      </c>
      <c r="H606" s="6" t="str">
        <f t="shared" si="28"/>
        <v>TSC1-EXON-6</v>
      </c>
      <c r="I606" s="6">
        <v>-1</v>
      </c>
      <c r="J606" s="6">
        <v>145</v>
      </c>
      <c r="K606" s="6"/>
    </row>
    <row r="607" spans="1:11" x14ac:dyDescent="0.15">
      <c r="A607" s="6" t="s">
        <v>268</v>
      </c>
      <c r="B607" s="6" t="s">
        <v>269</v>
      </c>
      <c r="C607" s="6">
        <v>5</v>
      </c>
      <c r="D607" s="6" t="s">
        <v>983</v>
      </c>
      <c r="E607" s="6">
        <v>9</v>
      </c>
      <c r="F607" s="6">
        <v>135800974</v>
      </c>
      <c r="G607" s="6">
        <v>135801126</v>
      </c>
      <c r="H607" s="6" t="str">
        <f t="shared" si="28"/>
        <v>TSC1-EXON-5</v>
      </c>
      <c r="I607" s="6">
        <v>-1</v>
      </c>
      <c r="J607" s="6">
        <v>153</v>
      </c>
      <c r="K607" s="6"/>
    </row>
    <row r="608" spans="1:11" x14ac:dyDescent="0.15">
      <c r="A608" s="6" t="s">
        <v>268</v>
      </c>
      <c r="B608" s="6" t="s">
        <v>269</v>
      </c>
      <c r="C608" s="6">
        <v>4</v>
      </c>
      <c r="D608" s="6" t="s">
        <v>984</v>
      </c>
      <c r="E608" s="6">
        <v>9</v>
      </c>
      <c r="F608" s="6">
        <v>135802588</v>
      </c>
      <c r="G608" s="6">
        <v>135802691</v>
      </c>
      <c r="H608" s="6" t="str">
        <f t="shared" si="28"/>
        <v>TSC1-EXON-4</v>
      </c>
      <c r="I608" s="6">
        <v>-1</v>
      </c>
      <c r="J608" s="6">
        <v>104</v>
      </c>
      <c r="K608" s="6"/>
    </row>
    <row r="609" spans="1:11" x14ac:dyDescent="0.15">
      <c r="A609" s="6" t="s">
        <v>268</v>
      </c>
      <c r="B609" s="6" t="s">
        <v>269</v>
      </c>
      <c r="C609" s="6">
        <v>3</v>
      </c>
      <c r="D609" s="6" t="s">
        <v>985</v>
      </c>
      <c r="E609" s="6">
        <v>9</v>
      </c>
      <c r="F609" s="6">
        <v>135804154</v>
      </c>
      <c r="G609" s="6">
        <v>135804259</v>
      </c>
      <c r="H609" s="6" t="str">
        <f t="shared" si="28"/>
        <v>TSC1-EXON-3</v>
      </c>
      <c r="I609" s="6">
        <v>-1</v>
      </c>
      <c r="J609" s="6">
        <v>106</v>
      </c>
      <c r="K609" s="7" t="s">
        <v>324</v>
      </c>
    </row>
    <row r="610" spans="1:11" x14ac:dyDescent="0.15">
      <c r="A610" s="6" t="s">
        <v>185</v>
      </c>
      <c r="B610" s="6" t="s">
        <v>186</v>
      </c>
      <c r="C610" s="6">
        <v>34</v>
      </c>
      <c r="D610" s="6" t="s">
        <v>986</v>
      </c>
      <c r="E610" s="6">
        <v>9</v>
      </c>
      <c r="F610" s="6">
        <v>139390574</v>
      </c>
      <c r="G610" s="6">
        <v>139391020</v>
      </c>
      <c r="H610" s="6" t="str">
        <f t="shared" si="28"/>
        <v>NOTCH1-EXON-34</v>
      </c>
      <c r="I610" s="6">
        <v>-1</v>
      </c>
      <c r="J610" s="6">
        <f>G610-F610+1</f>
        <v>447</v>
      </c>
      <c r="K610" t="s">
        <v>987</v>
      </c>
    </row>
    <row r="611" spans="1:11" x14ac:dyDescent="0.15">
      <c r="A611" s="6" t="s">
        <v>185</v>
      </c>
      <c r="B611" s="6" t="s">
        <v>186</v>
      </c>
      <c r="C611" s="6">
        <v>27</v>
      </c>
      <c r="D611" s="6" t="s">
        <v>988</v>
      </c>
      <c r="E611" s="6">
        <v>9</v>
      </c>
      <c r="F611" s="6">
        <v>139397634</v>
      </c>
      <c r="G611" s="6">
        <v>139397782</v>
      </c>
      <c r="H611" s="6" t="str">
        <f t="shared" si="28"/>
        <v>NOTCH1-EXON-27</v>
      </c>
      <c r="I611" s="6">
        <v>-1</v>
      </c>
      <c r="J611" s="6">
        <v>149</v>
      </c>
      <c r="K611" t="s">
        <v>393</v>
      </c>
    </row>
    <row r="612" spans="1:11" x14ac:dyDescent="0.15">
      <c r="A612" s="6" t="s">
        <v>185</v>
      </c>
      <c r="B612" s="6" t="s">
        <v>186</v>
      </c>
      <c r="C612" s="6">
        <v>26</v>
      </c>
      <c r="D612" s="6" t="s">
        <v>989</v>
      </c>
      <c r="E612" s="6">
        <v>9</v>
      </c>
      <c r="F612" s="6">
        <v>139399125</v>
      </c>
      <c r="G612" s="6">
        <v>139399556</v>
      </c>
      <c r="H612" s="6" t="str">
        <f t="shared" si="28"/>
        <v>NOTCH1-EXON-26</v>
      </c>
      <c r="I612" s="6">
        <v>-1</v>
      </c>
      <c r="J612" s="6">
        <v>432</v>
      </c>
      <c r="K612" t="s">
        <v>385</v>
      </c>
    </row>
    <row r="613" spans="1:11" x14ac:dyDescent="0.15">
      <c r="A613" s="6" t="s">
        <v>185</v>
      </c>
      <c r="B613" s="6" t="s">
        <v>186</v>
      </c>
      <c r="C613" s="6">
        <v>11</v>
      </c>
      <c r="D613" s="6" t="s">
        <v>990</v>
      </c>
      <c r="E613" s="6">
        <v>9</v>
      </c>
      <c r="F613" s="6">
        <v>139409935</v>
      </c>
      <c r="G613" s="6">
        <v>139410168</v>
      </c>
      <c r="H613" s="6" t="str">
        <f t="shared" si="28"/>
        <v>NOTCH1-EXON-11</v>
      </c>
      <c r="I613" s="6">
        <v>-1</v>
      </c>
      <c r="J613" s="6">
        <v>234</v>
      </c>
      <c r="K613" t="s">
        <v>296</v>
      </c>
    </row>
    <row r="614" spans="1:11" x14ac:dyDescent="0.15">
      <c r="A614" s="6" t="s">
        <v>185</v>
      </c>
      <c r="B614" s="6" t="s">
        <v>186</v>
      </c>
      <c r="C614" s="6">
        <v>6</v>
      </c>
      <c r="D614" s="6" t="s">
        <v>991</v>
      </c>
      <c r="E614" s="6">
        <v>9</v>
      </c>
      <c r="F614" s="6">
        <v>139413043</v>
      </c>
      <c r="G614" s="6">
        <v>139413276</v>
      </c>
      <c r="H614" s="6" t="str">
        <f t="shared" ref="H614:H621" si="29">A614&amp;"-EXON-"&amp;C614</f>
        <v>NOTCH1-EXON-6</v>
      </c>
      <c r="I614" s="6">
        <v>-1</v>
      </c>
      <c r="J614" s="6">
        <v>234</v>
      </c>
      <c r="K614" t="s">
        <v>296</v>
      </c>
    </row>
    <row r="615" spans="1:11" x14ac:dyDescent="0.15">
      <c r="A615" s="6" t="s">
        <v>185</v>
      </c>
      <c r="B615" s="6" t="s">
        <v>186</v>
      </c>
      <c r="C615" s="6">
        <v>4</v>
      </c>
      <c r="D615" s="6" t="s">
        <v>992</v>
      </c>
      <c r="E615" s="6">
        <v>9</v>
      </c>
      <c r="F615" s="6">
        <v>139417450</v>
      </c>
      <c r="G615" s="6">
        <v>139417524</v>
      </c>
      <c r="H615" s="6" t="str">
        <f t="shared" si="29"/>
        <v>NOTCH1-EXON-4</v>
      </c>
      <c r="I615" s="6">
        <v>-1</v>
      </c>
      <c r="J615" s="6">
        <f>G615-F615+1</f>
        <v>75</v>
      </c>
      <c r="K615" t="s">
        <v>987</v>
      </c>
    </row>
    <row r="616" spans="1:11" x14ac:dyDescent="0.15">
      <c r="A616" s="6" t="s">
        <v>117</v>
      </c>
      <c r="B616" s="6" t="s">
        <v>118</v>
      </c>
      <c r="C616" s="6">
        <v>2</v>
      </c>
      <c r="D616" s="6" t="s">
        <v>993</v>
      </c>
      <c r="E616" s="6">
        <v>10</v>
      </c>
      <c r="F616" s="6">
        <v>8097619</v>
      </c>
      <c r="G616" s="6">
        <v>8097859</v>
      </c>
      <c r="H616" s="6" t="str">
        <f t="shared" si="29"/>
        <v>GATA3-EXON-2</v>
      </c>
      <c r="I616" s="6">
        <v>1</v>
      </c>
      <c r="J616" s="6">
        <v>241</v>
      </c>
      <c r="K616" s="7" t="s">
        <v>324</v>
      </c>
    </row>
    <row r="617" spans="1:11" x14ac:dyDescent="0.15">
      <c r="A617" s="6" t="s">
        <v>117</v>
      </c>
      <c r="B617" s="6" t="s">
        <v>118</v>
      </c>
      <c r="C617" s="6">
        <v>3</v>
      </c>
      <c r="D617" s="6" t="s">
        <v>994</v>
      </c>
      <c r="E617" s="6">
        <v>10</v>
      </c>
      <c r="F617" s="6">
        <v>8100268</v>
      </c>
      <c r="G617" s="6">
        <v>8100804</v>
      </c>
      <c r="H617" s="6" t="str">
        <f t="shared" si="29"/>
        <v>GATA3-EXON-3</v>
      </c>
      <c r="I617" s="6">
        <v>1</v>
      </c>
      <c r="J617" s="6">
        <v>537</v>
      </c>
    </row>
    <row r="618" spans="1:11" x14ac:dyDescent="0.15">
      <c r="A618" s="6" t="s">
        <v>117</v>
      </c>
      <c r="B618" s="6" t="s">
        <v>118</v>
      </c>
      <c r="C618" s="6">
        <v>4</v>
      </c>
      <c r="D618" s="6" t="s">
        <v>995</v>
      </c>
      <c r="E618" s="6">
        <v>10</v>
      </c>
      <c r="F618" s="6">
        <v>8105956</v>
      </c>
      <c r="G618" s="6">
        <v>8106101</v>
      </c>
      <c r="H618" s="6" t="str">
        <f t="shared" si="29"/>
        <v>GATA3-EXON-4</v>
      </c>
      <c r="I618" s="6">
        <v>1</v>
      </c>
      <c r="J618" s="6">
        <v>146</v>
      </c>
    </row>
    <row r="619" spans="1:11" x14ac:dyDescent="0.15">
      <c r="A619" s="6" t="s">
        <v>117</v>
      </c>
      <c r="B619" s="6" t="s">
        <v>118</v>
      </c>
      <c r="C619" s="6">
        <v>5</v>
      </c>
      <c r="D619" s="6" t="s">
        <v>996</v>
      </c>
      <c r="E619" s="6">
        <v>10</v>
      </c>
      <c r="F619" s="6">
        <v>8111436</v>
      </c>
      <c r="G619" s="6">
        <v>8111561</v>
      </c>
      <c r="H619" s="6" t="str">
        <f t="shared" si="29"/>
        <v>GATA3-EXON-5</v>
      </c>
      <c r="I619" s="6">
        <v>1</v>
      </c>
      <c r="J619" s="6">
        <v>126</v>
      </c>
    </row>
    <row r="620" spans="1:11" x14ac:dyDescent="0.15">
      <c r="A620" s="6" t="s">
        <v>117</v>
      </c>
      <c r="B620" s="6" t="s">
        <v>118</v>
      </c>
      <c r="C620" s="6">
        <v>6</v>
      </c>
      <c r="D620" s="6" t="s">
        <v>997</v>
      </c>
      <c r="E620" s="6">
        <v>10</v>
      </c>
      <c r="F620" s="6">
        <v>8115702</v>
      </c>
      <c r="G620" s="6">
        <v>8115986</v>
      </c>
      <c r="H620" s="6" t="str">
        <f t="shared" si="29"/>
        <v>GATA3-EXON-6</v>
      </c>
      <c r="I620" s="6">
        <v>1</v>
      </c>
      <c r="J620" s="6">
        <v>285</v>
      </c>
    </row>
    <row r="621" spans="1:11" x14ac:dyDescent="0.15">
      <c r="A621" s="6" t="s">
        <v>227</v>
      </c>
      <c r="B621" s="6" t="s">
        <v>228</v>
      </c>
      <c r="C621" s="6">
        <v>10</v>
      </c>
      <c r="D621" s="6" t="s">
        <v>998</v>
      </c>
      <c r="E621" s="6">
        <v>10</v>
      </c>
      <c r="F621" s="6">
        <v>43609004</v>
      </c>
      <c r="G621" s="6">
        <v>43609123</v>
      </c>
      <c r="H621" s="6" t="str">
        <f t="shared" si="29"/>
        <v>RET-EXON-10</v>
      </c>
      <c r="I621" s="6">
        <v>1</v>
      </c>
      <c r="J621" s="6">
        <v>120</v>
      </c>
      <c r="K621" t="s">
        <v>296</v>
      </c>
    </row>
    <row r="622" spans="1:11" x14ac:dyDescent="0.15">
      <c r="A622" s="6" t="s">
        <v>227</v>
      </c>
      <c r="B622" s="6" t="s">
        <v>228</v>
      </c>
      <c r="C622" s="6" t="s">
        <v>851</v>
      </c>
      <c r="D622" s="6" t="s">
        <v>999</v>
      </c>
      <c r="E622" s="6">
        <v>10</v>
      </c>
      <c r="F622" s="6">
        <v>43609124</v>
      </c>
      <c r="G622" s="6">
        <v>43609927</v>
      </c>
      <c r="H622" s="6" t="str">
        <f>D622</f>
        <v>RET-INTRON10</v>
      </c>
      <c r="I622" s="6">
        <v>1</v>
      </c>
      <c r="J622" s="6">
        <f>G622-F622+1</f>
        <v>804</v>
      </c>
    </row>
    <row r="623" spans="1:11" x14ac:dyDescent="0.15">
      <c r="A623" s="6" t="s">
        <v>227</v>
      </c>
      <c r="B623" s="6" t="s">
        <v>228</v>
      </c>
      <c r="C623" s="6">
        <v>11</v>
      </c>
      <c r="D623" s="6" t="s">
        <v>1000</v>
      </c>
      <c r="E623" s="6">
        <v>10</v>
      </c>
      <c r="F623" s="6">
        <v>43609928</v>
      </c>
      <c r="G623" s="6">
        <v>43610184</v>
      </c>
      <c r="H623" s="6" t="str">
        <f>A623&amp;"-EXON-"&amp;C623</f>
        <v>RET-EXON-11</v>
      </c>
      <c r="I623" s="6">
        <v>1</v>
      </c>
      <c r="J623" s="6">
        <v>257</v>
      </c>
      <c r="K623" t="s">
        <v>1001</v>
      </c>
    </row>
    <row r="624" spans="1:11" x14ac:dyDescent="0.15">
      <c r="A624" s="6" t="s">
        <v>227</v>
      </c>
      <c r="B624" s="6" t="s">
        <v>228</v>
      </c>
      <c r="C624" s="6" t="s">
        <v>1002</v>
      </c>
      <c r="D624" s="6" t="s">
        <v>1003</v>
      </c>
      <c r="E624" s="6">
        <v>10</v>
      </c>
      <c r="F624" s="6">
        <v>43610185</v>
      </c>
      <c r="G624" s="6">
        <v>43612031</v>
      </c>
      <c r="H624" s="6" t="str">
        <f>D624</f>
        <v>RET-INTRON11</v>
      </c>
      <c r="I624" s="6">
        <v>1</v>
      </c>
      <c r="J624" s="6">
        <f>G624-F624+1</f>
        <v>1847</v>
      </c>
      <c r="K624" t="s">
        <v>1004</v>
      </c>
    </row>
    <row r="625" spans="1:11" x14ac:dyDescent="0.15">
      <c r="A625" s="6" t="s">
        <v>227</v>
      </c>
      <c r="B625" s="6" t="s">
        <v>228</v>
      </c>
      <c r="C625" s="6">
        <v>12</v>
      </c>
      <c r="D625" s="6" t="s">
        <v>1005</v>
      </c>
      <c r="E625" s="6">
        <v>10</v>
      </c>
      <c r="F625" s="6">
        <v>43612032</v>
      </c>
      <c r="G625" s="6">
        <v>43612179</v>
      </c>
      <c r="H625" s="6" t="str">
        <f>A625&amp;"-EXON-"&amp;C625</f>
        <v>RET-EXON-12</v>
      </c>
      <c r="I625" s="6">
        <v>1</v>
      </c>
      <c r="J625" s="6">
        <v>148</v>
      </c>
      <c r="K625" t="s">
        <v>1006</v>
      </c>
    </row>
    <row r="626" spans="1:11" x14ac:dyDescent="0.15">
      <c r="A626" s="6" t="s">
        <v>227</v>
      </c>
      <c r="B626" s="6" t="s">
        <v>228</v>
      </c>
      <c r="C626" s="6">
        <v>15</v>
      </c>
      <c r="D626" s="6" t="s">
        <v>1007</v>
      </c>
      <c r="E626" s="6">
        <v>10</v>
      </c>
      <c r="F626" s="6">
        <v>43615529</v>
      </c>
      <c r="G626" s="6">
        <v>43615651</v>
      </c>
      <c r="H626" s="6" t="str">
        <f>A626&amp;"-EXON-"&amp;C626</f>
        <v>RET-EXON-15</v>
      </c>
      <c r="I626" s="6">
        <v>1</v>
      </c>
      <c r="J626" s="6">
        <v>123</v>
      </c>
      <c r="K626" t="s">
        <v>296</v>
      </c>
    </row>
    <row r="627" spans="1:11" x14ac:dyDescent="0.15">
      <c r="A627" s="6" t="s">
        <v>227</v>
      </c>
      <c r="B627" s="6" t="s">
        <v>228</v>
      </c>
      <c r="C627" s="6">
        <v>16</v>
      </c>
      <c r="D627" s="6" t="s">
        <v>1008</v>
      </c>
      <c r="E627" s="6">
        <v>10</v>
      </c>
      <c r="F627" s="6">
        <v>43617394</v>
      </c>
      <c r="G627" s="6">
        <v>43617464</v>
      </c>
      <c r="H627" s="6" t="str">
        <f>A627&amp;"-EXON-"&amp;C627</f>
        <v>RET-EXON-16</v>
      </c>
      <c r="I627" s="6">
        <v>1</v>
      </c>
      <c r="J627" s="6">
        <v>71</v>
      </c>
      <c r="K627" t="s">
        <v>385</v>
      </c>
    </row>
    <row r="628" spans="1:11" x14ac:dyDescent="0.15">
      <c r="A628" s="6" t="s">
        <v>217</v>
      </c>
      <c r="B628" s="6" t="s">
        <v>218</v>
      </c>
      <c r="C628" s="6">
        <v>1</v>
      </c>
      <c r="D628" s="6" t="s">
        <v>1009</v>
      </c>
      <c r="E628" s="6">
        <v>10</v>
      </c>
      <c r="F628" s="6">
        <v>89624227</v>
      </c>
      <c r="G628" s="6">
        <v>89624305</v>
      </c>
      <c r="H628" s="6" t="str">
        <f>A628&amp;"-EXON-"&amp;C628</f>
        <v>PTEN-EXON-1</v>
      </c>
      <c r="I628" s="6">
        <v>1</v>
      </c>
      <c r="J628" s="6">
        <v>79</v>
      </c>
      <c r="K628" t="s">
        <v>324</v>
      </c>
    </row>
    <row r="629" spans="1:11" x14ac:dyDescent="0.15">
      <c r="A629" s="6" t="s">
        <v>217</v>
      </c>
      <c r="B629" s="6" t="s">
        <v>218</v>
      </c>
      <c r="C629" s="6">
        <v>2</v>
      </c>
      <c r="D629" s="6" t="s">
        <v>1010</v>
      </c>
      <c r="E629" s="6">
        <v>10</v>
      </c>
      <c r="F629" s="6">
        <v>89653782</v>
      </c>
      <c r="G629" s="6">
        <v>89653866</v>
      </c>
      <c r="H629" s="6" t="str">
        <f>A629&amp;"-EXON-"&amp;C629</f>
        <v>PTEN-EXON-2</v>
      </c>
      <c r="I629" s="6">
        <v>1</v>
      </c>
      <c r="J629" s="6">
        <v>85</v>
      </c>
    </row>
    <row r="630" spans="1:11" x14ac:dyDescent="0.15">
      <c r="A630" s="6" t="s">
        <v>217</v>
      </c>
      <c r="B630" s="6" t="s">
        <v>218</v>
      </c>
      <c r="C630" s="6" t="s">
        <v>345</v>
      </c>
      <c r="D630" s="6" t="s">
        <v>1011</v>
      </c>
      <c r="E630" s="6">
        <v>10</v>
      </c>
      <c r="F630" s="6">
        <f>89675296-50</f>
        <v>89675246</v>
      </c>
      <c r="G630" s="6">
        <f>89675296+50</f>
        <v>89675346</v>
      </c>
      <c r="H630" s="6" t="str">
        <f>A630&amp;"-SNP-"&amp;D630</f>
        <v>PTEN-SNP-rs1234224</v>
      </c>
      <c r="I630" s="6">
        <v>1</v>
      </c>
      <c r="J630" s="6">
        <f>G630-F630+1</f>
        <v>101</v>
      </c>
      <c r="K630" t="s">
        <v>350</v>
      </c>
    </row>
    <row r="631" spans="1:11" x14ac:dyDescent="0.15">
      <c r="A631" s="6" t="s">
        <v>217</v>
      </c>
      <c r="B631" s="6" t="s">
        <v>218</v>
      </c>
      <c r="C631" s="6">
        <v>3</v>
      </c>
      <c r="D631" s="6" t="s">
        <v>1012</v>
      </c>
      <c r="E631" s="6">
        <v>10</v>
      </c>
      <c r="F631" s="6">
        <v>89685270</v>
      </c>
      <c r="G631" s="6">
        <v>89685314</v>
      </c>
      <c r="H631" s="6" t="str">
        <f>A631&amp;"-EXON-"&amp;C631</f>
        <v>PTEN-EXON-3</v>
      </c>
      <c r="I631" s="6">
        <v>1</v>
      </c>
      <c r="J631" s="6">
        <v>45</v>
      </c>
    </row>
    <row r="632" spans="1:11" x14ac:dyDescent="0.15">
      <c r="A632" s="6" t="s">
        <v>217</v>
      </c>
      <c r="B632" s="6" t="s">
        <v>218</v>
      </c>
      <c r="C632" s="6">
        <v>4</v>
      </c>
      <c r="D632" s="6" t="s">
        <v>1013</v>
      </c>
      <c r="E632" s="6">
        <v>10</v>
      </c>
      <c r="F632" s="6">
        <v>89690803</v>
      </c>
      <c r="G632" s="6">
        <v>89690846</v>
      </c>
      <c r="H632" s="6" t="str">
        <f>A632&amp;"-EXON-"&amp;C632</f>
        <v>PTEN-EXON-4</v>
      </c>
      <c r="I632" s="6">
        <v>1</v>
      </c>
      <c r="J632" s="6">
        <v>44</v>
      </c>
    </row>
    <row r="633" spans="1:11" x14ac:dyDescent="0.15">
      <c r="A633" s="6" t="s">
        <v>217</v>
      </c>
      <c r="B633" s="6" t="s">
        <v>218</v>
      </c>
      <c r="C633" s="6">
        <v>5</v>
      </c>
      <c r="D633" s="6" t="s">
        <v>1014</v>
      </c>
      <c r="E633" s="6">
        <v>10</v>
      </c>
      <c r="F633" s="6">
        <v>89692770</v>
      </c>
      <c r="G633" s="6">
        <v>89693008</v>
      </c>
      <c r="H633" s="6" t="str">
        <f>A633&amp;"-EXON-"&amp;C633</f>
        <v>PTEN-EXON-5</v>
      </c>
      <c r="I633" s="6">
        <v>1</v>
      </c>
      <c r="J633" s="6">
        <v>239</v>
      </c>
    </row>
    <row r="634" spans="1:11" x14ac:dyDescent="0.15">
      <c r="A634" s="6" t="s">
        <v>217</v>
      </c>
      <c r="B634" s="6" t="s">
        <v>218</v>
      </c>
      <c r="C634" s="6" t="s">
        <v>345</v>
      </c>
      <c r="D634" s="6" t="s">
        <v>1015</v>
      </c>
      <c r="E634" s="6">
        <v>10</v>
      </c>
      <c r="F634" s="6">
        <f>89705429-50</f>
        <v>89705379</v>
      </c>
      <c r="G634" s="6">
        <f>89705429+50</f>
        <v>89705479</v>
      </c>
      <c r="H634" s="6" t="str">
        <f>A634&amp;"-SNP-"&amp;D634</f>
        <v>PTEN-SNP-rs2735343</v>
      </c>
      <c r="I634" s="6">
        <v>1</v>
      </c>
      <c r="J634" s="6">
        <f>G634-F634+1</f>
        <v>101</v>
      </c>
      <c r="K634" t="s">
        <v>350</v>
      </c>
    </row>
    <row r="635" spans="1:11" x14ac:dyDescent="0.15">
      <c r="A635" s="6" t="s">
        <v>217</v>
      </c>
      <c r="B635" s="6" t="s">
        <v>218</v>
      </c>
      <c r="C635" s="6">
        <v>6</v>
      </c>
      <c r="D635" s="6" t="s">
        <v>1016</v>
      </c>
      <c r="E635" s="6">
        <v>10</v>
      </c>
      <c r="F635" s="6">
        <v>89711799</v>
      </c>
      <c r="G635" s="6">
        <v>89712016</v>
      </c>
      <c r="H635" s="6" t="str">
        <f>A635&amp;"-EXON-"&amp;C635</f>
        <v>PTEN-EXON-6</v>
      </c>
      <c r="I635" s="6">
        <v>1</v>
      </c>
      <c r="J635" s="6">
        <f>G635-F635+1</f>
        <v>218</v>
      </c>
      <c r="K635" t="s">
        <v>1017</v>
      </c>
    </row>
    <row r="636" spans="1:11" x14ac:dyDescent="0.15">
      <c r="A636" s="6" t="s">
        <v>217</v>
      </c>
      <c r="B636" s="6" t="s">
        <v>218</v>
      </c>
      <c r="C636" s="6">
        <v>7</v>
      </c>
      <c r="D636" s="6" t="s">
        <v>1018</v>
      </c>
      <c r="E636" s="6">
        <v>10</v>
      </c>
      <c r="F636" s="6">
        <v>89717610</v>
      </c>
      <c r="G636" s="6">
        <v>89717873</v>
      </c>
      <c r="H636" s="6" t="str">
        <f>A636&amp;"-EXON-"&amp;C636</f>
        <v>PTEN-EXON-7</v>
      </c>
      <c r="I636" s="6">
        <v>1</v>
      </c>
      <c r="J636" s="6">
        <f>G636-F636+1</f>
        <v>264</v>
      </c>
      <c r="K636" t="s">
        <v>1019</v>
      </c>
    </row>
    <row r="637" spans="1:11" x14ac:dyDescent="0.15">
      <c r="A637" s="6" t="s">
        <v>217</v>
      </c>
      <c r="B637" s="6" t="s">
        <v>218</v>
      </c>
      <c r="C637" s="6">
        <v>8</v>
      </c>
      <c r="D637" s="6" t="s">
        <v>1020</v>
      </c>
      <c r="E637" s="6">
        <v>10</v>
      </c>
      <c r="F637" s="6">
        <v>89720651</v>
      </c>
      <c r="G637" s="6">
        <v>89720875</v>
      </c>
      <c r="H637" s="6" t="str">
        <f>A637&amp;"-EXON-"&amp;C637</f>
        <v>PTEN-EXON-8</v>
      </c>
      <c r="I637" s="6">
        <v>1</v>
      </c>
      <c r="J637" s="6">
        <v>225</v>
      </c>
    </row>
    <row r="638" spans="1:11" x14ac:dyDescent="0.15">
      <c r="A638" s="6" t="s">
        <v>217</v>
      </c>
      <c r="B638" s="6" t="s">
        <v>218</v>
      </c>
      <c r="C638" s="6">
        <v>9</v>
      </c>
      <c r="D638" s="6" t="s">
        <v>1021</v>
      </c>
      <c r="E638" s="6">
        <v>10</v>
      </c>
      <c r="F638" s="6">
        <v>89725044</v>
      </c>
      <c r="G638" s="6">
        <v>89725229</v>
      </c>
      <c r="H638" s="6" t="str">
        <f>A638&amp;"-EXON-"&amp;C638</f>
        <v>PTEN-EXON-9</v>
      </c>
      <c r="I638" s="6">
        <v>1</v>
      </c>
      <c r="J638" s="6">
        <v>186</v>
      </c>
    </row>
    <row r="639" spans="1:11" x14ac:dyDescent="0.15">
      <c r="A639" s="6" t="s">
        <v>207</v>
      </c>
      <c r="B639" s="6" t="s">
        <v>208</v>
      </c>
      <c r="C639" s="6">
        <v>0</v>
      </c>
      <c r="D639" s="6" t="s">
        <v>1022</v>
      </c>
      <c r="E639" s="6">
        <v>10</v>
      </c>
      <c r="F639" s="6">
        <v>115511555</v>
      </c>
      <c r="G639" s="6">
        <v>115511624</v>
      </c>
      <c r="H639" s="6" t="str">
        <f>D639</f>
        <v>PLEKHS1-PROMOTER</v>
      </c>
      <c r="I639" s="6">
        <v>1</v>
      </c>
      <c r="J639" s="6">
        <f>G639-F639+1</f>
        <v>70</v>
      </c>
      <c r="K639" t="s">
        <v>1023</v>
      </c>
    </row>
    <row r="640" spans="1:11" x14ac:dyDescent="0.15">
      <c r="A640" s="6" t="s">
        <v>109</v>
      </c>
      <c r="B640" s="6" t="s">
        <v>110</v>
      </c>
      <c r="C640" s="6">
        <v>18</v>
      </c>
      <c r="D640" s="6" t="s">
        <v>1024</v>
      </c>
      <c r="E640" s="6">
        <v>10</v>
      </c>
      <c r="F640" s="6">
        <v>123239371</v>
      </c>
      <c r="G640" s="6">
        <v>123239535</v>
      </c>
      <c r="H640" s="6" t="str">
        <f t="shared" ref="H640:H663" si="30">A640&amp;"-EXON-"&amp;C640</f>
        <v>FGFR2-EXON-18</v>
      </c>
      <c r="I640" s="6">
        <v>-1</v>
      </c>
      <c r="J640" s="6">
        <v>165</v>
      </c>
    </row>
    <row r="641" spans="1:11" x14ac:dyDescent="0.15">
      <c r="A641" s="6" t="s">
        <v>109</v>
      </c>
      <c r="B641" s="6" t="s">
        <v>110</v>
      </c>
      <c r="C641" s="6">
        <v>17</v>
      </c>
      <c r="D641" s="6" t="s">
        <v>1025</v>
      </c>
      <c r="E641" s="6">
        <v>10</v>
      </c>
      <c r="F641" s="6">
        <v>123243212</v>
      </c>
      <c r="G641" s="6">
        <v>123243317</v>
      </c>
      <c r="H641" s="6" t="str">
        <f t="shared" si="30"/>
        <v>FGFR2-EXON-17</v>
      </c>
      <c r="I641" s="6">
        <v>-1</v>
      </c>
      <c r="J641" s="6">
        <v>106</v>
      </c>
      <c r="K641" t="s">
        <v>599</v>
      </c>
    </row>
    <row r="642" spans="1:11" x14ac:dyDescent="0.15">
      <c r="A642" s="6" t="s">
        <v>109</v>
      </c>
      <c r="B642" s="6" t="s">
        <v>110</v>
      </c>
      <c r="C642" s="6">
        <v>16</v>
      </c>
      <c r="D642" s="6" t="s">
        <v>1026</v>
      </c>
      <c r="E642" s="6">
        <v>10</v>
      </c>
      <c r="F642" s="6">
        <v>123244909</v>
      </c>
      <c r="G642" s="6">
        <v>123245046</v>
      </c>
      <c r="H642" s="6" t="str">
        <f t="shared" si="30"/>
        <v>FGFR2-EXON-16</v>
      </c>
      <c r="I642" s="6">
        <v>-1</v>
      </c>
      <c r="J642" s="6">
        <v>138</v>
      </c>
    </row>
    <row r="643" spans="1:11" x14ac:dyDescent="0.15">
      <c r="A643" s="6" t="s">
        <v>109</v>
      </c>
      <c r="B643" s="6" t="s">
        <v>110</v>
      </c>
      <c r="C643" s="6">
        <v>15</v>
      </c>
      <c r="D643" s="6" t="s">
        <v>1027</v>
      </c>
      <c r="E643" s="6">
        <v>10</v>
      </c>
      <c r="F643" s="6">
        <v>123246868</v>
      </c>
      <c r="G643" s="6">
        <v>123246938</v>
      </c>
      <c r="H643" s="6" t="str">
        <f t="shared" si="30"/>
        <v>FGFR2-EXON-15</v>
      </c>
      <c r="I643" s="6">
        <v>-1</v>
      </c>
      <c r="J643" s="6">
        <v>71</v>
      </c>
    </row>
    <row r="644" spans="1:11" x14ac:dyDescent="0.15">
      <c r="A644" s="6" t="s">
        <v>109</v>
      </c>
      <c r="B644" s="6" t="s">
        <v>110</v>
      </c>
      <c r="C644" s="6">
        <v>14</v>
      </c>
      <c r="D644" s="6" t="s">
        <v>1028</v>
      </c>
      <c r="E644" s="6">
        <v>10</v>
      </c>
      <c r="F644" s="6">
        <v>123247505</v>
      </c>
      <c r="G644" s="6">
        <v>123247627</v>
      </c>
      <c r="H644" s="6" t="str">
        <f t="shared" si="30"/>
        <v>FGFR2-EXON-14</v>
      </c>
      <c r="I644" s="6">
        <v>-1</v>
      </c>
      <c r="J644" s="6">
        <v>123</v>
      </c>
    </row>
    <row r="645" spans="1:11" x14ac:dyDescent="0.15">
      <c r="A645" s="6" t="s">
        <v>109</v>
      </c>
      <c r="B645" s="6" t="s">
        <v>110</v>
      </c>
      <c r="C645" s="6">
        <v>13</v>
      </c>
      <c r="D645" s="6" t="s">
        <v>1029</v>
      </c>
      <c r="E645" s="6">
        <v>10</v>
      </c>
      <c r="F645" s="6">
        <v>123256046</v>
      </c>
      <c r="G645" s="6">
        <v>123256236</v>
      </c>
      <c r="H645" s="6" t="str">
        <f t="shared" si="30"/>
        <v>FGFR2-EXON-13</v>
      </c>
      <c r="I645" s="6">
        <v>-1</v>
      </c>
      <c r="J645" s="6">
        <v>191</v>
      </c>
    </row>
    <row r="646" spans="1:11" x14ac:dyDescent="0.15">
      <c r="A646" s="6" t="s">
        <v>109</v>
      </c>
      <c r="B646" s="6" t="s">
        <v>110</v>
      </c>
      <c r="C646" s="6">
        <v>12</v>
      </c>
      <c r="D646" s="6" t="s">
        <v>1030</v>
      </c>
      <c r="E646" s="6">
        <v>10</v>
      </c>
      <c r="F646" s="6">
        <v>123258009</v>
      </c>
      <c r="G646" s="6">
        <v>123258119</v>
      </c>
      <c r="H646" s="6" t="str">
        <f t="shared" si="30"/>
        <v>FGFR2-EXON-12</v>
      </c>
      <c r="I646" s="6">
        <v>-1</v>
      </c>
      <c r="J646" s="6">
        <v>111</v>
      </c>
    </row>
    <row r="647" spans="1:11" x14ac:dyDescent="0.15">
      <c r="A647" s="6" t="s">
        <v>109</v>
      </c>
      <c r="B647" s="6" t="s">
        <v>110</v>
      </c>
      <c r="C647" s="6">
        <v>11</v>
      </c>
      <c r="D647" s="6" t="s">
        <v>1031</v>
      </c>
      <c r="E647" s="6">
        <v>10</v>
      </c>
      <c r="F647" s="6">
        <v>123260340</v>
      </c>
      <c r="G647" s="6">
        <v>123260461</v>
      </c>
      <c r="H647" s="6" t="str">
        <f t="shared" si="30"/>
        <v>FGFR2-EXON-11</v>
      </c>
      <c r="I647" s="6">
        <v>-1</v>
      </c>
      <c r="J647" s="6">
        <v>122</v>
      </c>
    </row>
    <row r="648" spans="1:11" x14ac:dyDescent="0.15">
      <c r="A648" s="6" t="s">
        <v>109</v>
      </c>
      <c r="B648" s="6" t="s">
        <v>110</v>
      </c>
      <c r="C648" s="6">
        <v>10</v>
      </c>
      <c r="D648" s="6" t="s">
        <v>1032</v>
      </c>
      <c r="E648" s="6">
        <v>10</v>
      </c>
      <c r="F648" s="6">
        <v>123263304</v>
      </c>
      <c r="G648" s="6">
        <v>123263455</v>
      </c>
      <c r="H648" s="6" t="str">
        <f t="shared" si="30"/>
        <v>FGFR2-EXON-10</v>
      </c>
      <c r="I648" s="6">
        <v>-1</v>
      </c>
      <c r="J648" s="6">
        <v>152</v>
      </c>
    </row>
    <row r="649" spans="1:11" x14ac:dyDescent="0.15">
      <c r="A649" s="6" t="s">
        <v>109</v>
      </c>
      <c r="B649" s="6" t="s">
        <v>110</v>
      </c>
      <c r="C649" s="6">
        <v>9</v>
      </c>
      <c r="D649" s="6" t="s">
        <v>1033</v>
      </c>
      <c r="E649" s="6">
        <v>10</v>
      </c>
      <c r="F649" s="6">
        <v>123274631</v>
      </c>
      <c r="G649" s="6">
        <v>123274833</v>
      </c>
      <c r="H649" s="6" t="str">
        <f t="shared" si="30"/>
        <v>FGFR2-EXON-9</v>
      </c>
      <c r="I649" s="6">
        <v>-1</v>
      </c>
      <c r="J649" s="6">
        <v>203</v>
      </c>
    </row>
    <row r="650" spans="1:11" x14ac:dyDescent="0.15">
      <c r="A650" s="6" t="s">
        <v>109</v>
      </c>
      <c r="B650" s="6" t="s">
        <v>110</v>
      </c>
      <c r="C650" s="6">
        <v>8</v>
      </c>
      <c r="D650" s="6" t="s">
        <v>1034</v>
      </c>
      <c r="E650" s="6">
        <v>10</v>
      </c>
      <c r="F650" s="6">
        <v>123278196</v>
      </c>
      <c r="G650" s="6">
        <v>123278343</v>
      </c>
      <c r="H650" s="6" t="str">
        <f t="shared" si="30"/>
        <v>FGFR2-EXON-8</v>
      </c>
      <c r="I650" s="6">
        <v>-1</v>
      </c>
      <c r="J650" s="6">
        <v>148</v>
      </c>
    </row>
    <row r="651" spans="1:11" x14ac:dyDescent="0.15">
      <c r="A651" s="6" t="s">
        <v>109</v>
      </c>
      <c r="B651" s="6" t="s">
        <v>110</v>
      </c>
      <c r="C651" s="6">
        <v>7</v>
      </c>
      <c r="D651" s="6" t="s">
        <v>1035</v>
      </c>
      <c r="E651" s="6">
        <v>10</v>
      </c>
      <c r="F651" s="6">
        <v>123279493</v>
      </c>
      <c r="G651" s="6">
        <v>123279683</v>
      </c>
      <c r="H651" s="6" t="str">
        <f t="shared" si="30"/>
        <v>FGFR2-EXON-7</v>
      </c>
      <c r="I651" s="6">
        <v>-1</v>
      </c>
      <c r="J651" s="6">
        <v>191</v>
      </c>
    </row>
    <row r="652" spans="1:11" x14ac:dyDescent="0.15">
      <c r="A652" s="6" t="s">
        <v>109</v>
      </c>
      <c r="B652" s="6" t="s">
        <v>110</v>
      </c>
      <c r="C652" s="6">
        <v>6</v>
      </c>
      <c r="D652" s="6" t="s">
        <v>1036</v>
      </c>
      <c r="E652" s="6">
        <v>10</v>
      </c>
      <c r="F652" s="6">
        <v>123298106</v>
      </c>
      <c r="G652" s="6">
        <v>123298229</v>
      </c>
      <c r="H652" s="6" t="str">
        <f t="shared" si="30"/>
        <v>FGFR2-EXON-6</v>
      </c>
      <c r="I652" s="6">
        <v>-1</v>
      </c>
      <c r="J652" s="6">
        <v>124</v>
      </c>
    </row>
    <row r="653" spans="1:11" x14ac:dyDescent="0.15">
      <c r="A653" s="6" t="s">
        <v>109</v>
      </c>
      <c r="B653" s="6" t="s">
        <v>110</v>
      </c>
      <c r="C653" s="6">
        <v>5</v>
      </c>
      <c r="D653" s="6" t="s">
        <v>1037</v>
      </c>
      <c r="E653" s="6">
        <v>10</v>
      </c>
      <c r="F653" s="6">
        <v>123310804</v>
      </c>
      <c r="G653" s="6">
        <v>123310973</v>
      </c>
      <c r="H653" s="6" t="str">
        <f t="shared" si="30"/>
        <v>FGFR2-EXON-5</v>
      </c>
      <c r="I653" s="6">
        <v>-1</v>
      </c>
      <c r="J653" s="6">
        <v>170</v>
      </c>
    </row>
    <row r="654" spans="1:11" x14ac:dyDescent="0.15">
      <c r="A654" s="6" t="s">
        <v>109</v>
      </c>
      <c r="B654" s="6" t="s">
        <v>110</v>
      </c>
      <c r="C654" s="6">
        <v>4</v>
      </c>
      <c r="D654" s="6" t="s">
        <v>1038</v>
      </c>
      <c r="E654" s="6">
        <v>10</v>
      </c>
      <c r="F654" s="6">
        <v>123324016</v>
      </c>
      <c r="G654" s="6">
        <v>123324093</v>
      </c>
      <c r="H654" s="6" t="str">
        <f t="shared" si="30"/>
        <v>FGFR2-EXON-4</v>
      </c>
      <c r="I654" s="6">
        <v>-1</v>
      </c>
      <c r="J654" s="6">
        <v>78</v>
      </c>
    </row>
    <row r="655" spans="1:11" x14ac:dyDescent="0.15">
      <c r="A655" s="6" t="s">
        <v>109</v>
      </c>
      <c r="B655" s="6" t="s">
        <v>110</v>
      </c>
      <c r="C655" s="6">
        <v>3</v>
      </c>
      <c r="D655" s="6" t="s">
        <v>1039</v>
      </c>
      <c r="E655" s="6">
        <v>10</v>
      </c>
      <c r="F655" s="6">
        <v>123324952</v>
      </c>
      <c r="G655" s="6">
        <v>123325218</v>
      </c>
      <c r="H655" s="6" t="str">
        <f t="shared" si="30"/>
        <v>FGFR2-EXON-3</v>
      </c>
      <c r="I655" s="6">
        <v>-1</v>
      </c>
      <c r="J655" s="6">
        <v>267</v>
      </c>
    </row>
    <row r="656" spans="1:11" x14ac:dyDescent="0.15">
      <c r="A656" s="6" t="s">
        <v>109</v>
      </c>
      <c r="B656" s="6" t="s">
        <v>110</v>
      </c>
      <c r="C656" s="6">
        <v>2</v>
      </c>
      <c r="D656" s="6" t="s">
        <v>1040</v>
      </c>
      <c r="E656" s="6">
        <v>10</v>
      </c>
      <c r="F656" s="6">
        <v>123353223</v>
      </c>
      <c r="G656" s="6">
        <v>123353331</v>
      </c>
      <c r="H656" s="6" t="str">
        <f t="shared" si="30"/>
        <v>FGFR2-EXON-2</v>
      </c>
      <c r="I656" s="6">
        <v>-1</v>
      </c>
      <c r="J656" s="6">
        <v>109</v>
      </c>
      <c r="K656" t="s">
        <v>324</v>
      </c>
    </row>
    <row r="657" spans="1:11" x14ac:dyDescent="0.15">
      <c r="A657" s="6" t="s">
        <v>129</v>
      </c>
      <c r="B657" s="6" t="s">
        <v>130</v>
      </c>
      <c r="C657" s="6">
        <v>5</v>
      </c>
      <c r="D657" s="6" t="s">
        <v>1041</v>
      </c>
      <c r="E657" s="6">
        <v>11</v>
      </c>
      <c r="F657" s="6">
        <v>532636</v>
      </c>
      <c r="G657" s="6">
        <v>532755</v>
      </c>
      <c r="H657" s="6" t="str">
        <f t="shared" si="30"/>
        <v>HRAS-EXON-5</v>
      </c>
      <c r="I657" s="6">
        <v>-1</v>
      </c>
      <c r="J657" s="6">
        <v>120</v>
      </c>
    </row>
    <row r="658" spans="1:11" x14ac:dyDescent="0.15">
      <c r="A658" s="6" t="s">
        <v>129</v>
      </c>
      <c r="B658" s="6" t="s">
        <v>130</v>
      </c>
      <c r="C658" s="6">
        <v>4</v>
      </c>
      <c r="D658" s="6" t="s">
        <v>1042</v>
      </c>
      <c r="E658" s="6">
        <v>11</v>
      </c>
      <c r="F658" s="6">
        <v>533453</v>
      </c>
      <c r="G658" s="6">
        <v>533612</v>
      </c>
      <c r="H658" s="6" t="str">
        <f t="shared" si="30"/>
        <v>HRAS-EXON-4</v>
      </c>
      <c r="I658" s="6">
        <v>-1</v>
      </c>
      <c r="J658" s="6">
        <v>160</v>
      </c>
    </row>
    <row r="659" spans="1:11" x14ac:dyDescent="0.15">
      <c r="A659" s="6" t="s">
        <v>129</v>
      </c>
      <c r="B659" s="6" t="s">
        <v>130</v>
      </c>
      <c r="C659" s="6">
        <v>3</v>
      </c>
      <c r="D659" s="6" t="s">
        <v>1043</v>
      </c>
      <c r="E659" s="6">
        <v>11</v>
      </c>
      <c r="F659" s="6">
        <v>533766</v>
      </c>
      <c r="G659" s="6">
        <v>533944</v>
      </c>
      <c r="H659" s="6" t="str">
        <f t="shared" si="30"/>
        <v>HRAS-EXON-3</v>
      </c>
      <c r="I659" s="6">
        <v>-1</v>
      </c>
      <c r="J659" s="6">
        <v>179</v>
      </c>
    </row>
    <row r="660" spans="1:11" x14ac:dyDescent="0.15">
      <c r="A660" s="6" t="s">
        <v>129</v>
      </c>
      <c r="B660" s="6" t="s">
        <v>130</v>
      </c>
      <c r="C660" s="6">
        <v>2</v>
      </c>
      <c r="D660" s="6" t="s">
        <v>1044</v>
      </c>
      <c r="E660" s="6">
        <v>11</v>
      </c>
      <c r="F660" s="6">
        <v>534212</v>
      </c>
      <c r="G660" s="6">
        <v>534322</v>
      </c>
      <c r="H660" s="6" t="str">
        <f t="shared" si="30"/>
        <v>HRAS-EXON-2</v>
      </c>
      <c r="I660" s="6">
        <v>-1</v>
      </c>
      <c r="J660" s="6">
        <v>111</v>
      </c>
      <c r="K660" t="s">
        <v>324</v>
      </c>
    </row>
    <row r="661" spans="1:11" x14ac:dyDescent="0.15">
      <c r="A661" s="6" t="s">
        <v>46</v>
      </c>
      <c r="B661" s="6" t="s">
        <v>47</v>
      </c>
      <c r="C661" s="6">
        <v>1</v>
      </c>
      <c r="D661" s="6" t="s">
        <v>1045</v>
      </c>
      <c r="E661" s="6">
        <v>11</v>
      </c>
      <c r="F661" s="6">
        <v>69456082</v>
      </c>
      <c r="G661" s="6">
        <v>69456279</v>
      </c>
      <c r="H661" s="6" t="str">
        <f t="shared" si="30"/>
        <v>CCND1-EXON-1</v>
      </c>
      <c r="I661" s="6">
        <v>1</v>
      </c>
      <c r="J661" s="6">
        <v>198</v>
      </c>
      <c r="K661" s="7" t="s">
        <v>324</v>
      </c>
    </row>
    <row r="662" spans="1:11" x14ac:dyDescent="0.15">
      <c r="A662" s="6" t="s">
        <v>46</v>
      </c>
      <c r="B662" s="6" t="s">
        <v>47</v>
      </c>
      <c r="C662" s="6">
        <v>2</v>
      </c>
      <c r="D662" s="6" t="s">
        <v>1046</v>
      </c>
      <c r="E662" s="6">
        <v>11</v>
      </c>
      <c r="F662" s="6">
        <v>69457799</v>
      </c>
      <c r="G662" s="6">
        <v>69458014</v>
      </c>
      <c r="H662" s="6" t="str">
        <f t="shared" si="30"/>
        <v>CCND1-EXON-2</v>
      </c>
      <c r="I662" s="6">
        <v>1</v>
      </c>
      <c r="J662" s="6">
        <v>216</v>
      </c>
    </row>
    <row r="663" spans="1:11" x14ac:dyDescent="0.15">
      <c r="A663" s="6" t="s">
        <v>46</v>
      </c>
      <c r="B663" s="6" t="s">
        <v>47</v>
      </c>
      <c r="C663" s="6">
        <v>3</v>
      </c>
      <c r="D663" s="6" t="s">
        <v>1047</v>
      </c>
      <c r="E663" s="6">
        <v>11</v>
      </c>
      <c r="F663" s="6">
        <v>69458600</v>
      </c>
      <c r="G663" s="6">
        <v>69458759</v>
      </c>
      <c r="H663" s="6" t="str">
        <f t="shared" si="30"/>
        <v>CCND1-EXON-3</v>
      </c>
      <c r="I663" s="6">
        <v>1</v>
      </c>
      <c r="J663" s="6">
        <v>160</v>
      </c>
    </row>
    <row r="664" spans="1:11" x14ac:dyDescent="0.15">
      <c r="A664" s="6" t="s">
        <v>46</v>
      </c>
      <c r="B664" s="6" t="s">
        <v>47</v>
      </c>
      <c r="C664" s="6" t="s">
        <v>345</v>
      </c>
      <c r="D664" s="6" t="s">
        <v>1048</v>
      </c>
      <c r="E664" s="6">
        <v>11</v>
      </c>
      <c r="F664" s="6">
        <f>69461374-50</f>
        <v>69461324</v>
      </c>
      <c r="G664" s="6">
        <f>69461374+50</f>
        <v>69461424</v>
      </c>
      <c r="H664" s="6" t="str">
        <f>A664&amp;"-SNP-"&amp;D664</f>
        <v>CCND1-SNP-rs586459</v>
      </c>
      <c r="I664" s="6">
        <v>1</v>
      </c>
      <c r="J664" s="6">
        <f>G664-F664+1</f>
        <v>101</v>
      </c>
      <c r="K664" s="7" t="s">
        <v>350</v>
      </c>
    </row>
    <row r="665" spans="1:11" x14ac:dyDescent="0.15">
      <c r="A665" s="6" t="s">
        <v>46</v>
      </c>
      <c r="B665" s="6" t="s">
        <v>47</v>
      </c>
      <c r="C665" s="6" t="s">
        <v>345</v>
      </c>
      <c r="D665" s="6" t="s">
        <v>1049</v>
      </c>
      <c r="E665" s="6">
        <v>11</v>
      </c>
      <c r="F665" s="6">
        <f>69461731-50</f>
        <v>69461681</v>
      </c>
      <c r="G665" s="6">
        <f>69461731+50</f>
        <v>69461781</v>
      </c>
      <c r="H665" s="6" t="str">
        <f>A665&amp;"-SNP-"&amp;D665</f>
        <v>CCND1-SNP-rs647451</v>
      </c>
      <c r="I665" s="6">
        <v>1</v>
      </c>
      <c r="J665" s="6">
        <f>G665-F665+1</f>
        <v>101</v>
      </c>
      <c r="K665" s="7" t="s">
        <v>350</v>
      </c>
    </row>
    <row r="666" spans="1:11" x14ac:dyDescent="0.15">
      <c r="A666" s="6" t="s">
        <v>46</v>
      </c>
      <c r="B666" s="6" t="s">
        <v>47</v>
      </c>
      <c r="C666" s="6" t="s">
        <v>345</v>
      </c>
      <c r="D666" s="6" t="s">
        <v>1050</v>
      </c>
      <c r="E666" s="6">
        <v>11</v>
      </c>
      <c r="F666" s="6">
        <f>69462642-50</f>
        <v>69462592</v>
      </c>
      <c r="G666" s="6">
        <f>69462642+50</f>
        <v>69462692</v>
      </c>
      <c r="H666" s="6" t="str">
        <f>A666&amp;"-SNP-"&amp;D666</f>
        <v>CCND1-SNP-rs602652</v>
      </c>
      <c r="I666" s="6">
        <v>1</v>
      </c>
      <c r="J666" s="6">
        <f>G666-F666+1</f>
        <v>101</v>
      </c>
      <c r="K666" s="7" t="s">
        <v>350</v>
      </c>
    </row>
    <row r="667" spans="1:11" x14ac:dyDescent="0.15">
      <c r="A667" s="6" t="s">
        <v>46</v>
      </c>
      <c r="B667" s="6" t="s">
        <v>47</v>
      </c>
      <c r="C667" s="6">
        <v>4</v>
      </c>
      <c r="D667" s="6" t="s">
        <v>1051</v>
      </c>
      <c r="E667" s="6">
        <v>11</v>
      </c>
      <c r="F667" s="6">
        <v>69462762</v>
      </c>
      <c r="G667" s="6">
        <v>69462910</v>
      </c>
      <c r="H667" s="6" t="str">
        <f>A667&amp;"-EXON-"&amp;C667</f>
        <v>CCND1-EXON-4</v>
      </c>
      <c r="I667" s="6">
        <v>1</v>
      </c>
      <c r="J667" s="6">
        <v>149</v>
      </c>
      <c r="K667" t="s">
        <v>1052</v>
      </c>
    </row>
    <row r="668" spans="1:11" x14ac:dyDescent="0.15">
      <c r="A668" s="6" t="s">
        <v>46</v>
      </c>
      <c r="B668" s="6" t="s">
        <v>47</v>
      </c>
      <c r="C668" s="6" t="s">
        <v>345</v>
      </c>
      <c r="D668" s="6" t="s">
        <v>1053</v>
      </c>
      <c r="E668" s="6">
        <v>11</v>
      </c>
      <c r="F668" s="6">
        <f>69465507-50</f>
        <v>69465457</v>
      </c>
      <c r="G668" s="6">
        <f>69465507+50</f>
        <v>69465557</v>
      </c>
      <c r="H668" s="6" t="str">
        <f>A668&amp;"-SNP-"&amp;D668</f>
        <v>CCND1-SNP-rs3212891</v>
      </c>
      <c r="I668" s="6">
        <v>1</v>
      </c>
      <c r="J668" s="6">
        <f>G668-F668+1</f>
        <v>101</v>
      </c>
      <c r="K668" s="7" t="s">
        <v>350</v>
      </c>
    </row>
    <row r="669" spans="1:11" x14ac:dyDescent="0.15">
      <c r="A669" s="6" t="s">
        <v>46</v>
      </c>
      <c r="B669" s="6" t="s">
        <v>47</v>
      </c>
      <c r="C669" s="6">
        <v>5</v>
      </c>
      <c r="D669" s="6" t="s">
        <v>1054</v>
      </c>
      <c r="E669" s="6">
        <v>11</v>
      </c>
      <c r="F669" s="6">
        <v>69465886</v>
      </c>
      <c r="G669" s="6">
        <v>69466050</v>
      </c>
      <c r="H669" s="6" t="str">
        <f t="shared" ref="H669:H676" si="31">A669&amp;"-EXON-"&amp;C669</f>
        <v>CCND1-EXON-5</v>
      </c>
      <c r="I669" s="6">
        <v>1</v>
      </c>
      <c r="J669" s="6">
        <v>165</v>
      </c>
    </row>
    <row r="670" spans="1:11" x14ac:dyDescent="0.15">
      <c r="A670" s="6" t="s">
        <v>105</v>
      </c>
      <c r="B670" s="6" t="s">
        <v>106</v>
      </c>
      <c r="C670" s="6">
        <v>3</v>
      </c>
      <c r="D670" s="6" t="s">
        <v>1055</v>
      </c>
      <c r="E670" s="6">
        <v>11</v>
      </c>
      <c r="F670" s="6">
        <v>69588077</v>
      </c>
      <c r="G670" s="6">
        <v>69588253</v>
      </c>
      <c r="H670" s="6" t="str">
        <f t="shared" si="31"/>
        <v>FGF4-EXON-3</v>
      </c>
      <c r="I670" s="6">
        <v>-1</v>
      </c>
      <c r="J670" s="6">
        <v>177</v>
      </c>
    </row>
    <row r="671" spans="1:11" x14ac:dyDescent="0.15">
      <c r="A671" s="6" t="s">
        <v>105</v>
      </c>
      <c r="B671" s="6" t="s">
        <v>106</v>
      </c>
      <c r="C671" s="6">
        <v>2</v>
      </c>
      <c r="D671" s="6" t="s">
        <v>1056</v>
      </c>
      <c r="E671" s="6">
        <v>11</v>
      </c>
      <c r="F671" s="6">
        <v>69588792</v>
      </c>
      <c r="G671" s="6">
        <v>69588895</v>
      </c>
      <c r="H671" s="6" t="str">
        <f t="shared" si="31"/>
        <v>FGF4-EXON-2</v>
      </c>
      <c r="I671" s="6">
        <v>-1</v>
      </c>
      <c r="J671" s="6">
        <v>104</v>
      </c>
    </row>
    <row r="672" spans="1:11" x14ac:dyDescent="0.15">
      <c r="A672" s="6" t="s">
        <v>105</v>
      </c>
      <c r="B672" s="6" t="s">
        <v>106</v>
      </c>
      <c r="C672" s="6">
        <v>1</v>
      </c>
      <c r="D672" s="6" t="s">
        <v>1057</v>
      </c>
      <c r="E672" s="6">
        <v>11</v>
      </c>
      <c r="F672" s="6">
        <v>69589513</v>
      </c>
      <c r="G672" s="6">
        <v>69589852</v>
      </c>
      <c r="H672" s="6" t="str">
        <f t="shared" si="31"/>
        <v>FGF4-EXON-1</v>
      </c>
      <c r="I672" s="6">
        <v>-1</v>
      </c>
      <c r="J672" s="6">
        <v>340</v>
      </c>
      <c r="K672" s="7" t="s">
        <v>324</v>
      </c>
    </row>
    <row r="673" spans="1:11" x14ac:dyDescent="0.15">
      <c r="A673" s="6" t="s">
        <v>103</v>
      </c>
      <c r="B673" s="6" t="s">
        <v>104</v>
      </c>
      <c r="C673" s="6">
        <v>3</v>
      </c>
      <c r="D673" s="6" t="s">
        <v>1058</v>
      </c>
      <c r="E673" s="6">
        <v>11</v>
      </c>
      <c r="F673" s="6">
        <v>69625073</v>
      </c>
      <c r="G673" s="6">
        <v>69625468</v>
      </c>
      <c r="H673" s="6" t="str">
        <f t="shared" si="31"/>
        <v>FGF3-EXON-3</v>
      </c>
      <c r="I673" s="6">
        <v>-1</v>
      </c>
      <c r="J673" s="6">
        <v>396</v>
      </c>
    </row>
    <row r="674" spans="1:11" x14ac:dyDescent="0.15">
      <c r="A674" s="6" t="s">
        <v>103</v>
      </c>
      <c r="B674" s="6" t="s">
        <v>104</v>
      </c>
      <c r="C674" s="6">
        <v>2</v>
      </c>
      <c r="D674" s="6" t="s">
        <v>1059</v>
      </c>
      <c r="E674" s="6">
        <v>11</v>
      </c>
      <c r="F674" s="6">
        <v>69631088</v>
      </c>
      <c r="G674" s="6">
        <v>69631191</v>
      </c>
      <c r="H674" s="6" t="str">
        <f t="shared" si="31"/>
        <v>FGF3-EXON-2</v>
      </c>
      <c r="I674" s="6">
        <v>-1</v>
      </c>
      <c r="J674" s="6">
        <v>104</v>
      </c>
    </row>
    <row r="675" spans="1:11" x14ac:dyDescent="0.15">
      <c r="A675" s="6" t="s">
        <v>103</v>
      </c>
      <c r="B675" s="6" t="s">
        <v>104</v>
      </c>
      <c r="C675" s="6">
        <v>1</v>
      </c>
      <c r="D675" s="6" t="s">
        <v>1060</v>
      </c>
      <c r="E675" s="6">
        <v>11</v>
      </c>
      <c r="F675" s="6">
        <v>69633482</v>
      </c>
      <c r="G675" s="6">
        <v>69633701</v>
      </c>
      <c r="H675" s="6" t="str">
        <f t="shared" si="31"/>
        <v>FGF3-EXON-1</v>
      </c>
      <c r="I675" s="6">
        <v>-1</v>
      </c>
      <c r="J675" s="6">
        <v>220</v>
      </c>
      <c r="K675" s="7" t="s">
        <v>324</v>
      </c>
    </row>
    <row r="676" spans="1:11" x14ac:dyDescent="0.15">
      <c r="A676" s="6" t="s">
        <v>278</v>
      </c>
      <c r="B676" s="6" t="s">
        <v>279</v>
      </c>
      <c r="C676" s="6">
        <v>6</v>
      </c>
      <c r="D676" s="6" t="s">
        <v>1061</v>
      </c>
      <c r="E676" s="6">
        <v>11</v>
      </c>
      <c r="F676" s="6">
        <v>102080248</v>
      </c>
      <c r="G676" s="6">
        <v>102080295</v>
      </c>
      <c r="H676" s="6" t="str">
        <f t="shared" si="31"/>
        <v>YAP1-EXON-6</v>
      </c>
      <c r="I676" s="6">
        <v>1</v>
      </c>
      <c r="J676" s="6">
        <f>G676-F676+1</f>
        <v>48</v>
      </c>
      <c r="K676" t="s">
        <v>1062</v>
      </c>
    </row>
    <row r="677" spans="1:11" x14ac:dyDescent="0.15">
      <c r="A677" s="6" t="s">
        <v>240</v>
      </c>
      <c r="B677" s="6" t="s">
        <v>241</v>
      </c>
      <c r="C677" s="6">
        <v>0</v>
      </c>
      <c r="D677" s="6" t="s">
        <v>1063</v>
      </c>
      <c r="E677" s="6">
        <v>11</v>
      </c>
      <c r="F677" s="6">
        <v>111957523</v>
      </c>
      <c r="G677" s="6">
        <v>111957569</v>
      </c>
      <c r="H677" s="6" t="str">
        <f>D677</f>
        <v>SDHD-PROMOTER</v>
      </c>
      <c r="I677" s="6">
        <v>1</v>
      </c>
      <c r="J677" s="6">
        <f>G677-F677+1</f>
        <v>47</v>
      </c>
      <c r="K677" t="s">
        <v>1064</v>
      </c>
    </row>
    <row r="678" spans="1:11" x14ac:dyDescent="0.15">
      <c r="A678" s="6" t="s">
        <v>48</v>
      </c>
      <c r="B678" s="6" t="s">
        <v>49</v>
      </c>
      <c r="C678" s="6" t="s">
        <v>345</v>
      </c>
      <c r="D678" s="6" t="s">
        <v>1065</v>
      </c>
      <c r="E678" s="6">
        <v>12</v>
      </c>
      <c r="F678" s="6">
        <f>4383036-50</f>
        <v>4382986</v>
      </c>
      <c r="G678" s="6">
        <f>4383036+50</f>
        <v>4383086</v>
      </c>
      <c r="H678" s="6" t="str">
        <f>A678&amp;"-SNP-"&amp;D678</f>
        <v>CCND2-SNP-rs1049606</v>
      </c>
      <c r="I678" s="6">
        <v>1</v>
      </c>
      <c r="J678" s="6">
        <f>G678-F678+1</f>
        <v>101</v>
      </c>
      <c r="K678" t="s">
        <v>350</v>
      </c>
    </row>
    <row r="679" spans="1:11" x14ac:dyDescent="0.15">
      <c r="A679" s="6" t="s">
        <v>48</v>
      </c>
      <c r="B679" s="6" t="s">
        <v>49</v>
      </c>
      <c r="C679" s="6">
        <v>1</v>
      </c>
      <c r="D679" s="6" t="s">
        <v>1066</v>
      </c>
      <c r="E679" s="6">
        <v>12</v>
      </c>
      <c r="F679" s="6">
        <v>4383207</v>
      </c>
      <c r="G679" s="6">
        <v>4383401</v>
      </c>
      <c r="H679" s="6" t="str">
        <f>A679&amp;"-EXON-"&amp;C679</f>
        <v>CCND2-EXON-1</v>
      </c>
      <c r="I679" s="6">
        <v>1</v>
      </c>
      <c r="J679" s="6">
        <v>195</v>
      </c>
      <c r="K679" s="7" t="s">
        <v>324</v>
      </c>
    </row>
    <row r="680" spans="1:11" x14ac:dyDescent="0.15">
      <c r="A680" s="6" t="s">
        <v>48</v>
      </c>
      <c r="B680" s="6" t="s">
        <v>49</v>
      </c>
      <c r="C680" s="6">
        <v>2</v>
      </c>
      <c r="D680" s="6" t="s">
        <v>1067</v>
      </c>
      <c r="E680" s="6">
        <v>12</v>
      </c>
      <c r="F680" s="6">
        <v>4385171</v>
      </c>
      <c r="G680" s="6">
        <v>4385386</v>
      </c>
      <c r="H680" s="6" t="str">
        <f>A680&amp;"-EXON-"&amp;C680</f>
        <v>CCND2-EXON-2</v>
      </c>
      <c r="I680" s="6">
        <v>1</v>
      </c>
      <c r="J680" s="6">
        <v>216</v>
      </c>
    </row>
    <row r="681" spans="1:11" x14ac:dyDescent="0.15">
      <c r="A681" s="6" t="s">
        <v>48</v>
      </c>
      <c r="B681" s="6" t="s">
        <v>49</v>
      </c>
      <c r="C681" s="6">
        <v>3</v>
      </c>
      <c r="D681" s="6" t="s">
        <v>1068</v>
      </c>
      <c r="E681" s="6">
        <v>12</v>
      </c>
      <c r="F681" s="6">
        <v>4387926</v>
      </c>
      <c r="G681" s="6">
        <v>4388085</v>
      </c>
      <c r="H681" s="6" t="str">
        <f>A681&amp;"-EXON-"&amp;C681</f>
        <v>CCND2-EXON-3</v>
      </c>
      <c r="I681" s="6">
        <v>1</v>
      </c>
      <c r="J681" s="6">
        <v>160</v>
      </c>
    </row>
    <row r="682" spans="1:11" x14ac:dyDescent="0.15">
      <c r="A682" s="6" t="s">
        <v>48</v>
      </c>
      <c r="B682" s="6" t="s">
        <v>49</v>
      </c>
      <c r="C682" s="6" t="s">
        <v>345</v>
      </c>
      <c r="D682" s="6" t="s">
        <v>1069</v>
      </c>
      <c r="E682" s="6">
        <v>12</v>
      </c>
      <c r="F682" s="6">
        <f>4392391-50</f>
        <v>4392341</v>
      </c>
      <c r="G682" s="6">
        <f>4392391+50</f>
        <v>4392441</v>
      </c>
      <c r="H682" s="6" t="str">
        <f>A682&amp;"-SNP-"&amp;D682</f>
        <v>CCND2-SNP-rs3217827</v>
      </c>
      <c r="I682" s="6">
        <v>1</v>
      </c>
      <c r="J682" s="6">
        <f>G682-F682+1</f>
        <v>101</v>
      </c>
      <c r="K682" t="s">
        <v>350</v>
      </c>
    </row>
    <row r="683" spans="1:11" x14ac:dyDescent="0.15">
      <c r="A683" s="6" t="s">
        <v>48</v>
      </c>
      <c r="B683" s="6" t="s">
        <v>49</v>
      </c>
      <c r="C683" s="6">
        <v>4</v>
      </c>
      <c r="D683" s="6" t="s">
        <v>1070</v>
      </c>
      <c r="E683" s="6">
        <v>12</v>
      </c>
      <c r="F683" s="6">
        <v>4398008</v>
      </c>
      <c r="G683" s="6">
        <v>4398156</v>
      </c>
      <c r="H683" s="6" t="str">
        <f>A683&amp;"-EXON-"&amp;C683</f>
        <v>CCND2-EXON-4</v>
      </c>
      <c r="I683" s="6">
        <v>1</v>
      </c>
      <c r="J683" s="6">
        <v>149</v>
      </c>
    </row>
    <row r="684" spans="1:11" x14ac:dyDescent="0.15">
      <c r="A684" s="6" t="s">
        <v>48</v>
      </c>
      <c r="B684" s="6" t="s">
        <v>49</v>
      </c>
      <c r="C684" s="6" t="s">
        <v>345</v>
      </c>
      <c r="D684" s="6" t="s">
        <v>1071</v>
      </c>
      <c r="E684" s="6">
        <v>12</v>
      </c>
      <c r="F684" s="6">
        <f>4399050-50</f>
        <v>4399000</v>
      </c>
      <c r="G684" s="6">
        <f>4399050+50</f>
        <v>4399100</v>
      </c>
      <c r="H684" s="6" t="str">
        <f>A684&amp;"-SNP-"&amp;D684</f>
        <v>CCND2-SNP-rs3217860</v>
      </c>
      <c r="I684" s="6">
        <v>1</v>
      </c>
      <c r="J684" s="6">
        <f>G684-F684+1</f>
        <v>101</v>
      </c>
      <c r="K684" t="s">
        <v>350</v>
      </c>
    </row>
    <row r="685" spans="1:11" x14ac:dyDescent="0.15">
      <c r="A685" s="6" t="s">
        <v>48</v>
      </c>
      <c r="B685" s="6" t="s">
        <v>49</v>
      </c>
      <c r="C685" s="6" t="s">
        <v>345</v>
      </c>
      <c r="D685" s="6" t="s">
        <v>1072</v>
      </c>
      <c r="E685" s="6">
        <v>12</v>
      </c>
      <c r="F685" s="6">
        <f>4406836-50</f>
        <v>4406786</v>
      </c>
      <c r="G685" s="6">
        <f>4406836+50</f>
        <v>4406886</v>
      </c>
      <c r="H685" s="6" t="str">
        <f>A685&amp;"-SNP-"&amp;D685</f>
        <v>CCND2-SNP-rs3217907</v>
      </c>
      <c r="I685" s="6">
        <v>1</v>
      </c>
      <c r="J685" s="6">
        <f>G685-F685+1</f>
        <v>101</v>
      </c>
      <c r="K685" t="s">
        <v>350</v>
      </c>
    </row>
    <row r="686" spans="1:11" x14ac:dyDescent="0.15">
      <c r="A686" s="6" t="s">
        <v>48</v>
      </c>
      <c r="B686" s="6" t="s">
        <v>49</v>
      </c>
      <c r="C686" s="6">
        <v>5</v>
      </c>
      <c r="D686" s="6" t="s">
        <v>1073</v>
      </c>
      <c r="E686" s="6">
        <v>12</v>
      </c>
      <c r="F686" s="6">
        <v>4409026</v>
      </c>
      <c r="G686" s="6">
        <v>4409175</v>
      </c>
      <c r="H686" s="6" t="str">
        <f>A686&amp;"-EXON-"&amp;C686</f>
        <v>CCND2-EXON-5</v>
      </c>
      <c r="I686" s="6">
        <v>1</v>
      </c>
      <c r="J686" s="6">
        <v>150</v>
      </c>
    </row>
    <row r="687" spans="1:11" x14ac:dyDescent="0.15">
      <c r="A687" s="6" t="s">
        <v>48</v>
      </c>
      <c r="B687" s="6" t="s">
        <v>49</v>
      </c>
      <c r="C687" s="6" t="s">
        <v>345</v>
      </c>
      <c r="D687" s="6" t="s">
        <v>1074</v>
      </c>
      <c r="E687" s="6">
        <v>12</v>
      </c>
      <c r="F687" s="6">
        <f>4411639-50</f>
        <v>4411589</v>
      </c>
      <c r="G687" s="6">
        <f>4411639+50</f>
        <v>4411689</v>
      </c>
      <c r="H687" s="6" t="str">
        <f>A687&amp;"-SNP-"&amp;D687</f>
        <v>CCND2-SNP-rs3217925</v>
      </c>
      <c r="I687" s="6">
        <v>1</v>
      </c>
      <c r="J687" s="6">
        <f>G687-F687+1</f>
        <v>101</v>
      </c>
      <c r="K687" t="s">
        <v>350</v>
      </c>
    </row>
    <row r="688" spans="1:11" x14ac:dyDescent="0.15">
      <c r="A688" s="6" t="s">
        <v>62</v>
      </c>
      <c r="B688" s="6" t="s">
        <v>63</v>
      </c>
      <c r="C688" s="6">
        <v>1</v>
      </c>
      <c r="D688" s="6" t="s">
        <v>1075</v>
      </c>
      <c r="E688" s="6">
        <v>12</v>
      </c>
      <c r="F688" s="6">
        <v>12870774</v>
      </c>
      <c r="G688" s="6">
        <v>12871248</v>
      </c>
      <c r="H688" s="6" t="str">
        <f>A688&amp;"-EXON-"&amp;C688</f>
        <v>CDKN1B-EXON-1</v>
      </c>
      <c r="I688" s="6">
        <v>1</v>
      </c>
      <c r="J688" s="6">
        <v>475</v>
      </c>
      <c r="K688" s="7" t="s">
        <v>324</v>
      </c>
    </row>
    <row r="689" spans="1:11" x14ac:dyDescent="0.15">
      <c r="A689" s="6" t="s">
        <v>62</v>
      </c>
      <c r="B689" s="6" t="s">
        <v>63</v>
      </c>
      <c r="C689" s="6">
        <v>2</v>
      </c>
      <c r="D689" s="6" t="s">
        <v>1076</v>
      </c>
      <c r="E689" s="6">
        <v>12</v>
      </c>
      <c r="F689" s="6">
        <v>12871759</v>
      </c>
      <c r="G689" s="6">
        <v>12871880</v>
      </c>
      <c r="H689" s="6" t="str">
        <f>A689&amp;"-EXON-"&amp;C689</f>
        <v>CDKN1B-EXON-2</v>
      </c>
      <c r="I689" s="6">
        <v>1</v>
      </c>
      <c r="J689" s="6">
        <v>122</v>
      </c>
    </row>
    <row r="690" spans="1:11" x14ac:dyDescent="0.15">
      <c r="A690" s="6" t="s">
        <v>147</v>
      </c>
      <c r="B690" s="6" t="s">
        <v>148</v>
      </c>
      <c r="C690" s="6" t="s">
        <v>345</v>
      </c>
      <c r="D690" s="6" t="s">
        <v>1077</v>
      </c>
      <c r="E690" s="6">
        <v>12</v>
      </c>
      <c r="F690" s="6">
        <f>25359328-50</f>
        <v>25359278</v>
      </c>
      <c r="G690" s="6">
        <f>25359328+50</f>
        <v>25359378</v>
      </c>
      <c r="H690" s="6" t="str">
        <f>A690&amp;"-SNP-"&amp;D690</f>
        <v>KRAS-SNP-rs1137189</v>
      </c>
      <c r="I690" s="6">
        <v>-1</v>
      </c>
      <c r="J690" s="6">
        <f t="shared" ref="J690:J704" si="32">G690-F690+1</f>
        <v>101</v>
      </c>
      <c r="K690" t="s">
        <v>1078</v>
      </c>
    </row>
    <row r="691" spans="1:11" x14ac:dyDescent="0.15">
      <c r="A691" s="6" t="s">
        <v>147</v>
      </c>
      <c r="B691" s="6" t="s">
        <v>148</v>
      </c>
      <c r="C691" s="6">
        <v>6</v>
      </c>
      <c r="D691" s="6" t="s">
        <v>1079</v>
      </c>
      <c r="E691" s="6">
        <v>12</v>
      </c>
      <c r="F691" s="6">
        <v>25362550</v>
      </c>
      <c r="G691" s="6">
        <v>25362780</v>
      </c>
      <c r="H691" s="6" t="str">
        <f>A691&amp;"-EXON-"&amp;C691</f>
        <v>KRAS-EXON-6</v>
      </c>
      <c r="I691" s="6">
        <v>-1</v>
      </c>
      <c r="J691" s="6">
        <f t="shared" si="32"/>
        <v>231</v>
      </c>
      <c r="K691" t="s">
        <v>1080</v>
      </c>
    </row>
    <row r="692" spans="1:11" x14ac:dyDescent="0.15">
      <c r="A692" s="6" t="s">
        <v>147</v>
      </c>
      <c r="B692" s="6" t="s">
        <v>148</v>
      </c>
      <c r="C692" s="6">
        <v>5</v>
      </c>
      <c r="D692" s="6" t="s">
        <v>1081</v>
      </c>
      <c r="E692" s="6">
        <v>12</v>
      </c>
      <c r="F692" s="6">
        <v>25368371</v>
      </c>
      <c r="G692" s="6">
        <v>25368494</v>
      </c>
      <c r="H692" s="6" t="str">
        <f>A692&amp;"-EXON-"&amp;C692</f>
        <v>KRAS-EXON-5</v>
      </c>
      <c r="I692" s="6">
        <v>-1</v>
      </c>
      <c r="J692" s="6">
        <f t="shared" si="32"/>
        <v>124</v>
      </c>
      <c r="K692" t="s">
        <v>1082</v>
      </c>
    </row>
    <row r="693" spans="1:11" x14ac:dyDescent="0.15">
      <c r="A693" s="6" t="s">
        <v>147</v>
      </c>
      <c r="B693" s="6" t="s">
        <v>148</v>
      </c>
      <c r="C693" s="6">
        <v>4</v>
      </c>
      <c r="D693" s="6" t="s">
        <v>1083</v>
      </c>
      <c r="E693" s="6">
        <v>12</v>
      </c>
      <c r="F693" s="6">
        <v>25378548</v>
      </c>
      <c r="G693" s="6">
        <v>25378707</v>
      </c>
      <c r="H693" s="6" t="str">
        <f>A693&amp;"-EXON-"&amp;C693</f>
        <v>KRAS-EXON-4</v>
      </c>
      <c r="I693" s="6">
        <v>-1</v>
      </c>
      <c r="J693" s="6">
        <f t="shared" si="32"/>
        <v>160</v>
      </c>
    </row>
    <row r="694" spans="1:11" x14ac:dyDescent="0.15">
      <c r="A694" s="6" t="s">
        <v>147</v>
      </c>
      <c r="B694" s="6" t="s">
        <v>148</v>
      </c>
      <c r="C694" s="6" t="s">
        <v>345</v>
      </c>
      <c r="D694" s="6" t="s">
        <v>1084</v>
      </c>
      <c r="E694" s="6">
        <v>12</v>
      </c>
      <c r="F694" s="6">
        <f>25379637-50</f>
        <v>25379587</v>
      </c>
      <c r="G694" s="6">
        <f>25379637+50</f>
        <v>25379687</v>
      </c>
      <c r="H694" s="6" t="str">
        <f>A694&amp;"-SNP-"&amp;D694</f>
        <v>KRAS-SNP-rs4963861</v>
      </c>
      <c r="I694" s="6">
        <v>-1</v>
      </c>
      <c r="J694" s="6">
        <f t="shared" si="32"/>
        <v>101</v>
      </c>
      <c r="K694" t="s">
        <v>350</v>
      </c>
    </row>
    <row r="695" spans="1:11" x14ac:dyDescent="0.15">
      <c r="A695" s="6" t="s">
        <v>147</v>
      </c>
      <c r="B695" s="6" t="s">
        <v>148</v>
      </c>
      <c r="C695" s="6">
        <v>3</v>
      </c>
      <c r="D695" s="6" t="s">
        <v>1085</v>
      </c>
      <c r="E695" s="6">
        <v>12</v>
      </c>
      <c r="F695" s="6">
        <v>25380168</v>
      </c>
      <c r="G695" s="6">
        <v>25380346</v>
      </c>
      <c r="H695" s="6" t="str">
        <f>A695&amp;"-EXON-"&amp;C695</f>
        <v>KRAS-EXON-3</v>
      </c>
      <c r="I695" s="6">
        <v>-1</v>
      </c>
      <c r="J695" s="6">
        <f t="shared" si="32"/>
        <v>179</v>
      </c>
    </row>
    <row r="696" spans="1:11" x14ac:dyDescent="0.15">
      <c r="A696" s="6" t="s">
        <v>147</v>
      </c>
      <c r="B696" s="6" t="s">
        <v>148</v>
      </c>
      <c r="C696" s="6" t="s">
        <v>345</v>
      </c>
      <c r="D696" s="6" t="s">
        <v>1086</v>
      </c>
      <c r="E696" s="6">
        <v>12</v>
      </c>
      <c r="F696" s="6">
        <f>25392293-50</f>
        <v>25392243</v>
      </c>
      <c r="G696" s="6">
        <f>25392293+50</f>
        <v>25392343</v>
      </c>
      <c r="H696" s="6" t="str">
        <f>A696&amp;"-SNP-"&amp;D696</f>
        <v>KRAS-SNP-rs11047915</v>
      </c>
      <c r="I696" s="6">
        <v>-1</v>
      </c>
      <c r="J696" s="6">
        <f t="shared" si="32"/>
        <v>101</v>
      </c>
      <c r="K696" t="s">
        <v>350</v>
      </c>
    </row>
    <row r="697" spans="1:11" x14ac:dyDescent="0.15">
      <c r="A697" s="6" t="s">
        <v>147</v>
      </c>
      <c r="B697" s="6" t="s">
        <v>148</v>
      </c>
      <c r="C697" s="6">
        <v>2</v>
      </c>
      <c r="D697" s="6" t="s">
        <v>1087</v>
      </c>
      <c r="E697" s="6">
        <v>12</v>
      </c>
      <c r="F697" s="6">
        <v>25398162</v>
      </c>
      <c r="G697" s="6">
        <v>25398384</v>
      </c>
      <c r="H697" s="6" t="str">
        <f>A697&amp;"-EXON-"&amp;C697</f>
        <v>KRAS-EXON-2</v>
      </c>
      <c r="I697" s="6">
        <v>-1</v>
      </c>
      <c r="J697" s="6">
        <f t="shared" si="32"/>
        <v>223</v>
      </c>
      <c r="K697" t="s">
        <v>1088</v>
      </c>
    </row>
    <row r="698" spans="1:11" x14ac:dyDescent="0.15">
      <c r="A698" s="6" t="s">
        <v>147</v>
      </c>
      <c r="B698" s="6" t="s">
        <v>148</v>
      </c>
      <c r="C698" s="6" t="s">
        <v>345</v>
      </c>
      <c r="D698" s="6" t="s">
        <v>1089</v>
      </c>
      <c r="E698" s="6">
        <v>12</v>
      </c>
      <c r="F698" s="6">
        <f>25400206-50</f>
        <v>25400156</v>
      </c>
      <c r="G698" s="6">
        <f>25400206+50</f>
        <v>25400256</v>
      </c>
      <c r="H698" s="6" t="str">
        <f>A698&amp;"-SNP-"&amp;D698</f>
        <v>KRAS-SNP-rs10842518</v>
      </c>
      <c r="I698" s="6">
        <v>-1</v>
      </c>
      <c r="J698" s="6">
        <f t="shared" si="32"/>
        <v>101</v>
      </c>
      <c r="K698" t="s">
        <v>350</v>
      </c>
    </row>
    <row r="699" spans="1:11" x14ac:dyDescent="0.15">
      <c r="A699" s="6" t="s">
        <v>147</v>
      </c>
      <c r="B699" s="6" t="s">
        <v>148</v>
      </c>
      <c r="C699" s="6">
        <v>1</v>
      </c>
      <c r="D699" s="6" t="s">
        <v>1090</v>
      </c>
      <c r="E699" s="6">
        <v>12</v>
      </c>
      <c r="F699" s="6">
        <v>25403685</v>
      </c>
      <c r="G699" s="6">
        <v>25403737</v>
      </c>
      <c r="H699" s="6" t="str">
        <f t="shared" ref="H699:H705" si="33">A699&amp;"-EXON-"&amp;C699</f>
        <v>KRAS-EXON-1</v>
      </c>
      <c r="I699" s="6">
        <v>-1</v>
      </c>
      <c r="J699" s="6">
        <f t="shared" si="32"/>
        <v>53</v>
      </c>
      <c r="K699" t="s">
        <v>1091</v>
      </c>
    </row>
    <row r="700" spans="1:11" x14ac:dyDescent="0.15">
      <c r="A700" s="6" t="s">
        <v>93</v>
      </c>
      <c r="B700" s="6" t="s">
        <v>94</v>
      </c>
      <c r="C700" s="6">
        <v>3</v>
      </c>
      <c r="D700" s="6" t="s">
        <v>1092</v>
      </c>
      <c r="E700" s="6">
        <v>12</v>
      </c>
      <c r="F700" s="6">
        <v>56478779</v>
      </c>
      <c r="G700" s="6">
        <v>56478965</v>
      </c>
      <c r="H700" s="6" t="str">
        <f t="shared" si="33"/>
        <v>ERBB3-EXON-3</v>
      </c>
      <c r="I700" s="6">
        <v>1</v>
      </c>
      <c r="J700" s="6">
        <f t="shared" si="32"/>
        <v>187</v>
      </c>
      <c r="K700" t="s">
        <v>385</v>
      </c>
    </row>
    <row r="701" spans="1:11" x14ac:dyDescent="0.15">
      <c r="A701" s="6" t="s">
        <v>93</v>
      </c>
      <c r="B701" s="6" t="s">
        <v>94</v>
      </c>
      <c r="C701" s="6">
        <v>7</v>
      </c>
      <c r="D701" s="6" t="s">
        <v>1093</v>
      </c>
      <c r="E701" s="6">
        <v>12</v>
      </c>
      <c r="F701" s="6">
        <v>56481805</v>
      </c>
      <c r="G701" s="6">
        <v>56481946</v>
      </c>
      <c r="H701" s="6" t="str">
        <f t="shared" si="33"/>
        <v>ERBB3-EXON-7</v>
      </c>
      <c r="I701" s="6">
        <v>1</v>
      </c>
      <c r="J701" s="6">
        <f t="shared" si="32"/>
        <v>142</v>
      </c>
      <c r="K701" t="s">
        <v>1094</v>
      </c>
    </row>
    <row r="702" spans="1:11" x14ac:dyDescent="0.15">
      <c r="A702" s="6" t="s">
        <v>93</v>
      </c>
      <c r="B702" s="6" t="s">
        <v>94</v>
      </c>
      <c r="C702" s="6">
        <v>8</v>
      </c>
      <c r="D702" s="6" t="s">
        <v>1095</v>
      </c>
      <c r="E702" s="6">
        <v>12</v>
      </c>
      <c r="F702" s="6">
        <v>56482327</v>
      </c>
      <c r="G702" s="6">
        <v>56482440</v>
      </c>
      <c r="H702" s="6" t="str">
        <f t="shared" si="33"/>
        <v>ERBB3-EXON-8</v>
      </c>
      <c r="I702" s="6">
        <v>1</v>
      </c>
      <c r="J702" s="6">
        <f t="shared" si="32"/>
        <v>114</v>
      </c>
      <c r="K702" t="s">
        <v>393</v>
      </c>
    </row>
    <row r="703" spans="1:11" x14ac:dyDescent="0.15">
      <c r="A703" s="6" t="s">
        <v>93</v>
      </c>
      <c r="B703" s="6" t="s">
        <v>94</v>
      </c>
      <c r="C703" s="6">
        <v>17</v>
      </c>
      <c r="D703" s="6" t="s">
        <v>1096</v>
      </c>
      <c r="E703" s="6">
        <v>12</v>
      </c>
      <c r="F703" s="6">
        <v>56489449</v>
      </c>
      <c r="G703" s="6">
        <v>56489590</v>
      </c>
      <c r="H703" s="6" t="str">
        <f t="shared" si="33"/>
        <v>ERBB3-EXON-17</v>
      </c>
      <c r="I703" s="6">
        <v>1</v>
      </c>
      <c r="J703" s="6">
        <f t="shared" si="32"/>
        <v>142</v>
      </c>
      <c r="K703" t="s">
        <v>425</v>
      </c>
    </row>
    <row r="704" spans="1:11" x14ac:dyDescent="0.15">
      <c r="A704" s="6" t="s">
        <v>93</v>
      </c>
      <c r="B704" s="6" t="s">
        <v>94</v>
      </c>
      <c r="C704" s="6">
        <v>20</v>
      </c>
      <c r="D704" s="6" t="s">
        <v>1097</v>
      </c>
      <c r="E704" s="6">
        <v>12</v>
      </c>
      <c r="F704" s="6">
        <v>56490829</v>
      </c>
      <c r="G704" s="6">
        <v>56491014</v>
      </c>
      <c r="H704" s="6" t="str">
        <f t="shared" si="33"/>
        <v>ERBB3-EXON-20</v>
      </c>
      <c r="I704" s="6">
        <v>1</v>
      </c>
      <c r="J704" s="6">
        <f t="shared" si="32"/>
        <v>186</v>
      </c>
      <c r="K704" t="s">
        <v>1098</v>
      </c>
    </row>
    <row r="705" spans="1:11" x14ac:dyDescent="0.15">
      <c r="A705" s="6" t="s">
        <v>58</v>
      </c>
      <c r="B705" s="6" t="s">
        <v>59</v>
      </c>
      <c r="C705" s="6">
        <v>8</v>
      </c>
      <c r="D705" s="6" t="s">
        <v>1099</v>
      </c>
      <c r="E705" s="6">
        <v>12</v>
      </c>
      <c r="F705" s="6">
        <v>58142308</v>
      </c>
      <c r="G705" s="6">
        <v>58142400</v>
      </c>
      <c r="H705" s="6" t="str">
        <f t="shared" si="33"/>
        <v>CDK4-EXON-8</v>
      </c>
      <c r="I705" s="6">
        <v>-1</v>
      </c>
      <c r="J705" s="6">
        <v>93</v>
      </c>
    </row>
    <row r="706" spans="1:11" x14ac:dyDescent="0.15">
      <c r="A706" s="6" t="s">
        <v>58</v>
      </c>
      <c r="B706" s="6" t="s">
        <v>59</v>
      </c>
      <c r="C706" s="6" t="s">
        <v>345</v>
      </c>
      <c r="D706" s="6" t="s">
        <v>1100</v>
      </c>
      <c r="E706" s="6">
        <v>12</v>
      </c>
      <c r="F706" s="6">
        <f>58142854-50</f>
        <v>58142804</v>
      </c>
      <c r="G706" s="6">
        <f>58142854+50</f>
        <v>58142904</v>
      </c>
      <c r="H706" s="6" t="str">
        <f>A706&amp;"-SNP-"&amp;D706</f>
        <v>CDK4-SNP-rs2069506</v>
      </c>
      <c r="I706" s="6">
        <v>-1</v>
      </c>
      <c r="J706" s="6">
        <f>G706-F706+1</f>
        <v>101</v>
      </c>
      <c r="K706" t="s">
        <v>350</v>
      </c>
    </row>
    <row r="707" spans="1:11" x14ac:dyDescent="0.15">
      <c r="A707" s="6" t="s">
        <v>58</v>
      </c>
      <c r="B707" s="6" t="s">
        <v>59</v>
      </c>
      <c r="C707" s="6">
        <v>7</v>
      </c>
      <c r="D707" s="6" t="s">
        <v>1101</v>
      </c>
      <c r="E707" s="6">
        <v>12</v>
      </c>
      <c r="F707" s="6">
        <v>58142965</v>
      </c>
      <c r="G707" s="6">
        <v>58143100</v>
      </c>
      <c r="H707" s="6" t="str">
        <f>A707&amp;"-EXON-"&amp;C707</f>
        <v>CDK4-EXON-7</v>
      </c>
      <c r="I707" s="6">
        <v>-1</v>
      </c>
      <c r="J707" s="6">
        <v>136</v>
      </c>
    </row>
    <row r="708" spans="1:11" x14ac:dyDescent="0.15">
      <c r="A708" s="6" t="s">
        <v>58</v>
      </c>
      <c r="B708" s="6" t="s">
        <v>59</v>
      </c>
      <c r="C708" s="6">
        <v>6</v>
      </c>
      <c r="D708" s="6" t="s">
        <v>1102</v>
      </c>
      <c r="E708" s="6">
        <v>12</v>
      </c>
      <c r="F708" s="6">
        <v>58143237</v>
      </c>
      <c r="G708" s="6">
        <v>58143287</v>
      </c>
      <c r="H708" s="6" t="str">
        <f>A708&amp;"-EXON-"&amp;C708</f>
        <v>CDK4-EXON-6</v>
      </c>
      <c r="I708" s="6">
        <v>-1</v>
      </c>
      <c r="J708" s="6">
        <v>51</v>
      </c>
    </row>
    <row r="709" spans="1:11" x14ac:dyDescent="0.15">
      <c r="A709" s="6" t="s">
        <v>58</v>
      </c>
      <c r="B709" s="6" t="s">
        <v>59</v>
      </c>
      <c r="C709" s="6">
        <v>5</v>
      </c>
      <c r="D709" s="6" t="s">
        <v>1103</v>
      </c>
      <c r="E709" s="6">
        <v>12</v>
      </c>
      <c r="F709" s="6">
        <v>58144439</v>
      </c>
      <c r="G709" s="6">
        <v>58144548</v>
      </c>
      <c r="H709" s="6" t="str">
        <f>A709&amp;"-EXON-"&amp;C709</f>
        <v>CDK4-EXON-5</v>
      </c>
      <c r="I709" s="6">
        <v>-1</v>
      </c>
      <c r="J709" s="6">
        <v>110</v>
      </c>
    </row>
    <row r="710" spans="1:11" x14ac:dyDescent="0.15">
      <c r="A710" s="6" t="s">
        <v>58</v>
      </c>
      <c r="B710" s="6" t="s">
        <v>59</v>
      </c>
      <c r="C710" s="6" t="s">
        <v>345</v>
      </c>
      <c r="D710" s="6" t="s">
        <v>1104</v>
      </c>
      <c r="E710" s="6">
        <v>12</v>
      </c>
      <c r="F710" s="6">
        <f>58144665-50</f>
        <v>58144615</v>
      </c>
      <c r="G710" s="6">
        <f>58144665+40</f>
        <v>58144705</v>
      </c>
      <c r="H710" s="6" t="str">
        <f>A710&amp;"-SNP-"&amp;D710</f>
        <v>CDK4-SNP-rs2069502</v>
      </c>
      <c r="I710" s="6">
        <v>-1</v>
      </c>
      <c r="J710" s="6">
        <f>G710-F710+1</f>
        <v>91</v>
      </c>
      <c r="K710" t="s">
        <v>350</v>
      </c>
    </row>
    <row r="711" spans="1:11" x14ac:dyDescent="0.15">
      <c r="A711" s="6" t="s">
        <v>58</v>
      </c>
      <c r="B711" s="6" t="s">
        <v>59</v>
      </c>
      <c r="C711" s="6">
        <v>4</v>
      </c>
      <c r="D711" s="6" t="s">
        <v>1105</v>
      </c>
      <c r="E711" s="6">
        <v>12</v>
      </c>
      <c r="F711" s="6">
        <v>58144706</v>
      </c>
      <c r="G711" s="6">
        <v>58144873</v>
      </c>
      <c r="H711" s="6" t="str">
        <f>A711&amp;"-EXON-"&amp;C711</f>
        <v>CDK4-EXON-4</v>
      </c>
      <c r="I711" s="6">
        <v>-1</v>
      </c>
      <c r="J711" s="6">
        <v>168</v>
      </c>
      <c r="K711" t="s">
        <v>1106</v>
      </c>
    </row>
    <row r="712" spans="1:11" x14ac:dyDescent="0.15">
      <c r="A712" s="6" t="s">
        <v>58</v>
      </c>
      <c r="B712" s="6" t="s">
        <v>59</v>
      </c>
      <c r="C712" s="6">
        <v>3</v>
      </c>
      <c r="D712" s="6" t="s">
        <v>1107</v>
      </c>
      <c r="E712" s="6">
        <v>12</v>
      </c>
      <c r="F712" s="6">
        <v>58144990</v>
      </c>
      <c r="G712" s="6">
        <v>58145125</v>
      </c>
      <c r="H712" s="6" t="str">
        <f>A712&amp;"-EXON-"&amp;C712</f>
        <v>CDK4-EXON-3</v>
      </c>
      <c r="I712" s="6">
        <v>-1</v>
      </c>
      <c r="J712" s="6">
        <v>136</v>
      </c>
    </row>
    <row r="713" spans="1:11" x14ac:dyDescent="0.15">
      <c r="A713" s="6" t="s">
        <v>58</v>
      </c>
      <c r="B713" s="6" t="s">
        <v>59</v>
      </c>
      <c r="C713" s="6" t="s">
        <v>345</v>
      </c>
      <c r="D713" s="6" t="s">
        <v>1108</v>
      </c>
      <c r="E713" s="6">
        <v>12</v>
      </c>
      <c r="F713" s="6">
        <f>58145156-30</f>
        <v>58145126</v>
      </c>
      <c r="G713" s="6">
        <f>58145156+50</f>
        <v>58145206</v>
      </c>
      <c r="H713" s="6" t="str">
        <f>A713&amp;"-SNP-"&amp;D713</f>
        <v>CDK4-SNP-rs2270777</v>
      </c>
      <c r="I713" s="6">
        <v>-1</v>
      </c>
      <c r="J713" s="6">
        <f>G713-F713+1</f>
        <v>81</v>
      </c>
      <c r="K713" t="s">
        <v>350</v>
      </c>
    </row>
    <row r="714" spans="1:11" x14ac:dyDescent="0.15">
      <c r="A714" s="6" t="s">
        <v>58</v>
      </c>
      <c r="B714" s="6" t="s">
        <v>59</v>
      </c>
      <c r="C714" s="6">
        <v>2</v>
      </c>
      <c r="D714" s="6" t="s">
        <v>1109</v>
      </c>
      <c r="E714" s="6">
        <v>12</v>
      </c>
      <c r="F714" s="6">
        <v>58145283</v>
      </c>
      <c r="G714" s="6">
        <v>58145500</v>
      </c>
      <c r="H714" s="6" t="str">
        <f t="shared" ref="H714:H745" si="34">A714&amp;"-EXON-"&amp;C714</f>
        <v>CDK4-EXON-2</v>
      </c>
      <c r="I714" s="6">
        <v>-1</v>
      </c>
      <c r="J714" s="6">
        <v>218</v>
      </c>
      <c r="K714" s="7" t="s">
        <v>324</v>
      </c>
    </row>
    <row r="715" spans="1:11" x14ac:dyDescent="0.15">
      <c r="A715" s="6" t="s">
        <v>153</v>
      </c>
      <c r="B715" s="6" t="s">
        <v>154</v>
      </c>
      <c r="C715" s="6">
        <v>1</v>
      </c>
      <c r="D715" s="6" t="s">
        <v>1110</v>
      </c>
      <c r="E715" s="6">
        <v>12</v>
      </c>
      <c r="F715" s="6">
        <v>69202258</v>
      </c>
      <c r="G715" s="6">
        <v>69202271</v>
      </c>
      <c r="H715" s="6" t="str">
        <f t="shared" si="34"/>
        <v>MDM2-EXON-1</v>
      </c>
      <c r="I715" s="6">
        <v>1</v>
      </c>
      <c r="J715" s="6">
        <v>14</v>
      </c>
      <c r="K715" t="s">
        <v>324</v>
      </c>
    </row>
    <row r="716" spans="1:11" x14ac:dyDescent="0.15">
      <c r="A716" s="6" t="s">
        <v>153</v>
      </c>
      <c r="B716" s="6" t="s">
        <v>154</v>
      </c>
      <c r="C716" s="6">
        <v>2</v>
      </c>
      <c r="D716" s="6" t="s">
        <v>1111</v>
      </c>
      <c r="E716" s="6">
        <v>12</v>
      </c>
      <c r="F716" s="6">
        <v>69202988</v>
      </c>
      <c r="G716" s="6">
        <v>69203072</v>
      </c>
      <c r="H716" s="6" t="str">
        <f t="shared" si="34"/>
        <v>MDM2-EXON-2</v>
      </c>
      <c r="I716" s="6">
        <v>1</v>
      </c>
      <c r="J716" s="6">
        <v>85</v>
      </c>
    </row>
    <row r="717" spans="1:11" x14ac:dyDescent="0.15">
      <c r="A717" s="6" t="s">
        <v>153</v>
      </c>
      <c r="B717" s="6" t="s">
        <v>154</v>
      </c>
      <c r="C717" s="6">
        <v>3</v>
      </c>
      <c r="D717" s="6" t="s">
        <v>1112</v>
      </c>
      <c r="E717" s="6">
        <v>12</v>
      </c>
      <c r="F717" s="6">
        <v>69207334</v>
      </c>
      <c r="G717" s="6">
        <v>69207408</v>
      </c>
      <c r="H717" s="6" t="str">
        <f t="shared" si="34"/>
        <v>MDM2-EXON-3</v>
      </c>
      <c r="I717" s="6">
        <v>1</v>
      </c>
      <c r="J717" s="6">
        <v>75</v>
      </c>
    </row>
    <row r="718" spans="1:11" x14ac:dyDescent="0.15">
      <c r="A718" s="6" t="s">
        <v>153</v>
      </c>
      <c r="B718" s="6" t="s">
        <v>154</v>
      </c>
      <c r="C718" s="6">
        <v>4</v>
      </c>
      <c r="D718" s="6" t="s">
        <v>1113</v>
      </c>
      <c r="E718" s="6">
        <v>12</v>
      </c>
      <c r="F718" s="6">
        <v>69210592</v>
      </c>
      <c r="G718" s="6">
        <v>69210725</v>
      </c>
      <c r="H718" s="6" t="str">
        <f t="shared" si="34"/>
        <v>MDM2-EXON-4</v>
      </c>
      <c r="I718" s="6">
        <v>1</v>
      </c>
      <c r="J718" s="6">
        <v>134</v>
      </c>
    </row>
    <row r="719" spans="1:11" x14ac:dyDescent="0.15">
      <c r="A719" s="6" t="s">
        <v>153</v>
      </c>
      <c r="B719" s="6" t="s">
        <v>154</v>
      </c>
      <c r="C719" s="6">
        <v>5</v>
      </c>
      <c r="D719" s="6" t="s">
        <v>1114</v>
      </c>
      <c r="E719" s="6">
        <v>12</v>
      </c>
      <c r="F719" s="6">
        <v>69214105</v>
      </c>
      <c r="G719" s="6">
        <v>69214154</v>
      </c>
      <c r="H719" s="6" t="str">
        <f t="shared" si="34"/>
        <v>MDM2-EXON-5</v>
      </c>
      <c r="I719" s="6">
        <v>1</v>
      </c>
      <c r="J719" s="6">
        <v>50</v>
      </c>
    </row>
    <row r="720" spans="1:11" x14ac:dyDescent="0.15">
      <c r="A720" s="6" t="s">
        <v>153</v>
      </c>
      <c r="B720" s="6" t="s">
        <v>154</v>
      </c>
      <c r="C720" s="6">
        <v>6</v>
      </c>
      <c r="D720" s="6" t="s">
        <v>1115</v>
      </c>
      <c r="E720" s="6">
        <v>12</v>
      </c>
      <c r="F720" s="6">
        <v>69218143</v>
      </c>
      <c r="G720" s="6">
        <v>69218210</v>
      </c>
      <c r="H720" s="6" t="str">
        <f t="shared" si="34"/>
        <v>MDM2-EXON-6</v>
      </c>
      <c r="I720" s="6">
        <v>1</v>
      </c>
      <c r="J720" s="6">
        <v>68</v>
      </c>
    </row>
    <row r="721" spans="1:11" x14ac:dyDescent="0.15">
      <c r="A721" s="6" t="s">
        <v>153</v>
      </c>
      <c r="B721" s="6" t="s">
        <v>154</v>
      </c>
      <c r="C721" s="6">
        <v>7</v>
      </c>
      <c r="D721" s="6" t="s">
        <v>1116</v>
      </c>
      <c r="E721" s="6">
        <v>12</v>
      </c>
      <c r="F721" s="6">
        <v>69218335</v>
      </c>
      <c r="G721" s="6">
        <v>69218431</v>
      </c>
      <c r="H721" s="6" t="str">
        <f t="shared" si="34"/>
        <v>MDM2-EXON-7</v>
      </c>
      <c r="I721" s="6">
        <v>1</v>
      </c>
      <c r="J721" s="6">
        <v>97</v>
      </c>
    </row>
    <row r="722" spans="1:11" x14ac:dyDescent="0.15">
      <c r="A722" s="6" t="s">
        <v>153</v>
      </c>
      <c r="B722" s="6" t="s">
        <v>154</v>
      </c>
      <c r="C722" s="6">
        <v>8</v>
      </c>
      <c r="D722" s="6" t="s">
        <v>1117</v>
      </c>
      <c r="E722" s="6">
        <v>12</v>
      </c>
      <c r="F722" s="6">
        <v>69222551</v>
      </c>
      <c r="G722" s="6">
        <v>69222711</v>
      </c>
      <c r="H722" s="6" t="str">
        <f t="shared" si="34"/>
        <v>MDM2-EXON-8</v>
      </c>
      <c r="I722" s="6">
        <v>1</v>
      </c>
      <c r="J722" s="6">
        <v>161</v>
      </c>
    </row>
    <row r="723" spans="1:11" x14ac:dyDescent="0.15">
      <c r="A723" s="6" t="s">
        <v>153</v>
      </c>
      <c r="B723" s="6" t="s">
        <v>154</v>
      </c>
      <c r="C723" s="6">
        <v>9</v>
      </c>
      <c r="D723" s="6" t="s">
        <v>1118</v>
      </c>
      <c r="E723" s="6">
        <v>12</v>
      </c>
      <c r="F723" s="6">
        <v>69229609</v>
      </c>
      <c r="G723" s="6">
        <v>69229764</v>
      </c>
      <c r="H723" s="6" t="str">
        <f t="shared" si="34"/>
        <v>MDM2-EXON-9</v>
      </c>
      <c r="I723" s="6">
        <v>1</v>
      </c>
      <c r="J723" s="6">
        <v>156</v>
      </c>
    </row>
    <row r="724" spans="1:11" x14ac:dyDescent="0.15">
      <c r="A724" s="6" t="s">
        <v>153</v>
      </c>
      <c r="B724" s="6" t="s">
        <v>154</v>
      </c>
      <c r="C724" s="6">
        <v>10</v>
      </c>
      <c r="D724" s="6" t="s">
        <v>1119</v>
      </c>
      <c r="E724" s="6">
        <v>12</v>
      </c>
      <c r="F724" s="6">
        <v>69230452</v>
      </c>
      <c r="G724" s="6">
        <v>69230529</v>
      </c>
      <c r="H724" s="6" t="str">
        <f t="shared" si="34"/>
        <v>MDM2-EXON-10</v>
      </c>
      <c r="I724" s="6">
        <v>1</v>
      </c>
      <c r="J724" s="6">
        <v>78</v>
      </c>
    </row>
    <row r="725" spans="1:11" x14ac:dyDescent="0.15">
      <c r="A725" s="6" t="s">
        <v>153</v>
      </c>
      <c r="B725" s="6" t="s">
        <v>154</v>
      </c>
      <c r="C725" s="6">
        <v>11</v>
      </c>
      <c r="D725" s="6" t="s">
        <v>1120</v>
      </c>
      <c r="E725" s="6">
        <v>12</v>
      </c>
      <c r="F725" s="6">
        <v>69233054</v>
      </c>
      <c r="G725" s="6">
        <v>69233629</v>
      </c>
      <c r="H725" s="6" t="str">
        <f t="shared" si="34"/>
        <v>MDM2-EXON-11</v>
      </c>
      <c r="I725" s="6">
        <v>1</v>
      </c>
      <c r="J725" s="6">
        <v>576</v>
      </c>
    </row>
    <row r="726" spans="1:11" x14ac:dyDescent="0.15">
      <c r="A726" s="6" t="s">
        <v>219</v>
      </c>
      <c r="B726" s="6" t="s">
        <v>220</v>
      </c>
      <c r="C726" s="6">
        <v>3</v>
      </c>
      <c r="D726" s="6" t="s">
        <v>1121</v>
      </c>
      <c r="E726" s="6">
        <v>12</v>
      </c>
      <c r="F726" s="6">
        <v>112888122</v>
      </c>
      <c r="G726" s="6">
        <v>112888316</v>
      </c>
      <c r="H726" s="6" t="str">
        <f t="shared" si="34"/>
        <v>PTPN11-EXON-3</v>
      </c>
      <c r="I726" s="6">
        <v>1</v>
      </c>
      <c r="J726" s="6">
        <f t="shared" ref="J726:J734" si="35">G726-F726+1</f>
        <v>195</v>
      </c>
      <c r="K726" t="s">
        <v>385</v>
      </c>
    </row>
    <row r="727" spans="1:11" x14ac:dyDescent="0.15">
      <c r="A727" s="6" t="s">
        <v>219</v>
      </c>
      <c r="B727" s="6" t="s">
        <v>220</v>
      </c>
      <c r="C727" s="6">
        <v>13</v>
      </c>
      <c r="D727" s="6" t="s">
        <v>1122</v>
      </c>
      <c r="E727" s="6">
        <v>12</v>
      </c>
      <c r="F727" s="6">
        <v>112926828</v>
      </c>
      <c r="G727" s="6">
        <v>112926979</v>
      </c>
      <c r="H727" s="6" t="str">
        <f t="shared" si="34"/>
        <v>PTPN11-EXON-13</v>
      </c>
      <c r="I727" s="6">
        <v>1</v>
      </c>
      <c r="J727" s="6">
        <f t="shared" si="35"/>
        <v>152</v>
      </c>
      <c r="K727" t="s">
        <v>393</v>
      </c>
    </row>
    <row r="728" spans="1:11" x14ac:dyDescent="0.15">
      <c r="A728" s="6" t="s">
        <v>127</v>
      </c>
      <c r="B728" s="6" t="s">
        <v>128</v>
      </c>
      <c r="C728" s="6">
        <v>1</v>
      </c>
      <c r="D728" s="6" t="s">
        <v>1123</v>
      </c>
      <c r="E728" s="6">
        <v>12</v>
      </c>
      <c r="F728" s="6">
        <v>121416572</v>
      </c>
      <c r="G728" s="6">
        <v>121416897</v>
      </c>
      <c r="H728" s="6" t="str">
        <f t="shared" si="34"/>
        <v>HNF1A-EXON-1</v>
      </c>
      <c r="I728" s="6">
        <v>1</v>
      </c>
      <c r="J728" s="6">
        <f t="shared" si="35"/>
        <v>326</v>
      </c>
      <c r="K728" t="s">
        <v>296</v>
      </c>
    </row>
    <row r="729" spans="1:11" x14ac:dyDescent="0.15">
      <c r="A729" s="6" t="s">
        <v>127</v>
      </c>
      <c r="B729" s="6" t="s">
        <v>128</v>
      </c>
      <c r="C729" s="6">
        <v>3</v>
      </c>
      <c r="D729" s="6" t="s">
        <v>1124</v>
      </c>
      <c r="E729" s="6">
        <v>12</v>
      </c>
      <c r="F729" s="6">
        <v>121431323</v>
      </c>
      <c r="G729" s="6">
        <v>121431509</v>
      </c>
      <c r="H729" s="6" t="str">
        <f t="shared" si="34"/>
        <v>HNF1A-EXON-3</v>
      </c>
      <c r="I729" s="6">
        <v>1</v>
      </c>
      <c r="J729" s="6">
        <f t="shared" si="35"/>
        <v>187</v>
      </c>
      <c r="K729" t="s">
        <v>296</v>
      </c>
    </row>
    <row r="730" spans="1:11" x14ac:dyDescent="0.15">
      <c r="A730" s="6" t="s">
        <v>127</v>
      </c>
      <c r="B730" s="6" t="s">
        <v>128</v>
      </c>
      <c r="C730" s="6">
        <v>7</v>
      </c>
      <c r="D730" s="6" t="s">
        <v>1125</v>
      </c>
      <c r="E730" s="6">
        <v>12</v>
      </c>
      <c r="F730" s="6">
        <v>121435277</v>
      </c>
      <c r="G730" s="6">
        <v>121435468</v>
      </c>
      <c r="H730" s="6" t="str">
        <f t="shared" si="34"/>
        <v>HNF1A-EXON-7</v>
      </c>
      <c r="I730" s="6">
        <v>1</v>
      </c>
      <c r="J730" s="6">
        <f t="shared" si="35"/>
        <v>192</v>
      </c>
      <c r="K730" t="s">
        <v>296</v>
      </c>
    </row>
    <row r="731" spans="1:11" x14ac:dyDescent="0.15">
      <c r="A731" s="6" t="s">
        <v>211</v>
      </c>
      <c r="B731" s="6" t="s">
        <v>212</v>
      </c>
      <c r="C731" s="6">
        <v>13</v>
      </c>
      <c r="D731" s="6" t="s">
        <v>1126</v>
      </c>
      <c r="E731" s="6">
        <v>12</v>
      </c>
      <c r="F731" s="6">
        <v>133250161</v>
      </c>
      <c r="G731" s="6">
        <v>133250293</v>
      </c>
      <c r="H731" s="6" t="str">
        <f t="shared" si="34"/>
        <v>POLE-EXON-13</v>
      </c>
      <c r="I731" s="6">
        <v>-1</v>
      </c>
      <c r="J731" s="6">
        <f t="shared" si="35"/>
        <v>133</v>
      </c>
      <c r="K731" t="s">
        <v>1127</v>
      </c>
    </row>
    <row r="732" spans="1:11" x14ac:dyDescent="0.15">
      <c r="A732" s="6" t="s">
        <v>211</v>
      </c>
      <c r="B732" s="6" t="s">
        <v>212</v>
      </c>
      <c r="C732" s="6">
        <v>9</v>
      </c>
      <c r="D732" s="6" t="s">
        <v>1128</v>
      </c>
      <c r="E732" s="6">
        <v>12</v>
      </c>
      <c r="F732" s="6">
        <v>133253132</v>
      </c>
      <c r="G732" s="6">
        <v>133253239</v>
      </c>
      <c r="H732" s="6" t="str">
        <f t="shared" si="34"/>
        <v>POLE-EXON-9</v>
      </c>
      <c r="I732" s="6">
        <v>-1</v>
      </c>
      <c r="J732" s="6">
        <f t="shared" si="35"/>
        <v>108</v>
      </c>
      <c r="K732" t="s">
        <v>1129</v>
      </c>
    </row>
    <row r="733" spans="1:11" x14ac:dyDescent="0.15">
      <c r="A733" s="6" t="s">
        <v>113</v>
      </c>
      <c r="B733" s="6" t="s">
        <v>114</v>
      </c>
      <c r="C733" s="6">
        <v>20</v>
      </c>
      <c r="D733" s="6" t="s">
        <v>1130</v>
      </c>
      <c r="E733" s="6">
        <v>13</v>
      </c>
      <c r="F733" s="6">
        <v>28592604</v>
      </c>
      <c r="G733" s="6">
        <v>28592726</v>
      </c>
      <c r="H733" s="6" t="str">
        <f t="shared" si="34"/>
        <v>FLT3-EXON-20</v>
      </c>
      <c r="I733" s="6">
        <v>-1</v>
      </c>
      <c r="J733" s="6">
        <f t="shared" si="35"/>
        <v>123</v>
      </c>
      <c r="K733" t="s">
        <v>385</v>
      </c>
    </row>
    <row r="734" spans="1:11" x14ac:dyDescent="0.15">
      <c r="A734" s="6" t="s">
        <v>113</v>
      </c>
      <c r="B734" s="6" t="s">
        <v>114</v>
      </c>
      <c r="C734" s="6">
        <v>14</v>
      </c>
      <c r="D734" s="6" t="s">
        <v>1131</v>
      </c>
      <c r="E734" s="6">
        <v>13</v>
      </c>
      <c r="F734" s="6">
        <v>28608219</v>
      </c>
      <c r="G734" s="6">
        <v>28608351</v>
      </c>
      <c r="H734" s="6" t="str">
        <f t="shared" si="34"/>
        <v>FLT3-EXON-14</v>
      </c>
      <c r="I734" s="6">
        <v>-1</v>
      </c>
      <c r="J734" s="6">
        <f t="shared" si="35"/>
        <v>133</v>
      </c>
      <c r="K734" t="s">
        <v>1132</v>
      </c>
    </row>
    <row r="735" spans="1:11" x14ac:dyDescent="0.15">
      <c r="A735" s="6" t="s">
        <v>42</v>
      </c>
      <c r="B735" s="6" t="s">
        <v>43</v>
      </c>
      <c r="C735" s="6">
        <v>2</v>
      </c>
      <c r="D735" s="6" t="s">
        <v>1133</v>
      </c>
      <c r="E735" s="6">
        <v>13</v>
      </c>
      <c r="F735" s="6">
        <v>32890598</v>
      </c>
      <c r="G735" s="6">
        <v>32890664</v>
      </c>
      <c r="H735" s="6" t="str">
        <f t="shared" si="34"/>
        <v>BRCA2-EXON-2</v>
      </c>
      <c r="I735" s="6">
        <v>1</v>
      </c>
      <c r="J735" s="6">
        <v>67</v>
      </c>
      <c r="K735" s="7" t="s">
        <v>324</v>
      </c>
    </row>
    <row r="736" spans="1:11" x14ac:dyDescent="0.15">
      <c r="A736" s="6" t="s">
        <v>42</v>
      </c>
      <c r="B736" s="6" t="s">
        <v>43</v>
      </c>
      <c r="C736" s="6">
        <v>3</v>
      </c>
      <c r="D736" s="6" t="s">
        <v>1134</v>
      </c>
      <c r="E736" s="6">
        <v>13</v>
      </c>
      <c r="F736" s="6">
        <v>32893214</v>
      </c>
      <c r="G736" s="6">
        <v>32893462</v>
      </c>
      <c r="H736" s="6" t="str">
        <f t="shared" si="34"/>
        <v>BRCA2-EXON-3</v>
      </c>
      <c r="I736" s="6">
        <v>1</v>
      </c>
      <c r="J736" s="6">
        <v>249</v>
      </c>
      <c r="K736" s="6"/>
    </row>
    <row r="737" spans="1:11" x14ac:dyDescent="0.15">
      <c r="A737" s="6" t="s">
        <v>42</v>
      </c>
      <c r="B737" s="6" t="s">
        <v>43</v>
      </c>
      <c r="C737" s="6">
        <v>4</v>
      </c>
      <c r="D737" s="6" t="s">
        <v>1135</v>
      </c>
      <c r="E737" s="6">
        <v>13</v>
      </c>
      <c r="F737" s="6">
        <v>32899213</v>
      </c>
      <c r="G737" s="6">
        <v>32899321</v>
      </c>
      <c r="H737" s="6" t="str">
        <f t="shared" si="34"/>
        <v>BRCA2-EXON-4</v>
      </c>
      <c r="I737" s="6">
        <v>1</v>
      </c>
      <c r="J737" s="6">
        <v>109</v>
      </c>
      <c r="K737" s="6"/>
    </row>
    <row r="738" spans="1:11" x14ac:dyDescent="0.15">
      <c r="A738" s="6" t="s">
        <v>42</v>
      </c>
      <c r="B738" s="6" t="s">
        <v>43</v>
      </c>
      <c r="C738" s="6">
        <v>5</v>
      </c>
      <c r="D738" s="6" t="s">
        <v>1136</v>
      </c>
      <c r="E738" s="6">
        <v>13</v>
      </c>
      <c r="F738" s="6">
        <v>32900238</v>
      </c>
      <c r="G738" s="6">
        <v>32900287</v>
      </c>
      <c r="H738" s="6" t="str">
        <f t="shared" si="34"/>
        <v>BRCA2-EXON-5</v>
      </c>
      <c r="I738" s="6">
        <v>1</v>
      </c>
      <c r="J738" s="6">
        <v>50</v>
      </c>
      <c r="K738" s="6"/>
    </row>
    <row r="739" spans="1:11" x14ac:dyDescent="0.15">
      <c r="A739" s="6" t="s">
        <v>42</v>
      </c>
      <c r="B739" s="6" t="s">
        <v>43</v>
      </c>
      <c r="C739" s="6">
        <v>6</v>
      </c>
      <c r="D739" s="6" t="s">
        <v>1137</v>
      </c>
      <c r="E739" s="6">
        <v>13</v>
      </c>
      <c r="F739" s="6">
        <v>32900379</v>
      </c>
      <c r="G739" s="6">
        <v>32900419</v>
      </c>
      <c r="H739" s="6" t="str">
        <f t="shared" si="34"/>
        <v>BRCA2-EXON-6</v>
      </c>
      <c r="I739" s="6">
        <v>1</v>
      </c>
      <c r="J739" s="6">
        <v>41</v>
      </c>
      <c r="K739" s="6"/>
    </row>
    <row r="740" spans="1:11" x14ac:dyDescent="0.15">
      <c r="A740" s="6" t="s">
        <v>42</v>
      </c>
      <c r="B740" s="6" t="s">
        <v>43</v>
      </c>
      <c r="C740" s="6">
        <v>7</v>
      </c>
      <c r="D740" s="6" t="s">
        <v>1138</v>
      </c>
      <c r="E740" s="6">
        <v>13</v>
      </c>
      <c r="F740" s="6">
        <v>32900636</v>
      </c>
      <c r="G740" s="6">
        <v>32900750</v>
      </c>
      <c r="H740" s="6" t="str">
        <f t="shared" si="34"/>
        <v>BRCA2-EXON-7</v>
      </c>
      <c r="I740" s="6">
        <v>1</v>
      </c>
      <c r="J740" s="6">
        <v>115</v>
      </c>
      <c r="K740" s="6"/>
    </row>
    <row r="741" spans="1:11" x14ac:dyDescent="0.15">
      <c r="A741" s="6" t="s">
        <v>42</v>
      </c>
      <c r="B741" s="6" t="s">
        <v>43</v>
      </c>
      <c r="C741" s="6">
        <v>8</v>
      </c>
      <c r="D741" s="6" t="s">
        <v>1139</v>
      </c>
      <c r="E741" s="6">
        <v>13</v>
      </c>
      <c r="F741" s="6">
        <v>32903580</v>
      </c>
      <c r="G741" s="6">
        <v>32903629</v>
      </c>
      <c r="H741" s="6" t="str">
        <f t="shared" si="34"/>
        <v>BRCA2-EXON-8</v>
      </c>
      <c r="I741" s="6">
        <v>1</v>
      </c>
      <c r="J741" s="6">
        <v>50</v>
      </c>
      <c r="K741" s="6"/>
    </row>
    <row r="742" spans="1:11" x14ac:dyDescent="0.15">
      <c r="A742" s="6" t="s">
        <v>42</v>
      </c>
      <c r="B742" s="6" t="s">
        <v>43</v>
      </c>
      <c r="C742" s="6">
        <v>9</v>
      </c>
      <c r="D742" s="6" t="s">
        <v>1140</v>
      </c>
      <c r="E742" s="6">
        <v>13</v>
      </c>
      <c r="F742" s="6">
        <v>32905056</v>
      </c>
      <c r="G742" s="6">
        <v>32905167</v>
      </c>
      <c r="H742" s="6" t="str">
        <f t="shared" si="34"/>
        <v>BRCA2-EXON-9</v>
      </c>
      <c r="I742" s="6">
        <v>1</v>
      </c>
      <c r="J742" s="6">
        <v>112</v>
      </c>
      <c r="K742" s="6"/>
    </row>
    <row r="743" spans="1:11" x14ac:dyDescent="0.15">
      <c r="A743" s="6" t="s">
        <v>42</v>
      </c>
      <c r="B743" s="6" t="s">
        <v>43</v>
      </c>
      <c r="C743" s="6">
        <v>10</v>
      </c>
      <c r="D743" s="6" t="s">
        <v>1141</v>
      </c>
      <c r="E743" s="6">
        <v>13</v>
      </c>
      <c r="F743" s="6">
        <v>32906409</v>
      </c>
      <c r="G743" s="6">
        <v>32907524</v>
      </c>
      <c r="H743" s="6" t="str">
        <f t="shared" si="34"/>
        <v>BRCA2-EXON-10</v>
      </c>
      <c r="I743" s="6">
        <v>1</v>
      </c>
      <c r="J743" s="6">
        <v>1116</v>
      </c>
      <c r="K743" s="6"/>
    </row>
    <row r="744" spans="1:11" x14ac:dyDescent="0.15">
      <c r="A744" s="6" t="s">
        <v>42</v>
      </c>
      <c r="B744" s="6" t="s">
        <v>43</v>
      </c>
      <c r="C744" s="6">
        <v>11</v>
      </c>
      <c r="D744" s="6" t="s">
        <v>1142</v>
      </c>
      <c r="E744" s="6">
        <v>13</v>
      </c>
      <c r="F744" s="6">
        <v>32910402</v>
      </c>
      <c r="G744" s="6">
        <v>32915333</v>
      </c>
      <c r="H744" s="6" t="str">
        <f t="shared" si="34"/>
        <v>BRCA2-EXON-11</v>
      </c>
      <c r="I744" s="6">
        <v>1</v>
      </c>
      <c r="J744" s="6">
        <v>4932</v>
      </c>
      <c r="K744" s="6"/>
    </row>
    <row r="745" spans="1:11" x14ac:dyDescent="0.15">
      <c r="A745" s="6" t="s">
        <v>42</v>
      </c>
      <c r="B745" s="6" t="s">
        <v>43</v>
      </c>
      <c r="C745" s="6">
        <v>12</v>
      </c>
      <c r="D745" s="6" t="s">
        <v>1143</v>
      </c>
      <c r="E745" s="6">
        <v>13</v>
      </c>
      <c r="F745" s="6">
        <v>32918695</v>
      </c>
      <c r="G745" s="6">
        <v>32918790</v>
      </c>
      <c r="H745" s="6" t="str">
        <f t="shared" si="34"/>
        <v>BRCA2-EXON-12</v>
      </c>
      <c r="I745" s="6">
        <v>1</v>
      </c>
      <c r="J745" s="6">
        <v>96</v>
      </c>
      <c r="K745" s="6"/>
    </row>
    <row r="746" spans="1:11" x14ac:dyDescent="0.15">
      <c r="A746" s="6" t="s">
        <v>42</v>
      </c>
      <c r="B746" s="6" t="s">
        <v>43</v>
      </c>
      <c r="C746" s="6">
        <v>13</v>
      </c>
      <c r="D746" s="6" t="s">
        <v>1144</v>
      </c>
      <c r="E746" s="6">
        <v>13</v>
      </c>
      <c r="F746" s="6">
        <v>32920964</v>
      </c>
      <c r="G746" s="6">
        <v>32921033</v>
      </c>
      <c r="H746" s="6" t="str">
        <f t="shared" ref="H746:H777" si="36">A746&amp;"-EXON-"&amp;C746</f>
        <v>BRCA2-EXON-13</v>
      </c>
      <c r="I746" s="6">
        <v>1</v>
      </c>
      <c r="J746" s="6">
        <v>70</v>
      </c>
      <c r="K746" s="6"/>
    </row>
    <row r="747" spans="1:11" x14ac:dyDescent="0.15">
      <c r="A747" s="6" t="s">
        <v>42</v>
      </c>
      <c r="B747" s="6" t="s">
        <v>43</v>
      </c>
      <c r="C747" s="6">
        <v>14</v>
      </c>
      <c r="D747" s="6" t="s">
        <v>1145</v>
      </c>
      <c r="E747" s="6">
        <v>13</v>
      </c>
      <c r="F747" s="6">
        <v>32928998</v>
      </c>
      <c r="G747" s="6">
        <v>32929425</v>
      </c>
      <c r="H747" s="6" t="str">
        <f t="shared" si="36"/>
        <v>BRCA2-EXON-14</v>
      </c>
      <c r="I747" s="6">
        <v>1</v>
      </c>
      <c r="J747" s="6">
        <v>428</v>
      </c>
      <c r="K747" s="6"/>
    </row>
    <row r="748" spans="1:11" x14ac:dyDescent="0.15">
      <c r="A748" s="6" t="s">
        <v>42</v>
      </c>
      <c r="B748" s="6" t="s">
        <v>43</v>
      </c>
      <c r="C748" s="6">
        <v>15</v>
      </c>
      <c r="D748" s="6" t="s">
        <v>1146</v>
      </c>
      <c r="E748" s="6">
        <v>13</v>
      </c>
      <c r="F748" s="6">
        <v>32930565</v>
      </c>
      <c r="G748" s="6">
        <v>32930746</v>
      </c>
      <c r="H748" s="6" t="str">
        <f t="shared" si="36"/>
        <v>BRCA2-EXON-15</v>
      </c>
      <c r="I748" s="6">
        <v>1</v>
      </c>
      <c r="J748" s="6">
        <v>182</v>
      </c>
      <c r="K748" s="6"/>
    </row>
    <row r="749" spans="1:11" x14ac:dyDescent="0.15">
      <c r="A749" s="6" t="s">
        <v>42</v>
      </c>
      <c r="B749" s="6" t="s">
        <v>43</v>
      </c>
      <c r="C749" s="6">
        <v>16</v>
      </c>
      <c r="D749" s="6" t="s">
        <v>1147</v>
      </c>
      <c r="E749" s="6">
        <v>13</v>
      </c>
      <c r="F749" s="6">
        <v>32931879</v>
      </c>
      <c r="G749" s="6">
        <v>32932066</v>
      </c>
      <c r="H749" s="6" t="str">
        <f t="shared" si="36"/>
        <v>BRCA2-EXON-16</v>
      </c>
      <c r="I749" s="6">
        <v>1</v>
      </c>
      <c r="J749" s="6">
        <v>188</v>
      </c>
      <c r="K749" s="6"/>
    </row>
    <row r="750" spans="1:11" x14ac:dyDescent="0.15">
      <c r="A750" s="6" t="s">
        <v>42</v>
      </c>
      <c r="B750" s="6" t="s">
        <v>43</v>
      </c>
      <c r="C750" s="6">
        <v>17</v>
      </c>
      <c r="D750" s="6" t="s">
        <v>1148</v>
      </c>
      <c r="E750" s="6">
        <v>13</v>
      </c>
      <c r="F750" s="6">
        <v>32936660</v>
      </c>
      <c r="G750" s="6">
        <v>32936830</v>
      </c>
      <c r="H750" s="6" t="str">
        <f t="shared" si="36"/>
        <v>BRCA2-EXON-17</v>
      </c>
      <c r="I750" s="6">
        <v>1</v>
      </c>
      <c r="J750" s="6">
        <v>171</v>
      </c>
      <c r="K750" s="6"/>
    </row>
    <row r="751" spans="1:11" x14ac:dyDescent="0.15">
      <c r="A751" s="6" t="s">
        <v>42</v>
      </c>
      <c r="B751" s="6" t="s">
        <v>43</v>
      </c>
      <c r="C751" s="6">
        <v>18</v>
      </c>
      <c r="D751" s="6" t="s">
        <v>1149</v>
      </c>
      <c r="E751" s="6">
        <v>13</v>
      </c>
      <c r="F751" s="6">
        <v>32937316</v>
      </c>
      <c r="G751" s="6">
        <v>32937670</v>
      </c>
      <c r="H751" s="6" t="str">
        <f t="shared" si="36"/>
        <v>BRCA2-EXON-18</v>
      </c>
      <c r="I751" s="6">
        <v>1</v>
      </c>
      <c r="J751" s="6">
        <v>355</v>
      </c>
      <c r="K751" s="6"/>
    </row>
    <row r="752" spans="1:11" x14ac:dyDescent="0.15">
      <c r="A752" s="6" t="s">
        <v>42</v>
      </c>
      <c r="B752" s="6" t="s">
        <v>43</v>
      </c>
      <c r="C752" s="6">
        <v>19</v>
      </c>
      <c r="D752" s="6" t="s">
        <v>1150</v>
      </c>
      <c r="E752" s="6">
        <v>13</v>
      </c>
      <c r="F752" s="6">
        <v>32944539</v>
      </c>
      <c r="G752" s="6">
        <v>32944694</v>
      </c>
      <c r="H752" s="6" t="str">
        <f t="shared" si="36"/>
        <v>BRCA2-EXON-19</v>
      </c>
      <c r="I752" s="6">
        <v>1</v>
      </c>
      <c r="J752" s="6">
        <v>156</v>
      </c>
      <c r="K752" s="6"/>
    </row>
    <row r="753" spans="1:11" x14ac:dyDescent="0.15">
      <c r="A753" s="6" t="s">
        <v>42</v>
      </c>
      <c r="B753" s="6" t="s">
        <v>43</v>
      </c>
      <c r="C753" s="6">
        <v>20</v>
      </c>
      <c r="D753" s="6" t="s">
        <v>1151</v>
      </c>
      <c r="E753" s="6">
        <v>13</v>
      </c>
      <c r="F753" s="6">
        <v>32945093</v>
      </c>
      <c r="G753" s="6">
        <v>32945237</v>
      </c>
      <c r="H753" s="6" t="str">
        <f t="shared" si="36"/>
        <v>BRCA2-EXON-20</v>
      </c>
      <c r="I753" s="6">
        <v>1</v>
      </c>
      <c r="J753" s="6">
        <v>145</v>
      </c>
      <c r="K753" s="6"/>
    </row>
    <row r="754" spans="1:11" x14ac:dyDescent="0.15">
      <c r="A754" s="6" t="s">
        <v>42</v>
      </c>
      <c r="B754" s="6" t="s">
        <v>43</v>
      </c>
      <c r="C754" s="6">
        <v>21</v>
      </c>
      <c r="D754" s="6" t="s">
        <v>1152</v>
      </c>
      <c r="E754" s="6">
        <v>13</v>
      </c>
      <c r="F754" s="6">
        <v>32950807</v>
      </c>
      <c r="G754" s="6">
        <v>32950928</v>
      </c>
      <c r="H754" s="6" t="str">
        <f t="shared" si="36"/>
        <v>BRCA2-EXON-21</v>
      </c>
      <c r="I754" s="6">
        <v>1</v>
      </c>
      <c r="J754" s="6">
        <v>122</v>
      </c>
      <c r="K754" s="6"/>
    </row>
    <row r="755" spans="1:11" x14ac:dyDescent="0.15">
      <c r="A755" s="6" t="s">
        <v>42</v>
      </c>
      <c r="B755" s="6" t="s">
        <v>43</v>
      </c>
      <c r="C755" s="6">
        <v>22</v>
      </c>
      <c r="D755" s="6" t="s">
        <v>1153</v>
      </c>
      <c r="E755" s="6">
        <v>13</v>
      </c>
      <c r="F755" s="6">
        <v>32953454</v>
      </c>
      <c r="G755" s="6">
        <v>32953652</v>
      </c>
      <c r="H755" s="6" t="str">
        <f t="shared" si="36"/>
        <v>BRCA2-EXON-22</v>
      </c>
      <c r="I755" s="6">
        <v>1</v>
      </c>
      <c r="J755" s="6">
        <v>199</v>
      </c>
      <c r="K755" s="6"/>
    </row>
    <row r="756" spans="1:11" x14ac:dyDescent="0.15">
      <c r="A756" s="6" t="s">
        <v>42</v>
      </c>
      <c r="B756" s="6" t="s">
        <v>43</v>
      </c>
      <c r="C756" s="6">
        <v>23</v>
      </c>
      <c r="D756" s="6" t="s">
        <v>1154</v>
      </c>
      <c r="E756" s="6">
        <v>13</v>
      </c>
      <c r="F756" s="6">
        <v>32953887</v>
      </c>
      <c r="G756" s="6">
        <v>32954050</v>
      </c>
      <c r="H756" s="6" t="str">
        <f t="shared" si="36"/>
        <v>BRCA2-EXON-23</v>
      </c>
      <c r="I756" s="6">
        <v>1</v>
      </c>
      <c r="J756" s="6">
        <v>164</v>
      </c>
      <c r="K756" s="6"/>
    </row>
    <row r="757" spans="1:11" x14ac:dyDescent="0.15">
      <c r="A757" s="6" t="s">
        <v>42</v>
      </c>
      <c r="B757" s="6" t="s">
        <v>43</v>
      </c>
      <c r="C757" s="6">
        <v>24</v>
      </c>
      <c r="D757" s="6" t="s">
        <v>1155</v>
      </c>
      <c r="E757" s="6">
        <v>13</v>
      </c>
      <c r="F757" s="6">
        <v>32954144</v>
      </c>
      <c r="G757" s="6">
        <v>32954282</v>
      </c>
      <c r="H757" s="6" t="str">
        <f t="shared" si="36"/>
        <v>BRCA2-EXON-24</v>
      </c>
      <c r="I757" s="6">
        <v>1</v>
      </c>
      <c r="J757" s="6">
        <v>139</v>
      </c>
      <c r="K757" s="6"/>
    </row>
    <row r="758" spans="1:11" x14ac:dyDescent="0.15">
      <c r="A758" s="6" t="s">
        <v>42</v>
      </c>
      <c r="B758" s="6" t="s">
        <v>43</v>
      </c>
      <c r="C758" s="6">
        <v>25</v>
      </c>
      <c r="D758" s="6" t="s">
        <v>1156</v>
      </c>
      <c r="E758" s="6">
        <v>13</v>
      </c>
      <c r="F758" s="6">
        <v>32968826</v>
      </c>
      <c r="G758" s="6">
        <v>32969070</v>
      </c>
      <c r="H758" s="6" t="str">
        <f t="shared" si="36"/>
        <v>BRCA2-EXON-25</v>
      </c>
      <c r="I758" s="6">
        <v>1</v>
      </c>
      <c r="J758" s="6">
        <v>245</v>
      </c>
      <c r="K758" s="6"/>
    </row>
    <row r="759" spans="1:11" x14ac:dyDescent="0.15">
      <c r="A759" s="6" t="s">
        <v>42</v>
      </c>
      <c r="B759" s="6" t="s">
        <v>43</v>
      </c>
      <c r="C759" s="6">
        <v>26</v>
      </c>
      <c r="D759" s="6" t="s">
        <v>1157</v>
      </c>
      <c r="E759" s="6">
        <v>13</v>
      </c>
      <c r="F759" s="6">
        <v>32971035</v>
      </c>
      <c r="G759" s="6">
        <v>32971181</v>
      </c>
      <c r="H759" s="6" t="str">
        <f t="shared" si="36"/>
        <v>BRCA2-EXON-26</v>
      </c>
      <c r="I759" s="6">
        <v>1</v>
      </c>
      <c r="J759" s="6">
        <v>147</v>
      </c>
      <c r="K759" s="6"/>
    </row>
    <row r="760" spans="1:11" x14ac:dyDescent="0.15">
      <c r="A760" s="6" t="s">
        <v>42</v>
      </c>
      <c r="B760" s="6" t="s">
        <v>43</v>
      </c>
      <c r="C760" s="6">
        <v>27</v>
      </c>
      <c r="D760" s="6" t="s">
        <v>1158</v>
      </c>
      <c r="E760" s="6">
        <v>13</v>
      </c>
      <c r="F760" s="6">
        <v>32972299</v>
      </c>
      <c r="G760" s="6">
        <v>32972907</v>
      </c>
      <c r="H760" s="6" t="str">
        <f t="shared" si="36"/>
        <v>BRCA2-EXON-27</v>
      </c>
      <c r="I760" s="6">
        <v>1</v>
      </c>
      <c r="J760" s="6">
        <v>609</v>
      </c>
      <c r="K760" s="6"/>
    </row>
    <row r="761" spans="1:11" x14ac:dyDescent="0.15">
      <c r="A761" s="6" t="s">
        <v>115</v>
      </c>
      <c r="B761" s="6" t="s">
        <v>116</v>
      </c>
      <c r="C761" s="6">
        <v>2</v>
      </c>
      <c r="D761" s="6" t="s">
        <v>1159</v>
      </c>
      <c r="E761" s="6">
        <v>13</v>
      </c>
      <c r="F761" s="6">
        <v>41133660</v>
      </c>
      <c r="G761" s="6">
        <v>41134997</v>
      </c>
      <c r="H761" s="6" t="str">
        <f t="shared" si="36"/>
        <v>FOXO1-EXON-2</v>
      </c>
      <c r="I761" s="6">
        <v>-1</v>
      </c>
      <c r="J761" s="6">
        <v>1338</v>
      </c>
    </row>
    <row r="762" spans="1:11" x14ac:dyDescent="0.15">
      <c r="A762" s="6" t="s">
        <v>115</v>
      </c>
      <c r="B762" s="6" t="s">
        <v>116</v>
      </c>
      <c r="C762" s="6">
        <v>1</v>
      </c>
      <c r="D762" s="6" t="s">
        <v>1160</v>
      </c>
      <c r="E762" s="6">
        <v>13</v>
      </c>
      <c r="F762" s="6">
        <v>41239720</v>
      </c>
      <c r="G762" s="6">
        <v>41240349</v>
      </c>
      <c r="H762" s="6" t="str">
        <f t="shared" si="36"/>
        <v>FOXO1-EXON-1</v>
      </c>
      <c r="I762" s="6">
        <v>-1</v>
      </c>
      <c r="J762" s="6">
        <v>630</v>
      </c>
      <c r="K762" t="s">
        <v>324</v>
      </c>
    </row>
    <row r="763" spans="1:11" x14ac:dyDescent="0.15">
      <c r="A763" s="6" t="s">
        <v>225</v>
      </c>
      <c r="B763" s="6" t="s">
        <v>226</v>
      </c>
      <c r="C763" s="6">
        <v>1</v>
      </c>
      <c r="D763" s="6" t="s">
        <v>1161</v>
      </c>
      <c r="E763" s="6">
        <v>13</v>
      </c>
      <c r="F763" s="6">
        <v>48878049</v>
      </c>
      <c r="G763" s="6">
        <v>48878185</v>
      </c>
      <c r="H763" s="6" t="str">
        <f t="shared" si="36"/>
        <v>RB1-EXON-1</v>
      </c>
      <c r="I763" s="6">
        <v>1</v>
      </c>
      <c r="J763" s="6">
        <v>137</v>
      </c>
      <c r="K763" t="s">
        <v>324</v>
      </c>
    </row>
    <row r="764" spans="1:11" x14ac:dyDescent="0.15">
      <c r="A764" s="6" t="s">
        <v>225</v>
      </c>
      <c r="B764" s="6" t="s">
        <v>226</v>
      </c>
      <c r="C764" s="6">
        <v>2</v>
      </c>
      <c r="D764" s="6" t="s">
        <v>1162</v>
      </c>
      <c r="E764" s="6">
        <v>13</v>
      </c>
      <c r="F764" s="6">
        <v>48881416</v>
      </c>
      <c r="G764" s="6">
        <v>48881542</v>
      </c>
      <c r="H764" s="6" t="str">
        <f t="shared" si="36"/>
        <v>RB1-EXON-2</v>
      </c>
      <c r="I764" s="6">
        <v>1</v>
      </c>
      <c r="J764" s="6">
        <v>127</v>
      </c>
    </row>
    <row r="765" spans="1:11" x14ac:dyDescent="0.15">
      <c r="A765" s="6" t="s">
        <v>225</v>
      </c>
      <c r="B765" s="6" t="s">
        <v>226</v>
      </c>
      <c r="C765" s="6">
        <v>3</v>
      </c>
      <c r="D765" s="6" t="s">
        <v>1163</v>
      </c>
      <c r="E765" s="6">
        <v>13</v>
      </c>
      <c r="F765" s="6">
        <v>48916735</v>
      </c>
      <c r="G765" s="6">
        <v>48916850</v>
      </c>
      <c r="H765" s="6" t="str">
        <f t="shared" si="36"/>
        <v>RB1-EXON-3</v>
      </c>
      <c r="I765" s="6">
        <v>1</v>
      </c>
      <c r="J765" s="6">
        <v>116</v>
      </c>
    </row>
    <row r="766" spans="1:11" x14ac:dyDescent="0.15">
      <c r="A766" s="6" t="s">
        <v>225</v>
      </c>
      <c r="B766" s="6" t="s">
        <v>226</v>
      </c>
      <c r="C766" s="6">
        <v>4</v>
      </c>
      <c r="D766" s="6" t="s">
        <v>1164</v>
      </c>
      <c r="E766" s="6">
        <v>13</v>
      </c>
      <c r="F766" s="6">
        <v>48919216</v>
      </c>
      <c r="G766" s="6">
        <v>48919335</v>
      </c>
      <c r="H766" s="6" t="str">
        <f t="shared" si="36"/>
        <v>RB1-EXON-4</v>
      </c>
      <c r="I766" s="6">
        <v>1</v>
      </c>
      <c r="J766" s="6">
        <v>120</v>
      </c>
    </row>
    <row r="767" spans="1:11" x14ac:dyDescent="0.15">
      <c r="A767" s="6" t="s">
        <v>225</v>
      </c>
      <c r="B767" s="6" t="s">
        <v>226</v>
      </c>
      <c r="C767" s="6">
        <v>5</v>
      </c>
      <c r="D767" s="6" t="s">
        <v>1165</v>
      </c>
      <c r="E767" s="6">
        <v>13</v>
      </c>
      <c r="F767" s="6">
        <v>48921961</v>
      </c>
      <c r="G767" s="6">
        <v>48921999</v>
      </c>
      <c r="H767" s="6" t="str">
        <f t="shared" si="36"/>
        <v>RB1-EXON-5</v>
      </c>
      <c r="I767" s="6">
        <v>1</v>
      </c>
      <c r="J767" s="6">
        <v>39</v>
      </c>
    </row>
    <row r="768" spans="1:11" x14ac:dyDescent="0.15">
      <c r="A768" s="6" t="s">
        <v>225</v>
      </c>
      <c r="B768" s="6" t="s">
        <v>226</v>
      </c>
      <c r="C768" s="6">
        <v>6</v>
      </c>
      <c r="D768" s="6" t="s">
        <v>1166</v>
      </c>
      <c r="E768" s="6">
        <v>13</v>
      </c>
      <c r="F768" s="6">
        <v>48923092</v>
      </c>
      <c r="G768" s="6">
        <v>48923159</v>
      </c>
      <c r="H768" s="6" t="str">
        <f t="shared" si="36"/>
        <v>RB1-EXON-6</v>
      </c>
      <c r="I768" s="6">
        <v>1</v>
      </c>
      <c r="J768" s="6">
        <v>68</v>
      </c>
    </row>
    <row r="769" spans="1:10" x14ac:dyDescent="0.15">
      <c r="A769" s="6" t="s">
        <v>225</v>
      </c>
      <c r="B769" s="6" t="s">
        <v>226</v>
      </c>
      <c r="C769" s="6">
        <v>7</v>
      </c>
      <c r="D769" s="6" t="s">
        <v>1167</v>
      </c>
      <c r="E769" s="6">
        <v>13</v>
      </c>
      <c r="F769" s="6">
        <v>48934153</v>
      </c>
      <c r="G769" s="6">
        <v>48934263</v>
      </c>
      <c r="H769" s="6" t="str">
        <f t="shared" si="36"/>
        <v>RB1-EXON-7</v>
      </c>
      <c r="I769" s="6">
        <v>1</v>
      </c>
      <c r="J769" s="6">
        <v>111</v>
      </c>
    </row>
    <row r="770" spans="1:10" x14ac:dyDescent="0.15">
      <c r="A770" s="6" t="s">
        <v>225</v>
      </c>
      <c r="B770" s="6" t="s">
        <v>226</v>
      </c>
      <c r="C770" s="6">
        <v>8</v>
      </c>
      <c r="D770" s="6" t="s">
        <v>1168</v>
      </c>
      <c r="E770" s="6">
        <v>13</v>
      </c>
      <c r="F770" s="6">
        <v>48936951</v>
      </c>
      <c r="G770" s="6">
        <v>48937093</v>
      </c>
      <c r="H770" s="6" t="str">
        <f t="shared" si="36"/>
        <v>RB1-EXON-8</v>
      </c>
      <c r="I770" s="6">
        <v>1</v>
      </c>
      <c r="J770" s="6">
        <v>143</v>
      </c>
    </row>
    <row r="771" spans="1:10" x14ac:dyDescent="0.15">
      <c r="A771" s="6" t="s">
        <v>225</v>
      </c>
      <c r="B771" s="6" t="s">
        <v>226</v>
      </c>
      <c r="C771" s="6">
        <v>9</v>
      </c>
      <c r="D771" s="6" t="s">
        <v>1169</v>
      </c>
      <c r="E771" s="6">
        <v>13</v>
      </c>
      <c r="F771" s="6">
        <v>48939030</v>
      </c>
      <c r="G771" s="6">
        <v>48939107</v>
      </c>
      <c r="H771" s="6" t="str">
        <f t="shared" si="36"/>
        <v>RB1-EXON-9</v>
      </c>
      <c r="I771" s="6">
        <v>1</v>
      </c>
      <c r="J771" s="6">
        <v>78</v>
      </c>
    </row>
    <row r="772" spans="1:10" x14ac:dyDescent="0.15">
      <c r="A772" s="6" t="s">
        <v>225</v>
      </c>
      <c r="B772" s="6" t="s">
        <v>226</v>
      </c>
      <c r="C772" s="6">
        <v>10</v>
      </c>
      <c r="D772" s="6" t="s">
        <v>1170</v>
      </c>
      <c r="E772" s="6">
        <v>13</v>
      </c>
      <c r="F772" s="6">
        <v>48941630</v>
      </c>
      <c r="G772" s="6">
        <v>48941739</v>
      </c>
      <c r="H772" s="6" t="str">
        <f t="shared" si="36"/>
        <v>RB1-EXON-10</v>
      </c>
      <c r="I772" s="6">
        <v>1</v>
      </c>
      <c r="J772" s="6">
        <v>110</v>
      </c>
    </row>
    <row r="773" spans="1:10" x14ac:dyDescent="0.15">
      <c r="A773" s="6" t="s">
        <v>225</v>
      </c>
      <c r="B773" s="6" t="s">
        <v>226</v>
      </c>
      <c r="C773" s="6">
        <v>11</v>
      </c>
      <c r="D773" s="6" t="s">
        <v>1171</v>
      </c>
      <c r="E773" s="6">
        <v>13</v>
      </c>
      <c r="F773" s="6">
        <v>48942663</v>
      </c>
      <c r="G773" s="6">
        <v>48942740</v>
      </c>
      <c r="H773" s="6" t="str">
        <f t="shared" si="36"/>
        <v>RB1-EXON-11</v>
      </c>
      <c r="I773" s="6">
        <v>1</v>
      </c>
      <c r="J773" s="6">
        <v>78</v>
      </c>
    </row>
    <row r="774" spans="1:10" x14ac:dyDescent="0.15">
      <c r="A774" s="6" t="s">
        <v>225</v>
      </c>
      <c r="B774" s="6" t="s">
        <v>226</v>
      </c>
      <c r="C774" s="6">
        <v>12</v>
      </c>
      <c r="D774" s="6" t="s">
        <v>1172</v>
      </c>
      <c r="E774" s="6">
        <v>13</v>
      </c>
      <c r="F774" s="6">
        <v>48947541</v>
      </c>
      <c r="G774" s="6">
        <v>48947628</v>
      </c>
      <c r="H774" s="6" t="str">
        <f t="shared" si="36"/>
        <v>RB1-EXON-12</v>
      </c>
      <c r="I774" s="6">
        <v>1</v>
      </c>
      <c r="J774" s="6">
        <v>88</v>
      </c>
    </row>
    <row r="775" spans="1:10" x14ac:dyDescent="0.15">
      <c r="A775" s="6" t="s">
        <v>225</v>
      </c>
      <c r="B775" s="6" t="s">
        <v>226</v>
      </c>
      <c r="C775" s="6">
        <v>13</v>
      </c>
      <c r="D775" s="6" t="s">
        <v>1173</v>
      </c>
      <c r="E775" s="6">
        <v>13</v>
      </c>
      <c r="F775" s="6">
        <v>48951054</v>
      </c>
      <c r="G775" s="6">
        <v>48951170</v>
      </c>
      <c r="H775" s="6" t="str">
        <f t="shared" si="36"/>
        <v>RB1-EXON-13</v>
      </c>
      <c r="I775" s="6">
        <v>1</v>
      </c>
      <c r="J775" s="6">
        <v>117</v>
      </c>
    </row>
    <row r="776" spans="1:10" x14ac:dyDescent="0.15">
      <c r="A776" s="6" t="s">
        <v>225</v>
      </c>
      <c r="B776" s="6" t="s">
        <v>226</v>
      </c>
      <c r="C776" s="6">
        <v>14</v>
      </c>
      <c r="D776" s="6" t="s">
        <v>1174</v>
      </c>
      <c r="E776" s="6">
        <v>13</v>
      </c>
      <c r="F776" s="6">
        <v>48953730</v>
      </c>
      <c r="G776" s="6">
        <v>48953786</v>
      </c>
      <c r="H776" s="6" t="str">
        <f t="shared" si="36"/>
        <v>RB1-EXON-14</v>
      </c>
      <c r="I776" s="6">
        <v>1</v>
      </c>
      <c r="J776" s="6">
        <v>57</v>
      </c>
    </row>
    <row r="777" spans="1:10" x14ac:dyDescent="0.15">
      <c r="A777" s="6" t="s">
        <v>225</v>
      </c>
      <c r="B777" s="6" t="s">
        <v>226</v>
      </c>
      <c r="C777" s="6">
        <v>15</v>
      </c>
      <c r="D777" s="6" t="s">
        <v>1175</v>
      </c>
      <c r="E777" s="6">
        <v>13</v>
      </c>
      <c r="F777" s="6">
        <v>48954189</v>
      </c>
      <c r="G777" s="6">
        <v>48954220</v>
      </c>
      <c r="H777" s="6" t="str">
        <f t="shared" si="36"/>
        <v>RB1-EXON-15</v>
      </c>
      <c r="I777" s="6">
        <v>1</v>
      </c>
      <c r="J777" s="6">
        <v>32</v>
      </c>
    </row>
    <row r="778" spans="1:10" x14ac:dyDescent="0.15">
      <c r="A778" s="6" t="s">
        <v>225</v>
      </c>
      <c r="B778" s="6" t="s">
        <v>226</v>
      </c>
      <c r="C778" s="6">
        <v>16</v>
      </c>
      <c r="D778" s="6" t="s">
        <v>1176</v>
      </c>
      <c r="E778" s="6">
        <v>13</v>
      </c>
      <c r="F778" s="6">
        <v>48954301</v>
      </c>
      <c r="G778" s="6">
        <v>48954377</v>
      </c>
      <c r="H778" s="6" t="str">
        <f t="shared" ref="H778:H789" si="37">A778&amp;"-EXON-"&amp;C778</f>
        <v>RB1-EXON-16</v>
      </c>
      <c r="I778" s="6">
        <v>1</v>
      </c>
      <c r="J778" s="6">
        <v>77</v>
      </c>
    </row>
    <row r="779" spans="1:10" x14ac:dyDescent="0.15">
      <c r="A779" s="6" t="s">
        <v>225</v>
      </c>
      <c r="B779" s="6" t="s">
        <v>226</v>
      </c>
      <c r="C779" s="6">
        <v>17</v>
      </c>
      <c r="D779" s="6" t="s">
        <v>1177</v>
      </c>
      <c r="E779" s="6">
        <v>13</v>
      </c>
      <c r="F779" s="6">
        <v>48955383</v>
      </c>
      <c r="G779" s="6">
        <v>48955579</v>
      </c>
      <c r="H779" s="6" t="str">
        <f t="shared" si="37"/>
        <v>RB1-EXON-17</v>
      </c>
      <c r="I779" s="6">
        <v>1</v>
      </c>
      <c r="J779" s="6">
        <v>197</v>
      </c>
    </row>
    <row r="780" spans="1:10" x14ac:dyDescent="0.15">
      <c r="A780" s="6" t="s">
        <v>225</v>
      </c>
      <c r="B780" s="6" t="s">
        <v>226</v>
      </c>
      <c r="C780" s="6">
        <v>18</v>
      </c>
      <c r="D780" s="6" t="s">
        <v>1178</v>
      </c>
      <c r="E780" s="6">
        <v>13</v>
      </c>
      <c r="F780" s="6">
        <v>49027129</v>
      </c>
      <c r="G780" s="6">
        <v>49027247</v>
      </c>
      <c r="H780" s="6" t="str">
        <f t="shared" si="37"/>
        <v>RB1-EXON-18</v>
      </c>
      <c r="I780" s="6">
        <v>1</v>
      </c>
      <c r="J780" s="6">
        <v>119</v>
      </c>
    </row>
    <row r="781" spans="1:10" x14ac:dyDescent="0.15">
      <c r="A781" s="6" t="s">
        <v>225</v>
      </c>
      <c r="B781" s="6" t="s">
        <v>226</v>
      </c>
      <c r="C781" s="6">
        <v>19</v>
      </c>
      <c r="D781" s="6" t="s">
        <v>1179</v>
      </c>
      <c r="E781" s="6">
        <v>13</v>
      </c>
      <c r="F781" s="6">
        <v>49030340</v>
      </c>
      <c r="G781" s="6">
        <v>49030485</v>
      </c>
      <c r="H781" s="6" t="str">
        <f t="shared" si="37"/>
        <v>RB1-EXON-19</v>
      </c>
      <c r="I781" s="6">
        <v>1</v>
      </c>
      <c r="J781" s="6">
        <v>146</v>
      </c>
    </row>
    <row r="782" spans="1:10" x14ac:dyDescent="0.15">
      <c r="A782" s="6" t="s">
        <v>225</v>
      </c>
      <c r="B782" s="6" t="s">
        <v>226</v>
      </c>
      <c r="C782" s="6">
        <v>20</v>
      </c>
      <c r="D782" s="6" t="s">
        <v>1180</v>
      </c>
      <c r="E782" s="6">
        <v>13</v>
      </c>
      <c r="F782" s="6">
        <v>49033824</v>
      </c>
      <c r="G782" s="6">
        <v>49033969</v>
      </c>
      <c r="H782" s="6" t="str">
        <f t="shared" si="37"/>
        <v>RB1-EXON-20</v>
      </c>
      <c r="I782" s="6">
        <v>1</v>
      </c>
      <c r="J782" s="6">
        <v>146</v>
      </c>
    </row>
    <row r="783" spans="1:10" x14ac:dyDescent="0.15">
      <c r="A783" s="6" t="s">
        <v>225</v>
      </c>
      <c r="B783" s="6" t="s">
        <v>226</v>
      </c>
      <c r="C783" s="6">
        <v>21</v>
      </c>
      <c r="D783" s="6" t="s">
        <v>1181</v>
      </c>
      <c r="E783" s="6">
        <v>13</v>
      </c>
      <c r="F783" s="6">
        <v>49037867</v>
      </c>
      <c r="G783" s="6">
        <v>49037971</v>
      </c>
      <c r="H783" s="6" t="str">
        <f t="shared" si="37"/>
        <v>RB1-EXON-21</v>
      </c>
      <c r="I783" s="6">
        <v>1</v>
      </c>
      <c r="J783" s="6">
        <v>105</v>
      </c>
    </row>
    <row r="784" spans="1:10" x14ac:dyDescent="0.15">
      <c r="A784" s="6" t="s">
        <v>225</v>
      </c>
      <c r="B784" s="6" t="s">
        <v>226</v>
      </c>
      <c r="C784" s="6">
        <v>22</v>
      </c>
      <c r="D784" s="6" t="s">
        <v>1182</v>
      </c>
      <c r="E784" s="6">
        <v>13</v>
      </c>
      <c r="F784" s="6">
        <v>49039134</v>
      </c>
      <c r="G784" s="6">
        <v>49039247</v>
      </c>
      <c r="H784" s="6" t="str">
        <f t="shared" si="37"/>
        <v>RB1-EXON-22</v>
      </c>
      <c r="I784" s="6">
        <v>1</v>
      </c>
      <c r="J784" s="6">
        <v>114</v>
      </c>
    </row>
    <row r="785" spans="1:11" x14ac:dyDescent="0.15">
      <c r="A785" s="6" t="s">
        <v>225</v>
      </c>
      <c r="B785" s="6" t="s">
        <v>226</v>
      </c>
      <c r="C785" s="6">
        <v>23</v>
      </c>
      <c r="D785" s="6" t="s">
        <v>1183</v>
      </c>
      <c r="E785" s="6">
        <v>13</v>
      </c>
      <c r="F785" s="6">
        <v>49039341</v>
      </c>
      <c r="G785" s="6">
        <v>49039504</v>
      </c>
      <c r="H785" s="6" t="str">
        <f t="shared" si="37"/>
        <v>RB1-EXON-23</v>
      </c>
      <c r="I785" s="6">
        <v>1</v>
      </c>
      <c r="J785" s="6">
        <v>164</v>
      </c>
    </row>
    <row r="786" spans="1:11" x14ac:dyDescent="0.15">
      <c r="A786" s="6" t="s">
        <v>225</v>
      </c>
      <c r="B786" s="6" t="s">
        <v>226</v>
      </c>
      <c r="C786" s="6">
        <v>24</v>
      </c>
      <c r="D786" s="6" t="s">
        <v>1184</v>
      </c>
      <c r="E786" s="6">
        <v>13</v>
      </c>
      <c r="F786" s="6">
        <v>49047496</v>
      </c>
      <c r="G786" s="6">
        <v>49047526</v>
      </c>
      <c r="H786" s="6" t="str">
        <f t="shared" si="37"/>
        <v>RB1-EXON-24</v>
      </c>
      <c r="I786" s="6">
        <v>1</v>
      </c>
      <c r="J786" s="6">
        <v>31</v>
      </c>
    </row>
    <row r="787" spans="1:11" x14ac:dyDescent="0.15">
      <c r="A787" s="6" t="s">
        <v>225</v>
      </c>
      <c r="B787" s="6" t="s">
        <v>226</v>
      </c>
      <c r="C787" s="6">
        <v>25</v>
      </c>
      <c r="D787" s="6" t="s">
        <v>1185</v>
      </c>
      <c r="E787" s="6">
        <v>13</v>
      </c>
      <c r="F787" s="6">
        <v>49050837</v>
      </c>
      <c r="G787" s="6">
        <v>49050979</v>
      </c>
      <c r="H787" s="6" t="str">
        <f t="shared" si="37"/>
        <v>RB1-EXON-25</v>
      </c>
      <c r="I787" s="6">
        <v>1</v>
      </c>
      <c r="J787" s="6">
        <v>143</v>
      </c>
    </row>
    <row r="788" spans="1:11" x14ac:dyDescent="0.15">
      <c r="A788" s="6" t="s">
        <v>225</v>
      </c>
      <c r="B788" s="6" t="s">
        <v>226</v>
      </c>
      <c r="C788" s="6">
        <v>26</v>
      </c>
      <c r="D788" s="6" t="s">
        <v>1186</v>
      </c>
      <c r="E788" s="6">
        <v>13</v>
      </c>
      <c r="F788" s="6">
        <v>49051491</v>
      </c>
      <c r="G788" s="6">
        <v>49051540</v>
      </c>
      <c r="H788" s="6" t="str">
        <f t="shared" si="37"/>
        <v>RB1-EXON-26</v>
      </c>
      <c r="I788" s="6">
        <v>1</v>
      </c>
      <c r="J788" s="6">
        <v>50</v>
      </c>
    </row>
    <row r="789" spans="1:11" x14ac:dyDescent="0.15">
      <c r="A789" s="6" t="s">
        <v>225</v>
      </c>
      <c r="B789" s="6" t="s">
        <v>226</v>
      </c>
      <c r="C789" s="6">
        <v>27</v>
      </c>
      <c r="D789" s="6" t="s">
        <v>1187</v>
      </c>
      <c r="E789" s="6">
        <v>13</v>
      </c>
      <c r="F789" s="6">
        <v>49054134</v>
      </c>
      <c r="G789" s="6">
        <v>49054207</v>
      </c>
      <c r="H789" s="6" t="str">
        <f t="shared" si="37"/>
        <v>RB1-EXON-27</v>
      </c>
      <c r="I789" s="6">
        <v>1</v>
      </c>
      <c r="J789" s="6">
        <v>74</v>
      </c>
    </row>
    <row r="790" spans="1:11" x14ac:dyDescent="0.15">
      <c r="A790" s="6" t="s">
        <v>183</v>
      </c>
      <c r="B790" s="6" t="s">
        <v>184</v>
      </c>
      <c r="C790" s="6" t="s">
        <v>353</v>
      </c>
      <c r="D790" s="6" t="s">
        <v>1188</v>
      </c>
      <c r="E790" s="6">
        <v>14</v>
      </c>
      <c r="F790" s="6">
        <v>36986230</v>
      </c>
      <c r="G790" s="6">
        <v>36986330</v>
      </c>
      <c r="H790" s="6" t="str">
        <f>D790</f>
        <v>NKX2-1-UTR3</v>
      </c>
      <c r="I790" s="6">
        <v>-1</v>
      </c>
      <c r="J790" s="6">
        <f>G790-F790+1</f>
        <v>101</v>
      </c>
      <c r="K790" t="s">
        <v>1189</v>
      </c>
    </row>
    <row r="791" spans="1:11" x14ac:dyDescent="0.15">
      <c r="A791" s="6" t="s">
        <v>183</v>
      </c>
      <c r="B791" s="6" t="s">
        <v>184</v>
      </c>
      <c r="C791" s="6">
        <v>3</v>
      </c>
      <c r="D791" s="6" t="s">
        <v>1190</v>
      </c>
      <c r="E791" s="6">
        <v>14</v>
      </c>
      <c r="F791" s="6">
        <v>36986483</v>
      </c>
      <c r="G791" s="6">
        <v>36987225</v>
      </c>
      <c r="H791" s="6" t="str">
        <f>A791&amp;"-EXON-"&amp;C791</f>
        <v>NKX2-1-EXON-3</v>
      </c>
      <c r="I791" s="6">
        <v>-1</v>
      </c>
      <c r="J791" s="6">
        <v>743</v>
      </c>
    </row>
    <row r="792" spans="1:11" x14ac:dyDescent="0.15">
      <c r="A792" s="6" t="s">
        <v>183</v>
      </c>
      <c r="B792" s="6" t="s">
        <v>184</v>
      </c>
      <c r="C792" s="6" t="s">
        <v>345</v>
      </c>
      <c r="D792" s="6" t="s">
        <v>1191</v>
      </c>
      <c r="E792" s="6">
        <v>14</v>
      </c>
      <c r="F792" s="6">
        <f>36987720-50</f>
        <v>36987670</v>
      </c>
      <c r="G792" s="6">
        <f>36987720+50</f>
        <v>36987770</v>
      </c>
      <c r="H792" s="6" t="str">
        <f>A792&amp;"-SNP-"&amp;D792</f>
        <v>NKX2-1-SNP-rs2076735</v>
      </c>
      <c r="I792" s="6">
        <v>-1</v>
      </c>
      <c r="J792" s="6">
        <f>G792-F792+1</f>
        <v>101</v>
      </c>
      <c r="K792" s="7" t="s">
        <v>350</v>
      </c>
    </row>
    <row r="793" spans="1:11" x14ac:dyDescent="0.15">
      <c r="A793" s="6" t="s">
        <v>183</v>
      </c>
      <c r="B793" s="6" t="s">
        <v>184</v>
      </c>
      <c r="C793" s="6">
        <v>2</v>
      </c>
      <c r="D793" s="6" t="s">
        <v>1192</v>
      </c>
      <c r="E793" s="6">
        <v>14</v>
      </c>
      <c r="F793" s="6">
        <v>36988190</v>
      </c>
      <c r="G793" s="6">
        <v>36988575</v>
      </c>
      <c r="H793" s="6" t="str">
        <f>A793&amp;"-EXON-"&amp;C793</f>
        <v>NKX2-1-EXON-2</v>
      </c>
      <c r="I793" s="6">
        <v>-1</v>
      </c>
      <c r="J793" s="6">
        <v>386</v>
      </c>
    </row>
    <row r="794" spans="1:11" x14ac:dyDescent="0.15">
      <c r="A794" s="6" t="s">
        <v>183</v>
      </c>
      <c r="B794" s="6" t="s">
        <v>184</v>
      </c>
      <c r="C794" s="6">
        <v>1</v>
      </c>
      <c r="D794" s="6" t="s">
        <v>1193</v>
      </c>
      <c r="E794" s="6">
        <v>14</v>
      </c>
      <c r="F794" s="6">
        <v>36989258</v>
      </c>
      <c r="G794" s="6">
        <v>36989334</v>
      </c>
      <c r="H794" s="6" t="str">
        <f>A794&amp;"-EXON-"&amp;C794</f>
        <v>NKX2-1-EXON-1</v>
      </c>
      <c r="I794" s="6">
        <v>-1</v>
      </c>
      <c r="J794" s="6">
        <v>77</v>
      </c>
      <c r="K794" s="7" t="s">
        <v>324</v>
      </c>
    </row>
    <row r="795" spans="1:11" x14ac:dyDescent="0.15">
      <c r="A795" s="6" t="s">
        <v>183</v>
      </c>
      <c r="B795" s="6" t="s">
        <v>184</v>
      </c>
      <c r="C795" s="6" t="s">
        <v>353</v>
      </c>
      <c r="D795" s="6" t="s">
        <v>1194</v>
      </c>
      <c r="E795" s="6">
        <v>14</v>
      </c>
      <c r="F795" s="6">
        <v>36989335</v>
      </c>
      <c r="G795" s="6">
        <v>36989433</v>
      </c>
      <c r="H795" s="6" t="str">
        <f>D795</f>
        <v>NKX2-1-UTR5</v>
      </c>
      <c r="I795" s="6">
        <v>-1</v>
      </c>
      <c r="J795" s="6">
        <f>G795-F795+1</f>
        <v>99</v>
      </c>
      <c r="K795" s="7" t="s">
        <v>1195</v>
      </c>
    </row>
    <row r="796" spans="1:11" x14ac:dyDescent="0.15">
      <c r="A796" s="6" t="s">
        <v>183</v>
      </c>
      <c r="B796" s="6" t="s">
        <v>184</v>
      </c>
      <c r="C796" s="6" t="s">
        <v>345</v>
      </c>
      <c r="D796" s="6" t="s">
        <v>1196</v>
      </c>
      <c r="E796" s="6">
        <v>14</v>
      </c>
      <c r="F796" s="6">
        <f>36989596-50</f>
        <v>36989546</v>
      </c>
      <c r="G796" s="6">
        <f>36989596+50</f>
        <v>36989646</v>
      </c>
      <c r="H796" s="6" t="str">
        <f>A796&amp;"-SNP-"&amp;D796</f>
        <v>NKX2-1-SNP-rs56249733</v>
      </c>
      <c r="I796" s="6">
        <v>-1</v>
      </c>
      <c r="J796" s="6">
        <f>G796-F796+1</f>
        <v>101</v>
      </c>
      <c r="K796" s="7" t="s">
        <v>1197</v>
      </c>
    </row>
    <row r="797" spans="1:11" x14ac:dyDescent="0.15">
      <c r="A797" s="6" t="s">
        <v>17</v>
      </c>
      <c r="B797" s="6" t="s">
        <v>18</v>
      </c>
      <c r="C797" s="6">
        <v>2</v>
      </c>
      <c r="D797" s="6" t="s">
        <v>1198</v>
      </c>
      <c r="E797" s="6">
        <v>14</v>
      </c>
      <c r="F797" s="6">
        <v>105246425</v>
      </c>
      <c r="G797" s="6">
        <v>105246553</v>
      </c>
      <c r="H797" s="6" t="str">
        <f>A797&amp;"-EXON-"&amp;C797</f>
        <v>AKT1-EXON-2</v>
      </c>
      <c r="I797" s="6">
        <v>-1</v>
      </c>
      <c r="J797" s="6">
        <v>129</v>
      </c>
      <c r="K797" t="s">
        <v>385</v>
      </c>
    </row>
    <row r="798" spans="1:11" x14ac:dyDescent="0.15">
      <c r="A798" s="6" t="s">
        <v>389</v>
      </c>
      <c r="B798" s="6"/>
      <c r="C798" s="6" t="s">
        <v>345</v>
      </c>
      <c r="D798" s="6" t="s">
        <v>1199</v>
      </c>
      <c r="E798" s="6">
        <v>15</v>
      </c>
      <c r="F798" s="6">
        <v>28365618</v>
      </c>
      <c r="G798" s="6">
        <v>28365618</v>
      </c>
      <c r="H798" s="6" t="str">
        <f>A798&amp;"-"&amp;D798</f>
        <v>CommonSNP-rs12913832</v>
      </c>
      <c r="I798" s="6">
        <v>-1</v>
      </c>
      <c r="J798" s="6">
        <f>G798-F798+1</f>
        <v>1</v>
      </c>
    </row>
    <row r="799" spans="1:11" x14ac:dyDescent="0.15">
      <c r="A799" s="6" t="s">
        <v>389</v>
      </c>
      <c r="B799" s="6"/>
      <c r="C799" s="6" t="s">
        <v>345</v>
      </c>
      <c r="D799" s="6" t="s">
        <v>1200</v>
      </c>
      <c r="E799" s="6">
        <v>15</v>
      </c>
      <c r="F799" s="6">
        <v>48426484</v>
      </c>
      <c r="G799" s="6">
        <v>48426484</v>
      </c>
      <c r="H799" s="6" t="str">
        <f>A799&amp;"-"&amp;D799</f>
        <v>CommonSNP-rs1426654</v>
      </c>
      <c r="I799" s="6">
        <v>1</v>
      </c>
      <c r="J799" s="6">
        <f>G799-F799+1</f>
        <v>1</v>
      </c>
    </row>
    <row r="800" spans="1:11" x14ac:dyDescent="0.15">
      <c r="A800" s="6" t="s">
        <v>149</v>
      </c>
      <c r="B800" s="6" t="s">
        <v>150</v>
      </c>
      <c r="C800" s="6">
        <v>1</v>
      </c>
      <c r="D800" s="6" t="s">
        <v>1201</v>
      </c>
      <c r="E800" s="6">
        <v>15</v>
      </c>
      <c r="F800" s="6">
        <v>66679686</v>
      </c>
      <c r="G800" s="6">
        <v>66679765</v>
      </c>
      <c r="H800" s="6" t="str">
        <f t="shared" ref="H800:H831" si="38">A800&amp;"-EXON-"&amp;C800</f>
        <v>MAP2K1-EXON-1</v>
      </c>
      <c r="I800" s="6">
        <v>1</v>
      </c>
      <c r="J800" s="6">
        <v>80</v>
      </c>
      <c r="K800" t="s">
        <v>324</v>
      </c>
    </row>
    <row r="801" spans="1:11" x14ac:dyDescent="0.15">
      <c r="A801" s="6" t="s">
        <v>149</v>
      </c>
      <c r="B801" s="6" t="s">
        <v>150</v>
      </c>
      <c r="C801" s="6">
        <v>2</v>
      </c>
      <c r="D801" s="6" t="s">
        <v>1202</v>
      </c>
      <c r="E801" s="6">
        <v>15</v>
      </c>
      <c r="F801" s="6">
        <v>66727365</v>
      </c>
      <c r="G801" s="6">
        <v>66727575</v>
      </c>
      <c r="H801" s="6" t="str">
        <f t="shared" si="38"/>
        <v>MAP2K1-EXON-2</v>
      </c>
      <c r="I801" s="6">
        <v>1</v>
      </c>
      <c r="J801" s="6">
        <v>211</v>
      </c>
    </row>
    <row r="802" spans="1:11" x14ac:dyDescent="0.15">
      <c r="A802" s="6" t="s">
        <v>149</v>
      </c>
      <c r="B802" s="6" t="s">
        <v>150</v>
      </c>
      <c r="C802" s="6">
        <v>3</v>
      </c>
      <c r="D802" s="6" t="s">
        <v>1203</v>
      </c>
      <c r="E802" s="6">
        <v>15</v>
      </c>
      <c r="F802" s="6">
        <v>66729084</v>
      </c>
      <c r="G802" s="6">
        <v>66729230</v>
      </c>
      <c r="H802" s="6" t="str">
        <f t="shared" si="38"/>
        <v>MAP2K1-EXON-3</v>
      </c>
      <c r="I802" s="6">
        <v>1</v>
      </c>
      <c r="J802" s="6">
        <v>147</v>
      </c>
    </row>
    <row r="803" spans="1:11" x14ac:dyDescent="0.15">
      <c r="A803" s="6" t="s">
        <v>149</v>
      </c>
      <c r="B803" s="6" t="s">
        <v>150</v>
      </c>
      <c r="C803" s="6">
        <v>4</v>
      </c>
      <c r="D803" s="6" t="s">
        <v>1204</v>
      </c>
      <c r="E803" s="6">
        <v>15</v>
      </c>
      <c r="F803" s="6">
        <v>66735618</v>
      </c>
      <c r="G803" s="6">
        <v>66735695</v>
      </c>
      <c r="H803" s="6" t="str">
        <f t="shared" si="38"/>
        <v>MAP2K1-EXON-4</v>
      </c>
      <c r="I803" s="6">
        <v>1</v>
      </c>
      <c r="J803" s="6">
        <v>78</v>
      </c>
    </row>
    <row r="804" spans="1:11" x14ac:dyDescent="0.15">
      <c r="A804" s="6" t="s">
        <v>149</v>
      </c>
      <c r="B804" s="6" t="s">
        <v>150</v>
      </c>
      <c r="C804" s="6">
        <v>5</v>
      </c>
      <c r="D804" s="6" t="s">
        <v>1205</v>
      </c>
      <c r="E804" s="6">
        <v>15</v>
      </c>
      <c r="F804" s="6">
        <v>66736994</v>
      </c>
      <c r="G804" s="6">
        <v>66737045</v>
      </c>
      <c r="H804" s="6" t="str">
        <f t="shared" si="38"/>
        <v>MAP2K1-EXON-5</v>
      </c>
      <c r="I804" s="6">
        <v>1</v>
      </c>
      <c r="J804" s="6">
        <v>52</v>
      </c>
    </row>
    <row r="805" spans="1:11" x14ac:dyDescent="0.15">
      <c r="A805" s="6" t="s">
        <v>149</v>
      </c>
      <c r="B805" s="6" t="s">
        <v>150</v>
      </c>
      <c r="C805" s="6">
        <v>6</v>
      </c>
      <c r="D805" s="6" t="s">
        <v>1206</v>
      </c>
      <c r="E805" s="6">
        <v>15</v>
      </c>
      <c r="F805" s="6">
        <v>66774093</v>
      </c>
      <c r="G805" s="6">
        <v>66774217</v>
      </c>
      <c r="H805" s="6" t="str">
        <f t="shared" si="38"/>
        <v>MAP2K1-EXON-6</v>
      </c>
      <c r="I805" s="6">
        <v>1</v>
      </c>
      <c r="J805" s="6">
        <v>125</v>
      </c>
    </row>
    <row r="806" spans="1:11" x14ac:dyDescent="0.15">
      <c r="A806" s="6" t="s">
        <v>149</v>
      </c>
      <c r="B806" s="6" t="s">
        <v>150</v>
      </c>
      <c r="C806" s="6">
        <v>7</v>
      </c>
      <c r="D806" s="6" t="s">
        <v>1207</v>
      </c>
      <c r="E806" s="6">
        <v>15</v>
      </c>
      <c r="F806" s="6">
        <v>66777328</v>
      </c>
      <c r="G806" s="6">
        <v>66777529</v>
      </c>
      <c r="H806" s="6" t="str">
        <f t="shared" si="38"/>
        <v>MAP2K1-EXON-7</v>
      </c>
      <c r="I806" s="6">
        <v>1</v>
      </c>
      <c r="J806" s="6">
        <v>202</v>
      </c>
    </row>
    <row r="807" spans="1:11" x14ac:dyDescent="0.15">
      <c r="A807" s="6" t="s">
        <v>149</v>
      </c>
      <c r="B807" s="6" t="s">
        <v>150</v>
      </c>
      <c r="C807" s="6">
        <v>8</v>
      </c>
      <c r="D807" s="6" t="s">
        <v>1208</v>
      </c>
      <c r="E807" s="6">
        <v>15</v>
      </c>
      <c r="F807" s="6">
        <v>66779566</v>
      </c>
      <c r="G807" s="6">
        <v>66779630</v>
      </c>
      <c r="H807" s="6" t="str">
        <f t="shared" si="38"/>
        <v>MAP2K1-EXON-8</v>
      </c>
      <c r="I807" s="6">
        <v>1</v>
      </c>
      <c r="J807" s="6">
        <v>65</v>
      </c>
    </row>
    <row r="808" spans="1:11" x14ac:dyDescent="0.15">
      <c r="A808" s="6" t="s">
        <v>149</v>
      </c>
      <c r="B808" s="6" t="s">
        <v>150</v>
      </c>
      <c r="C808" s="6">
        <v>9</v>
      </c>
      <c r="D808" s="6" t="s">
        <v>1209</v>
      </c>
      <c r="E808" s="6">
        <v>15</v>
      </c>
      <c r="F808" s="6">
        <v>66781553</v>
      </c>
      <c r="G808" s="6">
        <v>66781614</v>
      </c>
      <c r="H808" s="6" t="str">
        <f t="shared" si="38"/>
        <v>MAP2K1-EXON-9</v>
      </c>
      <c r="I808" s="6">
        <v>1</v>
      </c>
      <c r="J808" s="6">
        <v>62</v>
      </c>
    </row>
    <row r="809" spans="1:11" x14ac:dyDescent="0.15">
      <c r="A809" s="6" t="s">
        <v>149</v>
      </c>
      <c r="B809" s="6" t="s">
        <v>150</v>
      </c>
      <c r="C809" s="6">
        <v>10</v>
      </c>
      <c r="D809" s="6" t="s">
        <v>1210</v>
      </c>
      <c r="E809" s="6">
        <v>15</v>
      </c>
      <c r="F809" s="6">
        <v>66782056</v>
      </c>
      <c r="G809" s="6">
        <v>66782101</v>
      </c>
      <c r="H809" s="6" t="str">
        <f t="shared" si="38"/>
        <v>MAP2K1-EXON-10</v>
      </c>
      <c r="I809" s="6">
        <v>1</v>
      </c>
      <c r="J809" s="6">
        <v>46</v>
      </c>
    </row>
    <row r="810" spans="1:11" x14ac:dyDescent="0.15">
      <c r="A810" s="6" t="s">
        <v>149</v>
      </c>
      <c r="B810" s="6" t="s">
        <v>150</v>
      </c>
      <c r="C810" s="6">
        <v>11</v>
      </c>
      <c r="D810" s="6" t="s">
        <v>1211</v>
      </c>
      <c r="E810" s="6">
        <v>15</v>
      </c>
      <c r="F810" s="6">
        <v>66782840</v>
      </c>
      <c r="G810" s="6">
        <v>66782953</v>
      </c>
      <c r="H810" s="6" t="str">
        <f t="shared" si="38"/>
        <v>MAP2K1-EXON-11</v>
      </c>
      <c r="I810" s="6">
        <v>1</v>
      </c>
      <c r="J810" s="6">
        <v>114</v>
      </c>
      <c r="K810" t="s">
        <v>324</v>
      </c>
    </row>
    <row r="811" spans="1:11" x14ac:dyDescent="0.15">
      <c r="A811" s="6" t="s">
        <v>193</v>
      </c>
      <c r="B811" s="6" t="s">
        <v>194</v>
      </c>
      <c r="C811" s="6">
        <v>19</v>
      </c>
      <c r="D811" s="6" t="s">
        <v>1212</v>
      </c>
      <c r="E811" s="6">
        <v>15</v>
      </c>
      <c r="F811" s="6">
        <v>88420166</v>
      </c>
      <c r="G811" s="6">
        <v>88420351</v>
      </c>
      <c r="H811" s="6" t="str">
        <f t="shared" si="38"/>
        <v>NTRK3-EXON-19</v>
      </c>
      <c r="I811" s="6">
        <v>-1</v>
      </c>
      <c r="J811" s="6">
        <f t="shared" ref="J811:J819" si="39">G811-F811+1</f>
        <v>186</v>
      </c>
      <c r="K811" t="s">
        <v>388</v>
      </c>
    </row>
    <row r="812" spans="1:11" x14ac:dyDescent="0.15">
      <c r="A812" s="6" t="s">
        <v>193</v>
      </c>
      <c r="B812" s="6" t="s">
        <v>194</v>
      </c>
      <c r="C812" s="6">
        <v>18</v>
      </c>
      <c r="D812" s="6" t="s">
        <v>1213</v>
      </c>
      <c r="E812" s="6">
        <v>15</v>
      </c>
      <c r="F812" s="6">
        <v>88423501</v>
      </c>
      <c r="G812" s="6">
        <v>88423659</v>
      </c>
      <c r="H812" s="6" t="str">
        <f t="shared" si="38"/>
        <v>NTRK3-EXON-18</v>
      </c>
      <c r="I812" s="6">
        <v>-1</v>
      </c>
      <c r="J812" s="6">
        <f t="shared" si="39"/>
        <v>159</v>
      </c>
      <c r="K812" t="s">
        <v>385</v>
      </c>
    </row>
    <row r="813" spans="1:11" x14ac:dyDescent="0.15">
      <c r="A813" s="6" t="s">
        <v>193</v>
      </c>
      <c r="B813" s="6" t="s">
        <v>194</v>
      </c>
      <c r="C813" s="6">
        <v>17</v>
      </c>
      <c r="D813" s="6" t="s">
        <v>1214</v>
      </c>
      <c r="E813" s="6">
        <v>15</v>
      </c>
      <c r="F813" s="6">
        <v>88428925</v>
      </c>
      <c r="G813" s="6">
        <v>88428966</v>
      </c>
      <c r="H813" s="6" t="str">
        <f t="shared" si="38"/>
        <v>NTRK3-EXON-17</v>
      </c>
      <c r="I813" s="6">
        <v>-1</v>
      </c>
      <c r="J813" s="6">
        <f t="shared" si="39"/>
        <v>42</v>
      </c>
    </row>
    <row r="814" spans="1:11" x14ac:dyDescent="0.15">
      <c r="A814" s="6" t="s">
        <v>193</v>
      </c>
      <c r="B814" s="6" t="s">
        <v>194</v>
      </c>
      <c r="C814" s="6">
        <v>16</v>
      </c>
      <c r="D814" s="6" t="s">
        <v>1215</v>
      </c>
      <c r="E814" s="6">
        <v>15</v>
      </c>
      <c r="F814" s="6">
        <v>88472422</v>
      </c>
      <c r="G814" s="6">
        <v>88472665</v>
      </c>
      <c r="H814" s="6" t="str">
        <f t="shared" si="38"/>
        <v>NTRK3-EXON-16</v>
      </c>
      <c r="I814" s="6">
        <v>-1</v>
      </c>
      <c r="J814" s="6">
        <f t="shared" si="39"/>
        <v>244</v>
      </c>
    </row>
    <row r="815" spans="1:11" x14ac:dyDescent="0.15">
      <c r="A815" s="6" t="s">
        <v>193</v>
      </c>
      <c r="B815" s="6" t="s">
        <v>194</v>
      </c>
      <c r="C815" s="6">
        <v>15</v>
      </c>
      <c r="D815" s="6" t="s">
        <v>1216</v>
      </c>
      <c r="E815" s="6">
        <v>15</v>
      </c>
      <c r="F815" s="6">
        <v>88476243</v>
      </c>
      <c r="G815" s="6">
        <v>88476415</v>
      </c>
      <c r="H815" s="6" t="str">
        <f t="shared" si="38"/>
        <v>NTRK3-EXON-15</v>
      </c>
      <c r="I815" s="6">
        <v>-1</v>
      </c>
      <c r="J815" s="6">
        <f t="shared" si="39"/>
        <v>173</v>
      </c>
      <c r="K815" t="s">
        <v>382</v>
      </c>
    </row>
    <row r="816" spans="1:11" x14ac:dyDescent="0.15">
      <c r="A816" s="6" t="s">
        <v>193</v>
      </c>
      <c r="B816" s="6" t="s">
        <v>194</v>
      </c>
      <c r="C816" s="6">
        <v>14</v>
      </c>
      <c r="D816" s="6" t="s">
        <v>1217</v>
      </c>
      <c r="E816" s="6">
        <v>15</v>
      </c>
      <c r="F816" s="6">
        <v>88483854</v>
      </c>
      <c r="G816" s="6">
        <v>88483984</v>
      </c>
      <c r="H816" s="6" t="str">
        <f t="shared" si="38"/>
        <v>NTRK3-EXON-14</v>
      </c>
      <c r="I816" s="6">
        <v>-1</v>
      </c>
      <c r="J816" s="6">
        <f t="shared" si="39"/>
        <v>131</v>
      </c>
      <c r="K816" t="s">
        <v>1218</v>
      </c>
    </row>
    <row r="817" spans="1:11" x14ac:dyDescent="0.15">
      <c r="A817" s="6" t="s">
        <v>193</v>
      </c>
      <c r="B817" s="6" t="s">
        <v>194</v>
      </c>
      <c r="C817" s="6">
        <v>9</v>
      </c>
      <c r="D817" s="6" t="s">
        <v>1219</v>
      </c>
      <c r="E817" s="6">
        <v>15</v>
      </c>
      <c r="F817" s="6">
        <v>88678332</v>
      </c>
      <c r="G817" s="6">
        <v>88678628</v>
      </c>
      <c r="H817" s="6" t="str">
        <f t="shared" si="38"/>
        <v>NTRK3-EXON-9</v>
      </c>
      <c r="I817" s="6">
        <v>-1</v>
      </c>
      <c r="J817" s="6">
        <f t="shared" si="39"/>
        <v>297</v>
      </c>
      <c r="K817" t="s">
        <v>393</v>
      </c>
    </row>
    <row r="818" spans="1:11" x14ac:dyDescent="0.15">
      <c r="A818" s="6" t="s">
        <v>193</v>
      </c>
      <c r="B818" s="6" t="s">
        <v>194</v>
      </c>
      <c r="C818" s="6">
        <v>5</v>
      </c>
      <c r="D818" s="6" t="s">
        <v>1220</v>
      </c>
      <c r="E818" s="6">
        <v>15</v>
      </c>
      <c r="F818" s="6">
        <v>88690566</v>
      </c>
      <c r="G818" s="6">
        <v>88690634</v>
      </c>
      <c r="H818" s="6" t="str">
        <f t="shared" si="38"/>
        <v>NTRK3-EXON-5</v>
      </c>
      <c r="I818" s="6">
        <v>-1</v>
      </c>
      <c r="J818" s="6">
        <f t="shared" si="39"/>
        <v>69</v>
      </c>
      <c r="K818" t="s">
        <v>425</v>
      </c>
    </row>
    <row r="819" spans="1:11" x14ac:dyDescent="0.15">
      <c r="A819" s="6" t="s">
        <v>133</v>
      </c>
      <c r="B819" s="6" t="s">
        <v>134</v>
      </c>
      <c r="C819" s="6">
        <v>4</v>
      </c>
      <c r="D819" s="6" t="s">
        <v>1221</v>
      </c>
      <c r="E819" s="6">
        <v>15</v>
      </c>
      <c r="F819" s="6">
        <v>90631819</v>
      </c>
      <c r="G819" s="6">
        <v>90631979</v>
      </c>
      <c r="H819" s="6" t="str">
        <f t="shared" si="38"/>
        <v>IDH2-EXON-4</v>
      </c>
      <c r="I819" s="6">
        <v>-1</v>
      </c>
      <c r="J819" s="6">
        <f t="shared" si="39"/>
        <v>161</v>
      </c>
      <c r="K819" t="s">
        <v>385</v>
      </c>
    </row>
    <row r="820" spans="1:11" x14ac:dyDescent="0.15">
      <c r="A820" s="6" t="s">
        <v>135</v>
      </c>
      <c r="B820" s="6" t="s">
        <v>136</v>
      </c>
      <c r="C820" s="6">
        <v>4</v>
      </c>
      <c r="D820" s="6" t="s">
        <v>1222</v>
      </c>
      <c r="E820" s="6">
        <v>15</v>
      </c>
      <c r="F820" s="6">
        <v>99439986</v>
      </c>
      <c r="G820" s="6">
        <v>99440134</v>
      </c>
      <c r="H820" s="6" t="str">
        <f t="shared" si="38"/>
        <v>IGF1R-EXON-4</v>
      </c>
      <c r="I820" s="6">
        <v>1</v>
      </c>
      <c r="J820" s="6">
        <v>149</v>
      </c>
      <c r="K820" t="s">
        <v>385</v>
      </c>
    </row>
    <row r="821" spans="1:11" x14ac:dyDescent="0.15">
      <c r="A821" s="6" t="s">
        <v>135</v>
      </c>
      <c r="B821" s="6" t="s">
        <v>136</v>
      </c>
      <c r="C821" s="6">
        <v>21</v>
      </c>
      <c r="D821" s="6" t="s">
        <v>1223</v>
      </c>
      <c r="E821" s="6">
        <v>15</v>
      </c>
      <c r="F821" s="6">
        <v>99500239</v>
      </c>
      <c r="G821" s="6">
        <v>99500722</v>
      </c>
      <c r="H821" s="6" t="str">
        <f t="shared" si="38"/>
        <v>IGF1R-EXON-21</v>
      </c>
      <c r="I821" s="6">
        <v>1</v>
      </c>
      <c r="J821" s="6">
        <f>G821-F821+1</f>
        <v>484</v>
      </c>
      <c r="K821" t="s">
        <v>1224</v>
      </c>
    </row>
    <row r="822" spans="1:11" x14ac:dyDescent="0.15">
      <c r="A822" s="6" t="s">
        <v>270</v>
      </c>
      <c r="B822" s="6" t="s">
        <v>271</v>
      </c>
      <c r="C822" s="6">
        <v>2</v>
      </c>
      <c r="D822" s="6" t="s">
        <v>1225</v>
      </c>
      <c r="E822" s="6">
        <v>16</v>
      </c>
      <c r="F822" s="6">
        <v>2098617</v>
      </c>
      <c r="G822" s="6">
        <v>2098754</v>
      </c>
      <c r="H822" s="6" t="str">
        <f t="shared" si="38"/>
        <v>TSC2-EXON-2</v>
      </c>
      <c r="I822" s="6">
        <v>1</v>
      </c>
      <c r="J822" s="6">
        <v>138</v>
      </c>
      <c r="K822" s="7" t="s">
        <v>324</v>
      </c>
    </row>
    <row r="823" spans="1:11" x14ac:dyDescent="0.15">
      <c r="A823" s="6" t="s">
        <v>270</v>
      </c>
      <c r="B823" s="6" t="s">
        <v>271</v>
      </c>
      <c r="C823" s="6">
        <v>3</v>
      </c>
      <c r="D823" s="6" t="s">
        <v>1226</v>
      </c>
      <c r="E823" s="6">
        <v>16</v>
      </c>
      <c r="F823" s="6">
        <v>2100401</v>
      </c>
      <c r="G823" s="6">
        <v>2100487</v>
      </c>
      <c r="H823" s="6" t="str">
        <f t="shared" si="38"/>
        <v>TSC2-EXON-3</v>
      </c>
      <c r="I823" s="6">
        <v>1</v>
      </c>
      <c r="J823" s="6">
        <v>87</v>
      </c>
      <c r="K823" s="6"/>
    </row>
    <row r="824" spans="1:11" x14ac:dyDescent="0.15">
      <c r="A824" s="6" t="s">
        <v>270</v>
      </c>
      <c r="B824" s="6" t="s">
        <v>271</v>
      </c>
      <c r="C824" s="6">
        <v>4</v>
      </c>
      <c r="D824" s="6" t="s">
        <v>1227</v>
      </c>
      <c r="E824" s="6">
        <v>16</v>
      </c>
      <c r="F824" s="6">
        <v>2103343</v>
      </c>
      <c r="G824" s="6">
        <v>2103453</v>
      </c>
      <c r="H824" s="6" t="str">
        <f t="shared" si="38"/>
        <v>TSC2-EXON-4</v>
      </c>
      <c r="I824" s="6">
        <v>1</v>
      </c>
      <c r="J824" s="6">
        <v>111</v>
      </c>
      <c r="K824" s="6"/>
    </row>
    <row r="825" spans="1:11" x14ac:dyDescent="0.15">
      <c r="A825" s="6" t="s">
        <v>270</v>
      </c>
      <c r="B825" s="6" t="s">
        <v>271</v>
      </c>
      <c r="C825" s="6">
        <v>5</v>
      </c>
      <c r="D825" s="6" t="s">
        <v>1228</v>
      </c>
      <c r="E825" s="6">
        <v>16</v>
      </c>
      <c r="F825" s="6">
        <v>2104297</v>
      </c>
      <c r="G825" s="6">
        <v>2104441</v>
      </c>
      <c r="H825" s="6" t="str">
        <f t="shared" si="38"/>
        <v>TSC2-EXON-5</v>
      </c>
      <c r="I825" s="6">
        <v>1</v>
      </c>
      <c r="J825" s="6">
        <v>145</v>
      </c>
      <c r="K825" s="6"/>
    </row>
    <row r="826" spans="1:11" x14ac:dyDescent="0.15">
      <c r="A826" s="6" t="s">
        <v>270</v>
      </c>
      <c r="B826" s="6" t="s">
        <v>271</v>
      </c>
      <c r="C826" s="6">
        <v>6</v>
      </c>
      <c r="D826" s="6" t="s">
        <v>1229</v>
      </c>
      <c r="E826" s="6">
        <v>16</v>
      </c>
      <c r="F826" s="6">
        <v>2105403</v>
      </c>
      <c r="G826" s="6">
        <v>2105520</v>
      </c>
      <c r="H826" s="6" t="str">
        <f t="shared" si="38"/>
        <v>TSC2-EXON-6</v>
      </c>
      <c r="I826" s="6">
        <v>1</v>
      </c>
      <c r="J826" s="6">
        <v>118</v>
      </c>
      <c r="K826" s="6"/>
    </row>
    <row r="827" spans="1:11" x14ac:dyDescent="0.15">
      <c r="A827" s="6" t="s">
        <v>270</v>
      </c>
      <c r="B827" s="6" t="s">
        <v>271</v>
      </c>
      <c r="C827" s="6">
        <v>7</v>
      </c>
      <c r="D827" s="6" t="s">
        <v>1230</v>
      </c>
      <c r="E827" s="6">
        <v>16</v>
      </c>
      <c r="F827" s="6">
        <v>2106197</v>
      </c>
      <c r="G827" s="6">
        <v>2106245</v>
      </c>
      <c r="H827" s="6" t="str">
        <f t="shared" si="38"/>
        <v>TSC2-EXON-7</v>
      </c>
      <c r="I827" s="6">
        <v>1</v>
      </c>
      <c r="J827" s="6">
        <v>49</v>
      </c>
      <c r="K827" s="6"/>
    </row>
    <row r="828" spans="1:11" x14ac:dyDescent="0.15">
      <c r="A828" s="6" t="s">
        <v>270</v>
      </c>
      <c r="B828" s="6" t="s">
        <v>271</v>
      </c>
      <c r="C828" s="6">
        <v>8</v>
      </c>
      <c r="D828" s="6" t="s">
        <v>1231</v>
      </c>
      <c r="E828" s="6">
        <v>16</v>
      </c>
      <c r="F828" s="6">
        <v>2106645</v>
      </c>
      <c r="G828" s="6">
        <v>2106770</v>
      </c>
      <c r="H828" s="6" t="str">
        <f t="shared" si="38"/>
        <v>TSC2-EXON-8</v>
      </c>
      <c r="I828" s="6">
        <v>1</v>
      </c>
      <c r="J828" s="6">
        <v>126</v>
      </c>
      <c r="K828" s="6"/>
    </row>
    <row r="829" spans="1:11" x14ac:dyDescent="0.15">
      <c r="A829" s="6" t="s">
        <v>270</v>
      </c>
      <c r="B829" s="6" t="s">
        <v>271</v>
      </c>
      <c r="C829" s="6">
        <v>9</v>
      </c>
      <c r="D829" s="6" t="s">
        <v>1232</v>
      </c>
      <c r="E829" s="6">
        <v>16</v>
      </c>
      <c r="F829" s="6">
        <v>2107106</v>
      </c>
      <c r="G829" s="6">
        <v>2107179</v>
      </c>
      <c r="H829" s="6" t="str">
        <f t="shared" si="38"/>
        <v>TSC2-EXON-9</v>
      </c>
      <c r="I829" s="6">
        <v>1</v>
      </c>
      <c r="J829" s="6">
        <v>74</v>
      </c>
      <c r="K829" s="6"/>
    </row>
    <row r="830" spans="1:11" x14ac:dyDescent="0.15">
      <c r="A830" s="6" t="s">
        <v>270</v>
      </c>
      <c r="B830" s="6" t="s">
        <v>271</v>
      </c>
      <c r="C830" s="6">
        <v>10</v>
      </c>
      <c r="D830" s="6" t="s">
        <v>1233</v>
      </c>
      <c r="E830" s="6">
        <v>16</v>
      </c>
      <c r="F830" s="6">
        <v>2108748</v>
      </c>
      <c r="G830" s="6">
        <v>2108874</v>
      </c>
      <c r="H830" s="6" t="str">
        <f t="shared" si="38"/>
        <v>TSC2-EXON-10</v>
      </c>
      <c r="I830" s="6">
        <v>1</v>
      </c>
      <c r="J830" s="6">
        <v>127</v>
      </c>
      <c r="K830" s="6"/>
    </row>
    <row r="831" spans="1:11" x14ac:dyDescent="0.15">
      <c r="A831" s="6" t="s">
        <v>270</v>
      </c>
      <c r="B831" s="6" t="s">
        <v>271</v>
      </c>
      <c r="C831" s="6">
        <v>11</v>
      </c>
      <c r="D831" s="6" t="s">
        <v>1234</v>
      </c>
      <c r="E831" s="6">
        <v>16</v>
      </c>
      <c r="F831" s="6">
        <v>2110671</v>
      </c>
      <c r="G831" s="6">
        <v>2110814</v>
      </c>
      <c r="H831" s="6" t="str">
        <f t="shared" si="38"/>
        <v>TSC2-EXON-11</v>
      </c>
      <c r="I831" s="6">
        <v>1</v>
      </c>
      <c r="J831" s="6">
        <v>144</v>
      </c>
      <c r="K831" s="6"/>
    </row>
    <row r="832" spans="1:11" x14ac:dyDescent="0.15">
      <c r="A832" s="6" t="s">
        <v>270</v>
      </c>
      <c r="B832" s="6" t="s">
        <v>271</v>
      </c>
      <c r="C832" s="6">
        <v>12</v>
      </c>
      <c r="D832" s="6" t="s">
        <v>1235</v>
      </c>
      <c r="E832" s="6">
        <v>16</v>
      </c>
      <c r="F832" s="6">
        <v>2111872</v>
      </c>
      <c r="G832" s="6">
        <v>2112009</v>
      </c>
      <c r="H832" s="6" t="str">
        <f t="shared" ref="H832:H863" si="40">A832&amp;"-EXON-"&amp;C832</f>
        <v>TSC2-EXON-12</v>
      </c>
      <c r="I832" s="6">
        <v>1</v>
      </c>
      <c r="J832" s="6">
        <v>138</v>
      </c>
      <c r="K832" s="6"/>
    </row>
    <row r="833" spans="1:11" x14ac:dyDescent="0.15">
      <c r="A833" s="6" t="s">
        <v>270</v>
      </c>
      <c r="B833" s="6" t="s">
        <v>271</v>
      </c>
      <c r="C833" s="6">
        <v>13</v>
      </c>
      <c r="D833" s="6" t="s">
        <v>1236</v>
      </c>
      <c r="E833" s="6">
        <v>16</v>
      </c>
      <c r="F833" s="6">
        <v>2112498</v>
      </c>
      <c r="G833" s="6">
        <v>2112601</v>
      </c>
      <c r="H833" s="6" t="str">
        <f t="shared" si="40"/>
        <v>TSC2-EXON-13</v>
      </c>
      <c r="I833" s="6">
        <v>1</v>
      </c>
      <c r="J833" s="6">
        <v>104</v>
      </c>
      <c r="K833" s="6"/>
    </row>
    <row r="834" spans="1:11" x14ac:dyDescent="0.15">
      <c r="A834" s="6" t="s">
        <v>270</v>
      </c>
      <c r="B834" s="6" t="s">
        <v>271</v>
      </c>
      <c r="C834" s="6">
        <v>14</v>
      </c>
      <c r="D834" s="6" t="s">
        <v>1237</v>
      </c>
      <c r="E834" s="6">
        <v>16</v>
      </c>
      <c r="F834" s="6">
        <v>2112973</v>
      </c>
      <c r="G834" s="6">
        <v>2113054</v>
      </c>
      <c r="H834" s="6" t="str">
        <f t="shared" si="40"/>
        <v>TSC2-EXON-14</v>
      </c>
      <c r="I834" s="6">
        <v>1</v>
      </c>
      <c r="J834" s="6">
        <v>82</v>
      </c>
      <c r="K834" s="6"/>
    </row>
    <row r="835" spans="1:11" x14ac:dyDescent="0.15">
      <c r="A835" s="6" t="s">
        <v>270</v>
      </c>
      <c r="B835" s="6" t="s">
        <v>271</v>
      </c>
      <c r="C835" s="6">
        <v>15</v>
      </c>
      <c r="D835" s="6" t="s">
        <v>1238</v>
      </c>
      <c r="E835" s="6">
        <v>16</v>
      </c>
      <c r="F835" s="6">
        <v>2114273</v>
      </c>
      <c r="G835" s="6">
        <v>2114428</v>
      </c>
      <c r="H835" s="6" t="str">
        <f t="shared" si="40"/>
        <v>TSC2-EXON-15</v>
      </c>
      <c r="I835" s="6">
        <v>1</v>
      </c>
      <c r="J835" s="6">
        <v>156</v>
      </c>
      <c r="K835" s="6"/>
    </row>
    <row r="836" spans="1:11" x14ac:dyDescent="0.15">
      <c r="A836" s="6" t="s">
        <v>270</v>
      </c>
      <c r="B836" s="6" t="s">
        <v>271</v>
      </c>
      <c r="C836" s="6">
        <v>16</v>
      </c>
      <c r="D836" s="6" t="s">
        <v>1239</v>
      </c>
      <c r="E836" s="6">
        <v>16</v>
      </c>
      <c r="F836" s="6">
        <v>2115520</v>
      </c>
      <c r="G836" s="6">
        <v>2115636</v>
      </c>
      <c r="H836" s="6" t="str">
        <f t="shared" si="40"/>
        <v>TSC2-EXON-16</v>
      </c>
      <c r="I836" s="6">
        <v>1</v>
      </c>
      <c r="J836" s="6">
        <v>117</v>
      </c>
      <c r="K836" s="6"/>
    </row>
    <row r="837" spans="1:11" x14ac:dyDescent="0.15">
      <c r="A837" s="6" t="s">
        <v>270</v>
      </c>
      <c r="B837" s="6" t="s">
        <v>271</v>
      </c>
      <c r="C837" s="6">
        <v>17</v>
      </c>
      <c r="D837" s="6" t="s">
        <v>1240</v>
      </c>
      <c r="E837" s="6">
        <v>16</v>
      </c>
      <c r="F837" s="6">
        <v>2120457</v>
      </c>
      <c r="G837" s="6">
        <v>2120579</v>
      </c>
      <c r="H837" s="6" t="str">
        <f t="shared" si="40"/>
        <v>TSC2-EXON-17</v>
      </c>
      <c r="I837" s="6">
        <v>1</v>
      </c>
      <c r="J837" s="6">
        <v>123</v>
      </c>
      <c r="K837" s="6"/>
    </row>
    <row r="838" spans="1:11" x14ac:dyDescent="0.15">
      <c r="A838" s="6" t="s">
        <v>270</v>
      </c>
      <c r="B838" s="6" t="s">
        <v>271</v>
      </c>
      <c r="C838" s="6">
        <v>18</v>
      </c>
      <c r="D838" s="6" t="s">
        <v>1241</v>
      </c>
      <c r="E838" s="6">
        <v>16</v>
      </c>
      <c r="F838" s="6">
        <v>2121511</v>
      </c>
      <c r="G838" s="6">
        <v>2121617</v>
      </c>
      <c r="H838" s="6" t="str">
        <f t="shared" si="40"/>
        <v>TSC2-EXON-18</v>
      </c>
      <c r="I838" s="6">
        <v>1</v>
      </c>
      <c r="J838" s="6">
        <v>107</v>
      </c>
      <c r="K838" s="6"/>
    </row>
    <row r="839" spans="1:11" x14ac:dyDescent="0.15">
      <c r="A839" s="6" t="s">
        <v>270</v>
      </c>
      <c r="B839" s="6" t="s">
        <v>271</v>
      </c>
      <c r="C839" s="6">
        <v>19</v>
      </c>
      <c r="D839" s="6" t="s">
        <v>1242</v>
      </c>
      <c r="E839" s="6">
        <v>16</v>
      </c>
      <c r="F839" s="6">
        <v>2121785</v>
      </c>
      <c r="G839" s="6">
        <v>2121935</v>
      </c>
      <c r="H839" s="6" t="str">
        <f t="shared" si="40"/>
        <v>TSC2-EXON-19</v>
      </c>
      <c r="I839" s="6">
        <v>1</v>
      </c>
      <c r="J839" s="6">
        <v>151</v>
      </c>
      <c r="K839" s="6"/>
    </row>
    <row r="840" spans="1:11" x14ac:dyDescent="0.15">
      <c r="A840" s="6" t="s">
        <v>270</v>
      </c>
      <c r="B840" s="6" t="s">
        <v>271</v>
      </c>
      <c r="C840" s="6">
        <v>20</v>
      </c>
      <c r="D840" s="6" t="s">
        <v>1243</v>
      </c>
      <c r="E840" s="6">
        <v>16</v>
      </c>
      <c r="F840" s="6">
        <v>2122242</v>
      </c>
      <c r="G840" s="6">
        <v>2122364</v>
      </c>
      <c r="H840" s="6" t="str">
        <f t="shared" si="40"/>
        <v>TSC2-EXON-20</v>
      </c>
      <c r="I840" s="6">
        <v>1</v>
      </c>
      <c r="J840" s="6">
        <v>123</v>
      </c>
      <c r="K840" s="6"/>
    </row>
    <row r="841" spans="1:11" x14ac:dyDescent="0.15">
      <c r="A841" s="6" t="s">
        <v>270</v>
      </c>
      <c r="B841" s="6" t="s">
        <v>271</v>
      </c>
      <c r="C841" s="6">
        <v>21</v>
      </c>
      <c r="D841" s="6" t="s">
        <v>1244</v>
      </c>
      <c r="E841" s="6">
        <v>16</v>
      </c>
      <c r="F841" s="6">
        <v>2122850</v>
      </c>
      <c r="G841" s="6">
        <v>2122984</v>
      </c>
      <c r="H841" s="6" t="str">
        <f t="shared" si="40"/>
        <v>TSC2-EXON-21</v>
      </c>
      <c r="I841" s="6">
        <v>1</v>
      </c>
      <c r="J841" s="6">
        <v>135</v>
      </c>
      <c r="K841" s="6"/>
    </row>
    <row r="842" spans="1:11" x14ac:dyDescent="0.15">
      <c r="A842" s="6" t="s">
        <v>270</v>
      </c>
      <c r="B842" s="6" t="s">
        <v>271</v>
      </c>
      <c r="C842" s="6">
        <v>22</v>
      </c>
      <c r="D842" s="6" t="s">
        <v>1245</v>
      </c>
      <c r="E842" s="6">
        <v>16</v>
      </c>
      <c r="F842" s="6">
        <v>2124201</v>
      </c>
      <c r="G842" s="6">
        <v>2124390</v>
      </c>
      <c r="H842" s="6" t="str">
        <f t="shared" si="40"/>
        <v>TSC2-EXON-22</v>
      </c>
      <c r="I842" s="6">
        <v>1</v>
      </c>
      <c r="J842" s="6">
        <v>190</v>
      </c>
      <c r="K842" s="6"/>
    </row>
    <row r="843" spans="1:11" x14ac:dyDescent="0.15">
      <c r="A843" s="6" t="s">
        <v>270</v>
      </c>
      <c r="B843" s="6" t="s">
        <v>271</v>
      </c>
      <c r="C843" s="6">
        <v>23</v>
      </c>
      <c r="D843" s="6" t="s">
        <v>1246</v>
      </c>
      <c r="E843" s="6">
        <v>16</v>
      </c>
      <c r="F843" s="6">
        <v>2125800</v>
      </c>
      <c r="G843" s="6">
        <v>2125893</v>
      </c>
      <c r="H843" s="6" t="str">
        <f t="shared" si="40"/>
        <v>TSC2-EXON-23</v>
      </c>
      <c r="I843" s="6">
        <v>1</v>
      </c>
      <c r="J843" s="6">
        <v>94</v>
      </c>
      <c r="K843" s="6"/>
    </row>
    <row r="844" spans="1:11" x14ac:dyDescent="0.15">
      <c r="A844" s="6" t="s">
        <v>270</v>
      </c>
      <c r="B844" s="6" t="s">
        <v>271</v>
      </c>
      <c r="C844" s="6">
        <v>24</v>
      </c>
      <c r="D844" s="6" t="s">
        <v>1247</v>
      </c>
      <c r="E844" s="6">
        <v>16</v>
      </c>
      <c r="F844" s="6">
        <v>2126069</v>
      </c>
      <c r="G844" s="6">
        <v>2126171</v>
      </c>
      <c r="H844" s="6" t="str">
        <f t="shared" si="40"/>
        <v>TSC2-EXON-24</v>
      </c>
      <c r="I844" s="6">
        <v>1</v>
      </c>
      <c r="J844" s="6">
        <v>103</v>
      </c>
      <c r="K844" s="6"/>
    </row>
    <row r="845" spans="1:11" x14ac:dyDescent="0.15">
      <c r="A845" s="6" t="s">
        <v>270</v>
      </c>
      <c r="B845" s="6" t="s">
        <v>271</v>
      </c>
      <c r="C845" s="6">
        <v>25</v>
      </c>
      <c r="D845" s="6" t="s">
        <v>1248</v>
      </c>
      <c r="E845" s="6">
        <v>16</v>
      </c>
      <c r="F845" s="6">
        <v>2126492</v>
      </c>
      <c r="G845" s="6">
        <v>2126586</v>
      </c>
      <c r="H845" s="6" t="str">
        <f t="shared" si="40"/>
        <v>TSC2-EXON-25</v>
      </c>
      <c r="I845" s="6">
        <v>1</v>
      </c>
      <c r="J845" s="6">
        <v>95</v>
      </c>
      <c r="K845" s="6"/>
    </row>
    <row r="846" spans="1:11" x14ac:dyDescent="0.15">
      <c r="A846" s="6" t="s">
        <v>270</v>
      </c>
      <c r="B846" s="6" t="s">
        <v>271</v>
      </c>
      <c r="C846" s="6">
        <v>26</v>
      </c>
      <c r="D846" s="6" t="s">
        <v>1249</v>
      </c>
      <c r="E846" s="6">
        <v>16</v>
      </c>
      <c r="F846" s="6">
        <v>2127599</v>
      </c>
      <c r="G846" s="6">
        <v>2127727</v>
      </c>
      <c r="H846" s="6" t="str">
        <f t="shared" si="40"/>
        <v>TSC2-EXON-26</v>
      </c>
      <c r="I846" s="6">
        <v>1</v>
      </c>
      <c r="J846" s="6">
        <v>129</v>
      </c>
      <c r="K846" s="6"/>
    </row>
    <row r="847" spans="1:11" x14ac:dyDescent="0.15">
      <c r="A847" s="6" t="s">
        <v>270</v>
      </c>
      <c r="B847" s="6" t="s">
        <v>271</v>
      </c>
      <c r="C847" s="6">
        <v>27</v>
      </c>
      <c r="D847" s="6" t="s">
        <v>1250</v>
      </c>
      <c r="E847" s="6">
        <v>16</v>
      </c>
      <c r="F847" s="6">
        <v>2129033</v>
      </c>
      <c r="G847" s="6">
        <v>2129197</v>
      </c>
      <c r="H847" s="6" t="str">
        <f t="shared" si="40"/>
        <v>TSC2-EXON-27</v>
      </c>
      <c r="I847" s="6">
        <v>1</v>
      </c>
      <c r="J847" s="6">
        <v>165</v>
      </c>
      <c r="K847" s="6"/>
    </row>
    <row r="848" spans="1:11" x14ac:dyDescent="0.15">
      <c r="A848" s="6" t="s">
        <v>270</v>
      </c>
      <c r="B848" s="6" t="s">
        <v>271</v>
      </c>
      <c r="C848" s="6">
        <v>28</v>
      </c>
      <c r="D848" s="6" t="s">
        <v>1251</v>
      </c>
      <c r="E848" s="6">
        <v>16</v>
      </c>
      <c r="F848" s="6">
        <v>2129277</v>
      </c>
      <c r="G848" s="6">
        <v>2129429</v>
      </c>
      <c r="H848" s="6" t="str">
        <f t="shared" si="40"/>
        <v>TSC2-EXON-28</v>
      </c>
      <c r="I848" s="6">
        <v>1</v>
      </c>
      <c r="J848" s="6">
        <v>153</v>
      </c>
      <c r="K848" s="6"/>
    </row>
    <row r="849" spans="1:11" x14ac:dyDescent="0.15">
      <c r="A849" s="6" t="s">
        <v>270</v>
      </c>
      <c r="B849" s="6" t="s">
        <v>271</v>
      </c>
      <c r="C849" s="6">
        <v>29</v>
      </c>
      <c r="D849" s="6" t="s">
        <v>1252</v>
      </c>
      <c r="E849" s="6">
        <v>16</v>
      </c>
      <c r="F849" s="6">
        <v>2129558</v>
      </c>
      <c r="G849" s="6">
        <v>2129670</v>
      </c>
      <c r="H849" s="6" t="str">
        <f t="shared" si="40"/>
        <v>TSC2-EXON-29</v>
      </c>
      <c r="I849" s="6">
        <v>1</v>
      </c>
      <c r="J849" s="6">
        <v>113</v>
      </c>
      <c r="K849" s="6"/>
    </row>
    <row r="850" spans="1:11" x14ac:dyDescent="0.15">
      <c r="A850" s="6" t="s">
        <v>270</v>
      </c>
      <c r="B850" s="6" t="s">
        <v>271</v>
      </c>
      <c r="C850" s="6">
        <v>30</v>
      </c>
      <c r="D850" s="6" t="s">
        <v>1253</v>
      </c>
      <c r="E850" s="6">
        <v>16</v>
      </c>
      <c r="F850" s="6">
        <v>2130166</v>
      </c>
      <c r="G850" s="6">
        <v>2130378</v>
      </c>
      <c r="H850" s="6" t="str">
        <f t="shared" si="40"/>
        <v>TSC2-EXON-30</v>
      </c>
      <c r="I850" s="6">
        <v>1</v>
      </c>
      <c r="J850" s="6">
        <v>213</v>
      </c>
      <c r="K850" s="6"/>
    </row>
    <row r="851" spans="1:11" x14ac:dyDescent="0.15">
      <c r="A851" s="6" t="s">
        <v>270</v>
      </c>
      <c r="B851" s="6" t="s">
        <v>271</v>
      </c>
      <c r="C851" s="6">
        <v>31</v>
      </c>
      <c r="D851" s="6" t="s">
        <v>1254</v>
      </c>
      <c r="E851" s="6">
        <v>16</v>
      </c>
      <c r="F851" s="6">
        <v>2131596</v>
      </c>
      <c r="G851" s="6">
        <v>2131799</v>
      </c>
      <c r="H851" s="6" t="str">
        <f t="shared" si="40"/>
        <v>TSC2-EXON-31</v>
      </c>
      <c r="I851" s="6">
        <v>1</v>
      </c>
      <c r="J851" s="6">
        <v>204</v>
      </c>
      <c r="K851" s="6"/>
    </row>
    <row r="852" spans="1:11" x14ac:dyDescent="0.15">
      <c r="A852" s="6" t="s">
        <v>270</v>
      </c>
      <c r="B852" s="6" t="s">
        <v>271</v>
      </c>
      <c r="C852" s="6">
        <v>32</v>
      </c>
      <c r="D852" s="6" t="s">
        <v>1255</v>
      </c>
      <c r="E852" s="6">
        <v>16</v>
      </c>
      <c r="F852" s="6">
        <v>2132437</v>
      </c>
      <c r="G852" s="6">
        <v>2132505</v>
      </c>
      <c r="H852" s="6" t="str">
        <f t="shared" si="40"/>
        <v>TSC2-EXON-32</v>
      </c>
      <c r="I852" s="6">
        <v>1</v>
      </c>
      <c r="J852" s="6">
        <v>69</v>
      </c>
      <c r="K852" s="6"/>
    </row>
    <row r="853" spans="1:11" x14ac:dyDescent="0.15">
      <c r="A853" s="6" t="s">
        <v>270</v>
      </c>
      <c r="B853" s="6" t="s">
        <v>271</v>
      </c>
      <c r="C853" s="6">
        <v>33</v>
      </c>
      <c r="D853" s="6" t="s">
        <v>1256</v>
      </c>
      <c r="E853" s="6">
        <v>16</v>
      </c>
      <c r="F853" s="6">
        <v>2133696</v>
      </c>
      <c r="G853" s="6">
        <v>2133817</v>
      </c>
      <c r="H853" s="6" t="str">
        <f t="shared" si="40"/>
        <v>TSC2-EXON-33</v>
      </c>
      <c r="I853" s="6">
        <v>1</v>
      </c>
      <c r="J853" s="6">
        <v>122</v>
      </c>
      <c r="K853" s="6"/>
    </row>
    <row r="854" spans="1:11" x14ac:dyDescent="0.15">
      <c r="A854" s="6" t="s">
        <v>270</v>
      </c>
      <c r="B854" s="6" t="s">
        <v>271</v>
      </c>
      <c r="C854" s="6">
        <v>34</v>
      </c>
      <c r="D854" s="6" t="s">
        <v>1257</v>
      </c>
      <c r="E854" s="6">
        <v>16</v>
      </c>
      <c r="F854" s="6">
        <v>2134229</v>
      </c>
      <c r="G854" s="6">
        <v>2134716</v>
      </c>
      <c r="H854" s="6" t="str">
        <f t="shared" si="40"/>
        <v>TSC2-EXON-34</v>
      </c>
      <c r="I854" s="6">
        <v>1</v>
      </c>
      <c r="J854" s="6">
        <v>488</v>
      </c>
      <c r="K854" s="6"/>
    </row>
    <row r="855" spans="1:11" x14ac:dyDescent="0.15">
      <c r="A855" s="6" t="s">
        <v>270</v>
      </c>
      <c r="B855" s="6" t="s">
        <v>271</v>
      </c>
      <c r="C855" s="6">
        <v>35</v>
      </c>
      <c r="D855" s="6" t="s">
        <v>1258</v>
      </c>
      <c r="E855" s="6">
        <v>16</v>
      </c>
      <c r="F855" s="6">
        <v>2134952</v>
      </c>
      <c r="G855" s="6">
        <v>2135027</v>
      </c>
      <c r="H855" s="6" t="str">
        <f t="shared" si="40"/>
        <v>TSC2-EXON-35</v>
      </c>
      <c r="I855" s="6">
        <v>1</v>
      </c>
      <c r="J855" s="6">
        <v>76</v>
      </c>
      <c r="K855" s="6"/>
    </row>
    <row r="856" spans="1:11" x14ac:dyDescent="0.15">
      <c r="A856" s="6" t="s">
        <v>270</v>
      </c>
      <c r="B856" s="6" t="s">
        <v>271</v>
      </c>
      <c r="C856" s="6">
        <v>36</v>
      </c>
      <c r="D856" s="6" t="s">
        <v>1259</v>
      </c>
      <c r="E856" s="6">
        <v>16</v>
      </c>
      <c r="F856" s="6">
        <v>2135231</v>
      </c>
      <c r="G856" s="6">
        <v>2135323</v>
      </c>
      <c r="H856" s="6" t="str">
        <f t="shared" si="40"/>
        <v>TSC2-EXON-36</v>
      </c>
      <c r="I856" s="6">
        <v>1</v>
      </c>
      <c r="J856" s="6">
        <v>93</v>
      </c>
      <c r="K856" s="6"/>
    </row>
    <row r="857" spans="1:11" x14ac:dyDescent="0.15">
      <c r="A857" s="6" t="s">
        <v>270</v>
      </c>
      <c r="B857" s="6" t="s">
        <v>271</v>
      </c>
      <c r="C857" s="6">
        <v>37</v>
      </c>
      <c r="D857" s="6" t="s">
        <v>1260</v>
      </c>
      <c r="E857" s="6">
        <v>16</v>
      </c>
      <c r="F857" s="6">
        <v>2136194</v>
      </c>
      <c r="G857" s="6">
        <v>2136380</v>
      </c>
      <c r="H857" s="6" t="str">
        <f t="shared" si="40"/>
        <v>TSC2-EXON-37</v>
      </c>
      <c r="I857" s="6">
        <v>1</v>
      </c>
      <c r="J857" s="6">
        <v>187</v>
      </c>
      <c r="K857" s="6"/>
    </row>
    <row r="858" spans="1:11" x14ac:dyDescent="0.15">
      <c r="A858" s="6" t="s">
        <v>270</v>
      </c>
      <c r="B858" s="6" t="s">
        <v>271</v>
      </c>
      <c r="C858" s="6">
        <v>38</v>
      </c>
      <c r="D858" s="6" t="s">
        <v>1261</v>
      </c>
      <c r="E858" s="6">
        <v>16</v>
      </c>
      <c r="F858" s="6">
        <v>2136733</v>
      </c>
      <c r="G858" s="6">
        <v>2136872</v>
      </c>
      <c r="H858" s="6" t="str">
        <f t="shared" si="40"/>
        <v>TSC2-EXON-38</v>
      </c>
      <c r="I858" s="6">
        <v>1</v>
      </c>
      <c r="J858" s="6">
        <v>140</v>
      </c>
      <c r="K858" s="6"/>
    </row>
    <row r="859" spans="1:11" x14ac:dyDescent="0.15">
      <c r="A859" s="6" t="s">
        <v>270</v>
      </c>
      <c r="B859" s="6" t="s">
        <v>271</v>
      </c>
      <c r="C859" s="6">
        <v>39</v>
      </c>
      <c r="D859" s="6" t="s">
        <v>1262</v>
      </c>
      <c r="E859" s="6">
        <v>16</v>
      </c>
      <c r="F859" s="6">
        <v>2137864</v>
      </c>
      <c r="G859" s="6">
        <v>2137942</v>
      </c>
      <c r="H859" s="6" t="str">
        <f t="shared" si="40"/>
        <v>TSC2-EXON-39</v>
      </c>
      <c r="I859" s="6">
        <v>1</v>
      </c>
      <c r="J859" s="6">
        <v>79</v>
      </c>
      <c r="K859" s="6"/>
    </row>
    <row r="860" spans="1:11" x14ac:dyDescent="0.15">
      <c r="A860" s="6" t="s">
        <v>270</v>
      </c>
      <c r="B860" s="6" t="s">
        <v>271</v>
      </c>
      <c r="C860" s="6">
        <v>40</v>
      </c>
      <c r="D860" s="6" t="s">
        <v>1263</v>
      </c>
      <c r="E860" s="6">
        <v>16</v>
      </c>
      <c r="F860" s="6">
        <v>2138049</v>
      </c>
      <c r="G860" s="6">
        <v>2138140</v>
      </c>
      <c r="H860" s="6" t="str">
        <f t="shared" si="40"/>
        <v>TSC2-EXON-40</v>
      </c>
      <c r="I860" s="6">
        <v>1</v>
      </c>
      <c r="J860" s="6">
        <v>92</v>
      </c>
      <c r="K860" s="6"/>
    </row>
    <row r="861" spans="1:11" x14ac:dyDescent="0.15">
      <c r="A861" s="6" t="s">
        <v>270</v>
      </c>
      <c r="B861" s="6" t="s">
        <v>271</v>
      </c>
      <c r="C861" s="6">
        <v>41</v>
      </c>
      <c r="D861" s="6" t="s">
        <v>1264</v>
      </c>
      <c r="E861" s="6">
        <v>16</v>
      </c>
      <c r="F861" s="6">
        <v>2138228</v>
      </c>
      <c r="G861" s="6">
        <v>2138326</v>
      </c>
      <c r="H861" s="6" t="str">
        <f t="shared" si="40"/>
        <v>TSC2-EXON-41</v>
      </c>
      <c r="I861" s="6">
        <v>1</v>
      </c>
      <c r="J861" s="6">
        <v>99</v>
      </c>
      <c r="K861" s="6"/>
    </row>
    <row r="862" spans="1:11" x14ac:dyDescent="0.15">
      <c r="A862" s="6" t="s">
        <v>270</v>
      </c>
      <c r="B862" s="6" t="s">
        <v>271</v>
      </c>
      <c r="C862" s="6">
        <v>42</v>
      </c>
      <c r="D862" s="6" t="s">
        <v>1265</v>
      </c>
      <c r="E862" s="6">
        <v>16</v>
      </c>
      <c r="F862" s="6">
        <v>2138447</v>
      </c>
      <c r="G862" s="6">
        <v>2138611</v>
      </c>
      <c r="H862" s="6" t="str">
        <f t="shared" si="40"/>
        <v>TSC2-EXON-42</v>
      </c>
      <c r="I862" s="6">
        <v>1</v>
      </c>
      <c r="J862" s="6">
        <v>165</v>
      </c>
      <c r="K862" s="6"/>
    </row>
    <row r="863" spans="1:11" x14ac:dyDescent="0.15">
      <c r="A863" s="6" t="s">
        <v>70</v>
      </c>
      <c r="B863" s="6" t="s">
        <v>71</v>
      </c>
      <c r="C863" s="6">
        <v>27</v>
      </c>
      <c r="D863" s="6" t="s">
        <v>1266</v>
      </c>
      <c r="E863" s="6">
        <v>16</v>
      </c>
      <c r="F863" s="6">
        <v>3786651</v>
      </c>
      <c r="G863" s="6">
        <v>3786816</v>
      </c>
      <c r="H863" s="6" t="str">
        <f t="shared" si="40"/>
        <v>CREBBP-EXON-27</v>
      </c>
      <c r="I863" s="6">
        <v>-1</v>
      </c>
      <c r="J863" s="6">
        <f>G863-F863+1</f>
        <v>166</v>
      </c>
      <c r="K863" t="s">
        <v>1267</v>
      </c>
    </row>
    <row r="864" spans="1:11" x14ac:dyDescent="0.15">
      <c r="A864" s="6" t="s">
        <v>70</v>
      </c>
      <c r="B864" s="6" t="s">
        <v>71</v>
      </c>
      <c r="C864" s="6">
        <v>26</v>
      </c>
      <c r="D864" s="6" t="s">
        <v>1268</v>
      </c>
      <c r="E864" s="6">
        <v>16</v>
      </c>
      <c r="F864" s="6">
        <v>3788560</v>
      </c>
      <c r="G864" s="6">
        <v>3788673</v>
      </c>
      <c r="H864" s="6" t="str">
        <f t="shared" ref="H864:H895" si="41">A864&amp;"-EXON-"&amp;C864</f>
        <v>CREBBP-EXON-26</v>
      </c>
      <c r="I864" s="6">
        <v>-1</v>
      </c>
      <c r="J864" s="6">
        <f>G864-F864+1</f>
        <v>114</v>
      </c>
      <c r="K864" t="s">
        <v>1269</v>
      </c>
    </row>
    <row r="865" spans="1:11" x14ac:dyDescent="0.15">
      <c r="A865" s="6" t="s">
        <v>195</v>
      </c>
      <c r="B865" s="6" t="s">
        <v>196</v>
      </c>
      <c r="C865" s="6">
        <v>13</v>
      </c>
      <c r="D865" s="6" t="s">
        <v>1270</v>
      </c>
      <c r="E865" s="6">
        <v>16</v>
      </c>
      <c r="F865" s="6">
        <v>23614780</v>
      </c>
      <c r="G865" s="6">
        <v>23614990</v>
      </c>
      <c r="H865" s="6" t="str">
        <f t="shared" si="41"/>
        <v>PALB2-EXON-13</v>
      </c>
      <c r="I865" s="6">
        <v>-1</v>
      </c>
      <c r="J865" s="6">
        <v>211</v>
      </c>
      <c r="K865" s="6"/>
    </row>
    <row r="866" spans="1:11" x14ac:dyDescent="0.15">
      <c r="A866" s="6" t="s">
        <v>195</v>
      </c>
      <c r="B866" s="6" t="s">
        <v>196</v>
      </c>
      <c r="C866" s="6">
        <v>12</v>
      </c>
      <c r="D866" s="6" t="s">
        <v>1271</v>
      </c>
      <c r="E866" s="6">
        <v>16</v>
      </c>
      <c r="F866" s="6">
        <v>23619185</v>
      </c>
      <c r="G866" s="6">
        <v>23619333</v>
      </c>
      <c r="H866" s="6" t="str">
        <f t="shared" si="41"/>
        <v>PALB2-EXON-12</v>
      </c>
      <c r="I866" s="6">
        <v>-1</v>
      </c>
      <c r="J866" s="6">
        <v>149</v>
      </c>
      <c r="K866" s="6"/>
    </row>
    <row r="867" spans="1:11" x14ac:dyDescent="0.15">
      <c r="A867" s="6" t="s">
        <v>195</v>
      </c>
      <c r="B867" s="6" t="s">
        <v>196</v>
      </c>
      <c r="C867" s="6">
        <v>11</v>
      </c>
      <c r="D867" s="6" t="s">
        <v>1272</v>
      </c>
      <c r="E867" s="6">
        <v>16</v>
      </c>
      <c r="F867" s="6">
        <v>23625325</v>
      </c>
      <c r="G867" s="6">
        <v>23625412</v>
      </c>
      <c r="H867" s="6" t="str">
        <f t="shared" si="41"/>
        <v>PALB2-EXON-11</v>
      </c>
      <c r="I867" s="6">
        <v>-1</v>
      </c>
      <c r="J867" s="6">
        <v>88</v>
      </c>
      <c r="K867" s="6"/>
    </row>
    <row r="868" spans="1:11" x14ac:dyDescent="0.15">
      <c r="A868" s="6" t="s">
        <v>195</v>
      </c>
      <c r="B868" s="6" t="s">
        <v>196</v>
      </c>
      <c r="C868" s="6">
        <v>10</v>
      </c>
      <c r="D868" s="6" t="s">
        <v>1273</v>
      </c>
      <c r="E868" s="6">
        <v>16</v>
      </c>
      <c r="F868" s="6">
        <v>23632683</v>
      </c>
      <c r="G868" s="6">
        <v>23632799</v>
      </c>
      <c r="H868" s="6" t="str">
        <f t="shared" si="41"/>
        <v>PALB2-EXON-10</v>
      </c>
      <c r="I868" s="6">
        <v>-1</v>
      </c>
      <c r="J868" s="6">
        <v>117</v>
      </c>
      <c r="K868" s="6"/>
    </row>
    <row r="869" spans="1:11" x14ac:dyDescent="0.15">
      <c r="A869" s="6" t="s">
        <v>195</v>
      </c>
      <c r="B869" s="6" t="s">
        <v>196</v>
      </c>
      <c r="C869" s="6">
        <v>9</v>
      </c>
      <c r="D869" s="6" t="s">
        <v>1274</v>
      </c>
      <c r="E869" s="6">
        <v>16</v>
      </c>
      <c r="F869" s="6">
        <v>23634290</v>
      </c>
      <c r="G869" s="6">
        <v>23634451</v>
      </c>
      <c r="H869" s="6" t="str">
        <f t="shared" si="41"/>
        <v>PALB2-EXON-9</v>
      </c>
      <c r="I869" s="6">
        <v>-1</v>
      </c>
      <c r="J869" s="6">
        <v>162</v>
      </c>
      <c r="K869" s="6"/>
    </row>
    <row r="870" spans="1:11" x14ac:dyDescent="0.15">
      <c r="A870" s="6" t="s">
        <v>195</v>
      </c>
      <c r="B870" s="6" t="s">
        <v>196</v>
      </c>
      <c r="C870" s="6">
        <v>8</v>
      </c>
      <c r="D870" s="6" t="s">
        <v>1275</v>
      </c>
      <c r="E870" s="6">
        <v>16</v>
      </c>
      <c r="F870" s="6">
        <v>23635330</v>
      </c>
      <c r="G870" s="6">
        <v>23635415</v>
      </c>
      <c r="H870" s="6" t="str">
        <f t="shared" si="41"/>
        <v>PALB2-EXON-8</v>
      </c>
      <c r="I870" s="6">
        <v>-1</v>
      </c>
      <c r="J870" s="6">
        <v>86</v>
      </c>
      <c r="K870" s="6"/>
    </row>
    <row r="871" spans="1:11" x14ac:dyDescent="0.15">
      <c r="A871" s="6" t="s">
        <v>195</v>
      </c>
      <c r="B871" s="6" t="s">
        <v>196</v>
      </c>
      <c r="C871" s="6">
        <v>7</v>
      </c>
      <c r="D871" s="6" t="s">
        <v>1276</v>
      </c>
      <c r="E871" s="6">
        <v>16</v>
      </c>
      <c r="F871" s="6">
        <v>23637557</v>
      </c>
      <c r="G871" s="6">
        <v>23637718</v>
      </c>
      <c r="H871" s="6" t="str">
        <f t="shared" si="41"/>
        <v>PALB2-EXON-7</v>
      </c>
      <c r="I871" s="6">
        <v>-1</v>
      </c>
      <c r="J871" s="6">
        <v>162</v>
      </c>
      <c r="K871" s="6"/>
    </row>
    <row r="872" spans="1:11" x14ac:dyDescent="0.15">
      <c r="A872" s="6" t="s">
        <v>195</v>
      </c>
      <c r="B872" s="6" t="s">
        <v>196</v>
      </c>
      <c r="C872" s="6">
        <v>6</v>
      </c>
      <c r="D872" s="6" t="s">
        <v>1277</v>
      </c>
      <c r="E872" s="6">
        <v>16</v>
      </c>
      <c r="F872" s="6">
        <v>23640525</v>
      </c>
      <c r="G872" s="6">
        <v>23640596</v>
      </c>
      <c r="H872" s="6" t="str">
        <f t="shared" si="41"/>
        <v>PALB2-EXON-6</v>
      </c>
      <c r="I872" s="6">
        <v>-1</v>
      </c>
      <c r="J872" s="6">
        <v>72</v>
      </c>
      <c r="K872" s="6"/>
    </row>
    <row r="873" spans="1:11" x14ac:dyDescent="0.15">
      <c r="A873" s="6" t="s">
        <v>195</v>
      </c>
      <c r="B873" s="6" t="s">
        <v>196</v>
      </c>
      <c r="C873" s="6">
        <v>5</v>
      </c>
      <c r="D873" s="6" t="s">
        <v>1278</v>
      </c>
      <c r="E873" s="6">
        <v>16</v>
      </c>
      <c r="F873" s="6">
        <v>23640961</v>
      </c>
      <c r="G873" s="6">
        <v>23641790</v>
      </c>
      <c r="H873" s="6" t="str">
        <f t="shared" si="41"/>
        <v>PALB2-EXON-5</v>
      </c>
      <c r="I873" s="6">
        <v>-1</v>
      </c>
      <c r="J873" s="6">
        <v>830</v>
      </c>
      <c r="K873" s="6"/>
    </row>
    <row r="874" spans="1:11" x14ac:dyDescent="0.15">
      <c r="A874" s="6" t="s">
        <v>195</v>
      </c>
      <c r="B874" s="6" t="s">
        <v>196</v>
      </c>
      <c r="C874" s="6">
        <v>4</v>
      </c>
      <c r="D874" s="6" t="s">
        <v>1279</v>
      </c>
      <c r="E874" s="6">
        <v>16</v>
      </c>
      <c r="F874" s="6">
        <v>23646183</v>
      </c>
      <c r="G874" s="6">
        <v>23647655</v>
      </c>
      <c r="H874" s="6" t="str">
        <f t="shared" si="41"/>
        <v>PALB2-EXON-4</v>
      </c>
      <c r="I874" s="6">
        <v>-1</v>
      </c>
      <c r="J874" s="6">
        <v>1473</v>
      </c>
      <c r="K874" s="6"/>
    </row>
    <row r="875" spans="1:11" x14ac:dyDescent="0.15">
      <c r="A875" s="6" t="s">
        <v>195</v>
      </c>
      <c r="B875" s="6" t="s">
        <v>196</v>
      </c>
      <c r="C875" s="6">
        <v>3</v>
      </c>
      <c r="D875" s="6" t="s">
        <v>1280</v>
      </c>
      <c r="E875" s="6">
        <v>16</v>
      </c>
      <c r="F875" s="6">
        <v>23649171</v>
      </c>
      <c r="G875" s="6">
        <v>23649273</v>
      </c>
      <c r="H875" s="6" t="str">
        <f t="shared" si="41"/>
        <v>PALB2-EXON-3</v>
      </c>
      <c r="I875" s="6">
        <v>-1</v>
      </c>
      <c r="J875" s="6">
        <v>103</v>
      </c>
      <c r="K875" s="6"/>
    </row>
    <row r="876" spans="1:11" x14ac:dyDescent="0.15">
      <c r="A876" s="6" t="s">
        <v>195</v>
      </c>
      <c r="B876" s="6" t="s">
        <v>196</v>
      </c>
      <c r="C876" s="6">
        <v>2</v>
      </c>
      <c r="D876" s="6" t="s">
        <v>1281</v>
      </c>
      <c r="E876" s="6">
        <v>16</v>
      </c>
      <c r="F876" s="6">
        <v>23649391</v>
      </c>
      <c r="G876" s="6">
        <v>23649450</v>
      </c>
      <c r="H876" s="6" t="str">
        <f t="shared" si="41"/>
        <v>PALB2-EXON-2</v>
      </c>
      <c r="I876" s="6">
        <v>-1</v>
      </c>
      <c r="J876" s="6">
        <v>60</v>
      </c>
      <c r="K876" s="6"/>
    </row>
    <row r="877" spans="1:11" x14ac:dyDescent="0.15">
      <c r="A877" s="6" t="s">
        <v>195</v>
      </c>
      <c r="B877" s="6" t="s">
        <v>196</v>
      </c>
      <c r="C877" s="6">
        <v>1</v>
      </c>
      <c r="D877" s="6" t="s">
        <v>1282</v>
      </c>
      <c r="E877" s="6">
        <v>16</v>
      </c>
      <c r="F877" s="6">
        <v>23652431</v>
      </c>
      <c r="G877" s="6">
        <v>23652478</v>
      </c>
      <c r="H877" s="6" t="str">
        <f t="shared" si="41"/>
        <v>PALB2-EXON-1</v>
      </c>
      <c r="I877" s="6">
        <v>-1</v>
      </c>
      <c r="J877" s="6">
        <v>48</v>
      </c>
      <c r="K877" s="7" t="s">
        <v>324</v>
      </c>
    </row>
    <row r="878" spans="1:11" x14ac:dyDescent="0.15">
      <c r="A878" s="6" t="s">
        <v>54</v>
      </c>
      <c r="B878" s="6" t="s">
        <v>55</v>
      </c>
      <c r="C878" s="6">
        <v>1</v>
      </c>
      <c r="D878" s="6" t="s">
        <v>1283</v>
      </c>
      <c r="E878" s="6">
        <v>16</v>
      </c>
      <c r="F878" s="6">
        <v>68771319</v>
      </c>
      <c r="G878" s="6">
        <v>68771366</v>
      </c>
      <c r="H878" s="6" t="str">
        <f t="shared" si="41"/>
        <v>CDH1-EXON-1</v>
      </c>
      <c r="I878" s="6">
        <v>1</v>
      </c>
      <c r="J878" s="6">
        <v>48</v>
      </c>
      <c r="K878" s="7" t="s">
        <v>324</v>
      </c>
    </row>
    <row r="879" spans="1:11" x14ac:dyDescent="0.15">
      <c r="A879" s="6" t="s">
        <v>54</v>
      </c>
      <c r="B879" s="6" t="s">
        <v>55</v>
      </c>
      <c r="C879" s="6">
        <v>2</v>
      </c>
      <c r="D879" s="6" t="s">
        <v>1284</v>
      </c>
      <c r="E879" s="6">
        <v>16</v>
      </c>
      <c r="F879" s="6">
        <v>68772200</v>
      </c>
      <c r="G879" s="6">
        <v>68772314</v>
      </c>
      <c r="H879" s="6" t="str">
        <f t="shared" si="41"/>
        <v>CDH1-EXON-2</v>
      </c>
      <c r="I879" s="6">
        <v>1</v>
      </c>
      <c r="J879" s="6">
        <v>115</v>
      </c>
      <c r="K879" s="6"/>
    </row>
    <row r="880" spans="1:11" x14ac:dyDescent="0.15">
      <c r="A880" s="6" t="s">
        <v>54</v>
      </c>
      <c r="B880" s="6" t="s">
        <v>55</v>
      </c>
      <c r="C880" s="6">
        <v>3</v>
      </c>
      <c r="D880" s="6" t="s">
        <v>1285</v>
      </c>
      <c r="E880" s="6">
        <v>16</v>
      </c>
      <c r="F880" s="6">
        <v>68835573</v>
      </c>
      <c r="G880" s="6">
        <v>68835796</v>
      </c>
      <c r="H880" s="6" t="str">
        <f t="shared" si="41"/>
        <v>CDH1-EXON-3</v>
      </c>
      <c r="I880" s="6">
        <v>1</v>
      </c>
      <c r="J880" s="6">
        <v>224</v>
      </c>
      <c r="K880" s="6"/>
    </row>
    <row r="881" spans="1:11" x14ac:dyDescent="0.15">
      <c r="A881" s="6" t="s">
        <v>54</v>
      </c>
      <c r="B881" s="6" t="s">
        <v>55</v>
      </c>
      <c r="C881" s="6">
        <v>4</v>
      </c>
      <c r="D881" s="6" t="s">
        <v>1286</v>
      </c>
      <c r="E881" s="6">
        <v>16</v>
      </c>
      <c r="F881" s="6">
        <v>68842327</v>
      </c>
      <c r="G881" s="6">
        <v>68842470</v>
      </c>
      <c r="H881" s="6" t="str">
        <f t="shared" si="41"/>
        <v>CDH1-EXON-4</v>
      </c>
      <c r="I881" s="6">
        <v>1</v>
      </c>
      <c r="J881" s="6">
        <v>144</v>
      </c>
      <c r="K881" s="6"/>
    </row>
    <row r="882" spans="1:11" x14ac:dyDescent="0.15">
      <c r="A882" s="6" t="s">
        <v>54</v>
      </c>
      <c r="B882" s="6" t="s">
        <v>55</v>
      </c>
      <c r="C882" s="6">
        <v>5</v>
      </c>
      <c r="D882" s="6" t="s">
        <v>1287</v>
      </c>
      <c r="E882" s="6">
        <v>16</v>
      </c>
      <c r="F882" s="6">
        <v>68842596</v>
      </c>
      <c r="G882" s="6">
        <v>68842751</v>
      </c>
      <c r="H882" s="6" t="str">
        <f t="shared" si="41"/>
        <v>CDH1-EXON-5</v>
      </c>
      <c r="I882" s="6">
        <v>1</v>
      </c>
      <c r="J882" s="6">
        <v>156</v>
      </c>
      <c r="K882" s="6"/>
    </row>
    <row r="883" spans="1:11" x14ac:dyDescent="0.15">
      <c r="A883" s="6" t="s">
        <v>54</v>
      </c>
      <c r="B883" s="6" t="s">
        <v>55</v>
      </c>
      <c r="C883" s="6">
        <v>6</v>
      </c>
      <c r="D883" s="6" t="s">
        <v>1288</v>
      </c>
      <c r="E883" s="6">
        <v>16</v>
      </c>
      <c r="F883" s="6">
        <v>68844100</v>
      </c>
      <c r="G883" s="6">
        <v>68844244</v>
      </c>
      <c r="H883" s="6" t="str">
        <f t="shared" si="41"/>
        <v>CDH1-EXON-6</v>
      </c>
      <c r="I883" s="6">
        <v>1</v>
      </c>
      <c r="J883" s="6">
        <v>145</v>
      </c>
      <c r="K883" s="6"/>
    </row>
    <row r="884" spans="1:11" x14ac:dyDescent="0.15">
      <c r="A884" s="6" t="s">
        <v>54</v>
      </c>
      <c r="B884" s="6" t="s">
        <v>55</v>
      </c>
      <c r="C884" s="6">
        <v>7</v>
      </c>
      <c r="D884" s="6" t="s">
        <v>1289</v>
      </c>
      <c r="E884" s="6">
        <v>16</v>
      </c>
      <c r="F884" s="6">
        <v>68845587</v>
      </c>
      <c r="G884" s="6">
        <v>68845762</v>
      </c>
      <c r="H884" s="6" t="str">
        <f t="shared" si="41"/>
        <v>CDH1-EXON-7</v>
      </c>
      <c r="I884" s="6">
        <v>1</v>
      </c>
      <c r="J884" s="6">
        <v>176</v>
      </c>
      <c r="K884" s="6"/>
    </row>
    <row r="885" spans="1:11" x14ac:dyDescent="0.15">
      <c r="A885" s="6" t="s">
        <v>54</v>
      </c>
      <c r="B885" s="6" t="s">
        <v>55</v>
      </c>
      <c r="C885" s="6">
        <v>8</v>
      </c>
      <c r="D885" s="6" t="s">
        <v>1290</v>
      </c>
      <c r="E885" s="6">
        <v>16</v>
      </c>
      <c r="F885" s="6">
        <v>68846038</v>
      </c>
      <c r="G885" s="6">
        <v>68846166</v>
      </c>
      <c r="H885" s="6" t="str">
        <f t="shared" si="41"/>
        <v>CDH1-EXON-8</v>
      </c>
      <c r="I885" s="6">
        <v>1</v>
      </c>
      <c r="J885" s="6">
        <v>129</v>
      </c>
      <c r="K885" s="6"/>
    </row>
    <row r="886" spans="1:11" x14ac:dyDescent="0.15">
      <c r="A886" s="6" t="s">
        <v>54</v>
      </c>
      <c r="B886" s="6" t="s">
        <v>55</v>
      </c>
      <c r="C886" s="6">
        <v>9</v>
      </c>
      <c r="D886" s="6" t="s">
        <v>1291</v>
      </c>
      <c r="E886" s="6">
        <v>16</v>
      </c>
      <c r="F886" s="6">
        <v>68847216</v>
      </c>
      <c r="G886" s="6">
        <v>68847398</v>
      </c>
      <c r="H886" s="6" t="str">
        <f t="shared" si="41"/>
        <v>CDH1-EXON-9</v>
      </c>
      <c r="I886" s="6">
        <v>1</v>
      </c>
      <c r="J886" s="6">
        <v>183</v>
      </c>
      <c r="K886" s="6"/>
    </row>
    <row r="887" spans="1:11" x14ac:dyDescent="0.15">
      <c r="A887" s="6" t="s">
        <v>54</v>
      </c>
      <c r="B887" s="6" t="s">
        <v>55</v>
      </c>
      <c r="C887" s="6">
        <v>10</v>
      </c>
      <c r="D887" s="6" t="s">
        <v>1292</v>
      </c>
      <c r="E887" s="6">
        <v>16</v>
      </c>
      <c r="F887" s="6">
        <v>68849418</v>
      </c>
      <c r="G887" s="6">
        <v>68849662</v>
      </c>
      <c r="H887" s="6" t="str">
        <f t="shared" si="41"/>
        <v>CDH1-EXON-10</v>
      </c>
      <c r="I887" s="6">
        <v>1</v>
      </c>
      <c r="J887" s="6">
        <v>245</v>
      </c>
      <c r="K887" s="6"/>
    </row>
    <row r="888" spans="1:11" x14ac:dyDescent="0.15">
      <c r="A888" s="6" t="s">
        <v>54</v>
      </c>
      <c r="B888" s="6" t="s">
        <v>55</v>
      </c>
      <c r="C888" s="6">
        <v>11</v>
      </c>
      <c r="D888" s="6" t="s">
        <v>1293</v>
      </c>
      <c r="E888" s="6">
        <v>16</v>
      </c>
      <c r="F888" s="6">
        <v>68853183</v>
      </c>
      <c r="G888" s="6">
        <v>68853328</v>
      </c>
      <c r="H888" s="6" t="str">
        <f t="shared" si="41"/>
        <v>CDH1-EXON-11</v>
      </c>
      <c r="I888" s="6">
        <v>1</v>
      </c>
      <c r="J888" s="6">
        <v>146</v>
      </c>
      <c r="K888" s="6"/>
    </row>
    <row r="889" spans="1:11" x14ac:dyDescent="0.15">
      <c r="A889" s="6" t="s">
        <v>54</v>
      </c>
      <c r="B889" s="6" t="s">
        <v>55</v>
      </c>
      <c r="C889" s="6">
        <v>12</v>
      </c>
      <c r="D889" s="6" t="s">
        <v>1294</v>
      </c>
      <c r="E889" s="6">
        <v>16</v>
      </c>
      <c r="F889" s="6">
        <v>68855904</v>
      </c>
      <c r="G889" s="6">
        <v>68856128</v>
      </c>
      <c r="H889" s="6" t="str">
        <f t="shared" si="41"/>
        <v>CDH1-EXON-12</v>
      </c>
      <c r="I889" s="6">
        <v>1</v>
      </c>
      <c r="J889" s="6">
        <v>225</v>
      </c>
      <c r="K889" s="6"/>
    </row>
    <row r="890" spans="1:11" x14ac:dyDescent="0.15">
      <c r="A890" s="6" t="s">
        <v>54</v>
      </c>
      <c r="B890" s="6" t="s">
        <v>55</v>
      </c>
      <c r="C890" s="6">
        <v>13</v>
      </c>
      <c r="D890" s="6" t="s">
        <v>1295</v>
      </c>
      <c r="E890" s="6">
        <v>16</v>
      </c>
      <c r="F890" s="6">
        <v>68857302</v>
      </c>
      <c r="G890" s="6">
        <v>68857529</v>
      </c>
      <c r="H890" s="6" t="str">
        <f t="shared" si="41"/>
        <v>CDH1-EXON-13</v>
      </c>
      <c r="I890" s="6">
        <v>1</v>
      </c>
      <c r="J890" s="6">
        <v>228</v>
      </c>
      <c r="K890" s="6"/>
    </row>
    <row r="891" spans="1:11" x14ac:dyDescent="0.15">
      <c r="A891" s="6" t="s">
        <v>54</v>
      </c>
      <c r="B891" s="6" t="s">
        <v>55</v>
      </c>
      <c r="C891" s="6">
        <v>14</v>
      </c>
      <c r="D891" s="6" t="s">
        <v>1296</v>
      </c>
      <c r="E891" s="6">
        <v>16</v>
      </c>
      <c r="F891" s="6">
        <v>68862077</v>
      </c>
      <c r="G891" s="6">
        <v>68862207</v>
      </c>
      <c r="H891" s="6" t="str">
        <f t="shared" si="41"/>
        <v>CDH1-EXON-14</v>
      </c>
      <c r="I891" s="6">
        <v>1</v>
      </c>
      <c r="J891" s="6">
        <v>131</v>
      </c>
      <c r="K891" s="6"/>
    </row>
    <row r="892" spans="1:11" x14ac:dyDescent="0.15">
      <c r="A892" s="6" t="s">
        <v>54</v>
      </c>
      <c r="B892" s="6" t="s">
        <v>55</v>
      </c>
      <c r="C892" s="6">
        <v>15</v>
      </c>
      <c r="D892" s="6" t="s">
        <v>1297</v>
      </c>
      <c r="E892" s="6">
        <v>16</v>
      </c>
      <c r="F892" s="6">
        <v>68863557</v>
      </c>
      <c r="G892" s="6">
        <v>68863700</v>
      </c>
      <c r="H892" s="6" t="str">
        <f t="shared" si="41"/>
        <v>CDH1-EXON-15</v>
      </c>
      <c r="I892" s="6">
        <v>1</v>
      </c>
      <c r="J892" s="6">
        <v>144</v>
      </c>
      <c r="K892" s="6"/>
    </row>
    <row r="893" spans="1:11" x14ac:dyDescent="0.15">
      <c r="A893" s="6" t="s">
        <v>54</v>
      </c>
      <c r="B893" s="6" t="s">
        <v>55</v>
      </c>
      <c r="C893" s="6">
        <v>16</v>
      </c>
      <c r="D893" s="6" t="s">
        <v>1298</v>
      </c>
      <c r="E893" s="6">
        <v>16</v>
      </c>
      <c r="F893" s="6">
        <v>68867193</v>
      </c>
      <c r="G893" s="6">
        <v>68867402</v>
      </c>
      <c r="H893" s="6" t="str">
        <f t="shared" si="41"/>
        <v>CDH1-EXON-16</v>
      </c>
      <c r="I893" s="6">
        <v>1</v>
      </c>
      <c r="J893" s="6">
        <v>210</v>
      </c>
      <c r="K893" s="6"/>
    </row>
    <row r="894" spans="1:11" x14ac:dyDescent="0.15">
      <c r="A894" s="6" t="s">
        <v>264</v>
      </c>
      <c r="B894" s="6" t="s">
        <v>265</v>
      </c>
      <c r="C894" s="6">
        <v>11</v>
      </c>
      <c r="D894" s="6" t="s">
        <v>1299</v>
      </c>
      <c r="E894" s="6">
        <v>17</v>
      </c>
      <c r="F894" s="6">
        <v>7572927</v>
      </c>
      <c r="G894" s="6">
        <v>7573008</v>
      </c>
      <c r="H894" s="6" t="str">
        <f t="shared" si="41"/>
        <v>TP53-EXON-11</v>
      </c>
      <c r="I894" s="6">
        <v>-1</v>
      </c>
      <c r="J894" s="6">
        <v>82</v>
      </c>
    </row>
    <row r="895" spans="1:11" x14ac:dyDescent="0.15">
      <c r="A895" s="6" t="s">
        <v>264</v>
      </c>
      <c r="B895" s="6" t="s">
        <v>265</v>
      </c>
      <c r="C895" s="6">
        <v>10</v>
      </c>
      <c r="D895" s="6" t="s">
        <v>1300</v>
      </c>
      <c r="E895" s="6">
        <v>17</v>
      </c>
      <c r="F895" s="6">
        <v>7573927</v>
      </c>
      <c r="G895" s="6">
        <v>7574033</v>
      </c>
      <c r="H895" s="6" t="str">
        <f t="shared" si="41"/>
        <v>TP53-EXON-10</v>
      </c>
      <c r="I895" s="6">
        <v>-1</v>
      </c>
      <c r="J895" s="6">
        <v>107</v>
      </c>
    </row>
    <row r="896" spans="1:11" x14ac:dyDescent="0.15">
      <c r="A896" s="6" t="s">
        <v>264</v>
      </c>
      <c r="B896" s="6" t="s">
        <v>265</v>
      </c>
      <c r="C896" s="6" t="s">
        <v>1301</v>
      </c>
      <c r="D896" s="6" t="s">
        <v>1302</v>
      </c>
      <c r="E896" s="6">
        <v>17</v>
      </c>
      <c r="F896" s="6">
        <v>7576525</v>
      </c>
      <c r="G896" s="6">
        <v>7576657</v>
      </c>
      <c r="H896" s="6" t="str">
        <f t="shared" ref="H896:H927" si="42">A896&amp;"-EXON-"&amp;C896</f>
        <v>TP53-EXON-9a</v>
      </c>
      <c r="I896" s="6">
        <v>-1</v>
      </c>
      <c r="J896" s="6">
        <f>G896-F896+1</f>
        <v>133</v>
      </c>
      <c r="K896" t="s">
        <v>1303</v>
      </c>
    </row>
    <row r="897" spans="1:11" x14ac:dyDescent="0.15">
      <c r="A897" s="6" t="s">
        <v>264</v>
      </c>
      <c r="B897" s="6" t="s">
        <v>265</v>
      </c>
      <c r="C897" s="6">
        <v>9</v>
      </c>
      <c r="D897" s="6" t="s">
        <v>1304</v>
      </c>
      <c r="E897" s="6">
        <v>17</v>
      </c>
      <c r="F897" s="6">
        <v>7576853</v>
      </c>
      <c r="G897" s="6">
        <v>7576926</v>
      </c>
      <c r="H897" s="6" t="str">
        <f t="shared" si="42"/>
        <v>TP53-EXON-9</v>
      </c>
      <c r="I897" s="6">
        <v>-1</v>
      </c>
      <c r="J897" s="6">
        <v>74</v>
      </c>
    </row>
    <row r="898" spans="1:11" x14ac:dyDescent="0.15">
      <c r="A898" s="6" t="s">
        <v>264</v>
      </c>
      <c r="B898" s="6" t="s">
        <v>265</v>
      </c>
      <c r="C898" s="6">
        <v>8</v>
      </c>
      <c r="D898" s="6" t="s">
        <v>1305</v>
      </c>
      <c r="E898" s="6">
        <v>17</v>
      </c>
      <c r="F898" s="6">
        <v>7577019</v>
      </c>
      <c r="G898" s="6">
        <v>7577155</v>
      </c>
      <c r="H898" s="6" t="str">
        <f t="shared" si="42"/>
        <v>TP53-EXON-8</v>
      </c>
      <c r="I898" s="6">
        <v>-1</v>
      </c>
      <c r="J898" s="6">
        <v>137</v>
      </c>
    </row>
    <row r="899" spans="1:11" x14ac:dyDescent="0.15">
      <c r="A899" s="6" t="s">
        <v>264</v>
      </c>
      <c r="B899" s="6" t="s">
        <v>265</v>
      </c>
      <c r="C899" s="6">
        <v>7</v>
      </c>
      <c r="D899" s="6" t="s">
        <v>1306</v>
      </c>
      <c r="E899" s="6">
        <v>17</v>
      </c>
      <c r="F899" s="6">
        <v>7577499</v>
      </c>
      <c r="G899" s="6">
        <v>7577608</v>
      </c>
      <c r="H899" s="6" t="str">
        <f t="shared" si="42"/>
        <v>TP53-EXON-7</v>
      </c>
      <c r="I899" s="6">
        <v>-1</v>
      </c>
      <c r="J899" s="6">
        <v>110</v>
      </c>
    </row>
    <row r="900" spans="1:11" x14ac:dyDescent="0.15">
      <c r="A900" s="6" t="s">
        <v>264</v>
      </c>
      <c r="B900" s="6" t="s">
        <v>265</v>
      </c>
      <c r="C900" s="6">
        <v>6</v>
      </c>
      <c r="D900" s="6" t="s">
        <v>1307</v>
      </c>
      <c r="E900" s="6">
        <v>17</v>
      </c>
      <c r="F900" s="6">
        <v>7578177</v>
      </c>
      <c r="G900" s="6">
        <v>7578289</v>
      </c>
      <c r="H900" s="6" t="str">
        <f t="shared" si="42"/>
        <v>TP53-EXON-6</v>
      </c>
      <c r="I900" s="6">
        <v>-1</v>
      </c>
      <c r="J900" s="6">
        <v>113</v>
      </c>
    </row>
    <row r="901" spans="1:11" x14ac:dyDescent="0.15">
      <c r="A901" s="6" t="s">
        <v>264</v>
      </c>
      <c r="B901" s="6" t="s">
        <v>265</v>
      </c>
      <c r="C901" s="6">
        <v>5</v>
      </c>
      <c r="D901" s="6" t="s">
        <v>1308</v>
      </c>
      <c r="E901" s="6">
        <v>17</v>
      </c>
      <c r="F901" s="6">
        <v>7578371</v>
      </c>
      <c r="G901" s="6">
        <v>7578554</v>
      </c>
      <c r="H901" s="6" t="str">
        <f t="shared" si="42"/>
        <v>TP53-EXON-5</v>
      </c>
      <c r="I901" s="6">
        <v>-1</v>
      </c>
      <c r="J901" s="6">
        <v>184</v>
      </c>
    </row>
    <row r="902" spans="1:11" x14ac:dyDescent="0.15">
      <c r="A902" s="6" t="s">
        <v>264</v>
      </c>
      <c r="B902" s="6" t="s">
        <v>265</v>
      </c>
      <c r="C902" s="6">
        <v>4</v>
      </c>
      <c r="D902" s="6" t="s">
        <v>1309</v>
      </c>
      <c r="E902" s="6">
        <v>17</v>
      </c>
      <c r="F902" s="6">
        <v>7579312</v>
      </c>
      <c r="G902" s="6">
        <v>7579590</v>
      </c>
      <c r="H902" s="6" t="str">
        <f t="shared" si="42"/>
        <v>TP53-EXON-4</v>
      </c>
      <c r="I902" s="6">
        <v>-1</v>
      </c>
      <c r="J902" s="6">
        <v>279</v>
      </c>
    </row>
    <row r="903" spans="1:11" x14ac:dyDescent="0.15">
      <c r="A903" s="6" t="s">
        <v>264</v>
      </c>
      <c r="B903" s="6" t="s">
        <v>265</v>
      </c>
      <c r="C903" s="6">
        <v>3</v>
      </c>
      <c r="D903" s="6" t="s">
        <v>1310</v>
      </c>
      <c r="E903" s="6">
        <v>17</v>
      </c>
      <c r="F903" s="6">
        <v>7579700</v>
      </c>
      <c r="G903" s="6">
        <v>7579721</v>
      </c>
      <c r="H903" s="6" t="str">
        <f t="shared" si="42"/>
        <v>TP53-EXON-3</v>
      </c>
      <c r="I903" s="6">
        <v>-1</v>
      </c>
      <c r="J903" s="6">
        <v>22</v>
      </c>
    </row>
    <row r="904" spans="1:11" x14ac:dyDescent="0.15">
      <c r="A904" s="6" t="s">
        <v>264</v>
      </c>
      <c r="B904" s="6" t="s">
        <v>265</v>
      </c>
      <c r="C904" s="6">
        <v>2</v>
      </c>
      <c r="D904" s="6" t="s">
        <v>1311</v>
      </c>
      <c r="E904" s="6">
        <v>17</v>
      </c>
      <c r="F904" s="6">
        <v>7579839</v>
      </c>
      <c r="G904" s="6">
        <v>7579912</v>
      </c>
      <c r="H904" s="6" t="str">
        <f t="shared" si="42"/>
        <v>TP53-EXON-2</v>
      </c>
      <c r="I904" s="6">
        <v>-1</v>
      </c>
      <c r="J904" s="6">
        <v>74</v>
      </c>
      <c r="K904" t="s">
        <v>324</v>
      </c>
    </row>
    <row r="905" spans="1:11" x14ac:dyDescent="0.15">
      <c r="A905" s="6" t="s">
        <v>177</v>
      </c>
      <c r="B905" s="6" t="s">
        <v>178</v>
      </c>
      <c r="C905" s="6">
        <v>1</v>
      </c>
      <c r="D905" s="6" t="s">
        <v>1312</v>
      </c>
      <c r="E905" s="6">
        <v>17</v>
      </c>
      <c r="F905" s="6">
        <v>29422328</v>
      </c>
      <c r="G905" s="6">
        <v>29422387</v>
      </c>
      <c r="H905" s="6" t="str">
        <f t="shared" si="42"/>
        <v>NF1-EXON-1</v>
      </c>
      <c r="I905" s="6">
        <v>1</v>
      </c>
      <c r="J905" s="6">
        <v>60</v>
      </c>
      <c r="K905" s="7" t="s">
        <v>324</v>
      </c>
    </row>
    <row r="906" spans="1:11" x14ac:dyDescent="0.15">
      <c r="A906" s="6" t="s">
        <v>177</v>
      </c>
      <c r="B906" s="6" t="s">
        <v>178</v>
      </c>
      <c r="C906" s="6">
        <v>2</v>
      </c>
      <c r="D906" s="6" t="s">
        <v>1313</v>
      </c>
      <c r="E906" s="6">
        <v>17</v>
      </c>
      <c r="F906" s="6">
        <v>29483001</v>
      </c>
      <c r="G906" s="6">
        <v>29483144</v>
      </c>
      <c r="H906" s="6" t="str">
        <f t="shared" si="42"/>
        <v>NF1-EXON-2</v>
      </c>
      <c r="I906" s="6">
        <v>1</v>
      </c>
      <c r="J906" s="6">
        <v>144</v>
      </c>
      <c r="K906" s="6"/>
    </row>
    <row r="907" spans="1:11" x14ac:dyDescent="0.15">
      <c r="A907" s="6" t="s">
        <v>177</v>
      </c>
      <c r="B907" s="6" t="s">
        <v>178</v>
      </c>
      <c r="C907" s="6">
        <v>3</v>
      </c>
      <c r="D907" s="6" t="s">
        <v>1314</v>
      </c>
      <c r="E907" s="6">
        <v>17</v>
      </c>
      <c r="F907" s="6">
        <v>29486028</v>
      </c>
      <c r="G907" s="6">
        <v>29486111</v>
      </c>
      <c r="H907" s="6" t="str">
        <f t="shared" si="42"/>
        <v>NF1-EXON-3</v>
      </c>
      <c r="I907" s="6">
        <v>1</v>
      </c>
      <c r="J907" s="6">
        <v>84</v>
      </c>
      <c r="K907" s="6"/>
    </row>
    <row r="908" spans="1:11" x14ac:dyDescent="0.15">
      <c r="A908" s="6" t="s">
        <v>177</v>
      </c>
      <c r="B908" s="6" t="s">
        <v>178</v>
      </c>
      <c r="C908" s="6">
        <v>4</v>
      </c>
      <c r="D908" s="6" t="s">
        <v>1315</v>
      </c>
      <c r="E908" s="6">
        <v>17</v>
      </c>
      <c r="F908" s="6">
        <v>29490204</v>
      </c>
      <c r="G908" s="6">
        <v>29490394</v>
      </c>
      <c r="H908" s="6" t="str">
        <f t="shared" si="42"/>
        <v>NF1-EXON-4</v>
      </c>
      <c r="I908" s="6">
        <v>1</v>
      </c>
      <c r="J908" s="6">
        <v>191</v>
      </c>
      <c r="K908" s="6"/>
    </row>
    <row r="909" spans="1:11" x14ac:dyDescent="0.15">
      <c r="A909" s="6" t="s">
        <v>177</v>
      </c>
      <c r="B909" s="6" t="s">
        <v>178</v>
      </c>
      <c r="C909" s="6">
        <v>5</v>
      </c>
      <c r="D909" s="6" t="s">
        <v>1316</v>
      </c>
      <c r="E909" s="6">
        <v>17</v>
      </c>
      <c r="F909" s="6">
        <v>29496909</v>
      </c>
      <c r="G909" s="6">
        <v>29497015</v>
      </c>
      <c r="H909" s="6" t="str">
        <f t="shared" si="42"/>
        <v>NF1-EXON-5</v>
      </c>
      <c r="I909" s="6">
        <v>1</v>
      </c>
      <c r="J909" s="6">
        <v>107</v>
      </c>
      <c r="K909" s="6"/>
    </row>
    <row r="910" spans="1:11" x14ac:dyDescent="0.15">
      <c r="A910" s="6" t="s">
        <v>177</v>
      </c>
      <c r="B910" s="6" t="s">
        <v>178</v>
      </c>
      <c r="C910" s="6">
        <v>6</v>
      </c>
      <c r="D910" s="6" t="s">
        <v>1317</v>
      </c>
      <c r="E910" s="6">
        <v>17</v>
      </c>
      <c r="F910" s="6">
        <v>29508440</v>
      </c>
      <c r="G910" s="6">
        <v>29508507</v>
      </c>
      <c r="H910" s="6" t="str">
        <f t="shared" si="42"/>
        <v>NF1-EXON-6</v>
      </c>
      <c r="I910" s="6">
        <v>1</v>
      </c>
      <c r="J910" s="6">
        <v>68</v>
      </c>
      <c r="K910" s="6"/>
    </row>
    <row r="911" spans="1:11" x14ac:dyDescent="0.15">
      <c r="A911" s="6" t="s">
        <v>177</v>
      </c>
      <c r="B911" s="6" t="s">
        <v>178</v>
      </c>
      <c r="C911" s="6">
        <v>7</v>
      </c>
      <c r="D911" s="6" t="s">
        <v>1318</v>
      </c>
      <c r="E911" s="6">
        <v>17</v>
      </c>
      <c r="F911" s="6">
        <v>29508728</v>
      </c>
      <c r="G911" s="6">
        <v>29508803</v>
      </c>
      <c r="H911" s="6" t="str">
        <f t="shared" si="42"/>
        <v>NF1-EXON-7</v>
      </c>
      <c r="I911" s="6">
        <v>1</v>
      </c>
      <c r="J911" s="6">
        <v>76</v>
      </c>
      <c r="K911" s="6"/>
    </row>
    <row r="912" spans="1:11" x14ac:dyDescent="0.15">
      <c r="A912" s="6" t="s">
        <v>177</v>
      </c>
      <c r="B912" s="6" t="s">
        <v>178</v>
      </c>
      <c r="C912" s="6">
        <v>8</v>
      </c>
      <c r="D912" s="6" t="s">
        <v>1319</v>
      </c>
      <c r="E912" s="6">
        <v>17</v>
      </c>
      <c r="F912" s="6">
        <v>29509526</v>
      </c>
      <c r="G912" s="6">
        <v>29509683</v>
      </c>
      <c r="H912" s="6" t="str">
        <f t="shared" si="42"/>
        <v>NF1-EXON-8</v>
      </c>
      <c r="I912" s="6">
        <v>1</v>
      </c>
      <c r="J912" s="6">
        <v>158</v>
      </c>
      <c r="K912" s="6"/>
    </row>
    <row r="913" spans="1:11" x14ac:dyDescent="0.15">
      <c r="A913" s="6" t="s">
        <v>177</v>
      </c>
      <c r="B913" s="6" t="s">
        <v>178</v>
      </c>
      <c r="C913" s="6">
        <v>9</v>
      </c>
      <c r="D913" s="6" t="s">
        <v>1320</v>
      </c>
      <c r="E913" s="6">
        <v>17</v>
      </c>
      <c r="F913" s="6">
        <v>29527440</v>
      </c>
      <c r="G913" s="6">
        <v>29527613</v>
      </c>
      <c r="H913" s="6" t="str">
        <f t="shared" si="42"/>
        <v>NF1-EXON-9</v>
      </c>
      <c r="I913" s="6">
        <v>1</v>
      </c>
      <c r="J913" s="6">
        <v>174</v>
      </c>
      <c r="K913" s="6"/>
    </row>
    <row r="914" spans="1:11" x14ac:dyDescent="0.15">
      <c r="A914" s="6" t="s">
        <v>177</v>
      </c>
      <c r="B914" s="6" t="s">
        <v>178</v>
      </c>
      <c r="C914" s="6">
        <v>10</v>
      </c>
      <c r="D914" s="6" t="s">
        <v>1321</v>
      </c>
      <c r="E914" s="6">
        <v>17</v>
      </c>
      <c r="F914" s="6">
        <v>29528055</v>
      </c>
      <c r="G914" s="6">
        <v>29528177</v>
      </c>
      <c r="H914" s="6" t="str">
        <f t="shared" si="42"/>
        <v>NF1-EXON-10</v>
      </c>
      <c r="I914" s="6">
        <v>1</v>
      </c>
      <c r="J914" s="6">
        <v>123</v>
      </c>
      <c r="K914" s="6"/>
    </row>
    <row r="915" spans="1:11" x14ac:dyDescent="0.15">
      <c r="A915" s="6" t="s">
        <v>177</v>
      </c>
      <c r="B915" s="6" t="s">
        <v>178</v>
      </c>
      <c r="C915" s="6">
        <v>11</v>
      </c>
      <c r="D915" s="6" t="s">
        <v>1322</v>
      </c>
      <c r="E915" s="6">
        <v>17</v>
      </c>
      <c r="F915" s="6">
        <v>29528429</v>
      </c>
      <c r="G915" s="6">
        <v>29528503</v>
      </c>
      <c r="H915" s="6" t="str">
        <f t="shared" si="42"/>
        <v>NF1-EXON-11</v>
      </c>
      <c r="I915" s="6">
        <v>1</v>
      </c>
      <c r="J915" s="6">
        <v>75</v>
      </c>
      <c r="K915" s="6"/>
    </row>
    <row r="916" spans="1:11" x14ac:dyDescent="0.15">
      <c r="A916" s="6" t="s">
        <v>177</v>
      </c>
      <c r="B916" s="6" t="s">
        <v>178</v>
      </c>
      <c r="C916" s="6">
        <v>12</v>
      </c>
      <c r="D916" s="6" t="s">
        <v>1323</v>
      </c>
      <c r="E916" s="6">
        <v>17</v>
      </c>
      <c r="F916" s="6">
        <v>29533258</v>
      </c>
      <c r="G916" s="6">
        <v>29533389</v>
      </c>
      <c r="H916" s="6" t="str">
        <f t="shared" si="42"/>
        <v>NF1-EXON-12</v>
      </c>
      <c r="I916" s="6">
        <v>1</v>
      </c>
      <c r="J916" s="6">
        <v>132</v>
      </c>
      <c r="K916" s="6"/>
    </row>
    <row r="917" spans="1:11" x14ac:dyDescent="0.15">
      <c r="A917" s="6" t="s">
        <v>177</v>
      </c>
      <c r="B917" s="6" t="s">
        <v>178</v>
      </c>
      <c r="C917" s="6">
        <v>13</v>
      </c>
      <c r="D917" s="6" t="s">
        <v>1324</v>
      </c>
      <c r="E917" s="6">
        <v>17</v>
      </c>
      <c r="F917" s="6">
        <v>29541469</v>
      </c>
      <c r="G917" s="6">
        <v>29541603</v>
      </c>
      <c r="H917" s="6" t="str">
        <f t="shared" si="42"/>
        <v>NF1-EXON-13</v>
      </c>
      <c r="I917" s="6">
        <v>1</v>
      </c>
      <c r="J917" s="6">
        <v>135</v>
      </c>
      <c r="K917" s="6"/>
    </row>
    <row r="918" spans="1:11" x14ac:dyDescent="0.15">
      <c r="A918" s="6" t="s">
        <v>177</v>
      </c>
      <c r="B918" s="6" t="s">
        <v>178</v>
      </c>
      <c r="C918" s="6">
        <v>14</v>
      </c>
      <c r="D918" s="6" t="s">
        <v>1325</v>
      </c>
      <c r="E918" s="6">
        <v>17</v>
      </c>
      <c r="F918" s="6">
        <v>29546023</v>
      </c>
      <c r="G918" s="6">
        <v>29546136</v>
      </c>
      <c r="H918" s="6" t="str">
        <f t="shared" si="42"/>
        <v>NF1-EXON-14</v>
      </c>
      <c r="I918" s="6">
        <v>1</v>
      </c>
      <c r="J918" s="6">
        <v>114</v>
      </c>
      <c r="K918" s="6"/>
    </row>
    <row r="919" spans="1:11" x14ac:dyDescent="0.15">
      <c r="A919" s="6" t="s">
        <v>177</v>
      </c>
      <c r="B919" s="6" t="s">
        <v>178</v>
      </c>
      <c r="C919" s="6">
        <v>15</v>
      </c>
      <c r="D919" s="6" t="s">
        <v>1326</v>
      </c>
      <c r="E919" s="6">
        <v>17</v>
      </c>
      <c r="F919" s="6">
        <v>29548868</v>
      </c>
      <c r="G919" s="6">
        <v>29548947</v>
      </c>
      <c r="H919" s="6" t="str">
        <f t="shared" si="42"/>
        <v>NF1-EXON-15</v>
      </c>
      <c r="I919" s="6">
        <v>1</v>
      </c>
      <c r="J919" s="6">
        <v>80</v>
      </c>
      <c r="K919" s="6"/>
    </row>
    <row r="920" spans="1:11" x14ac:dyDescent="0.15">
      <c r="A920" s="6" t="s">
        <v>177</v>
      </c>
      <c r="B920" s="6" t="s">
        <v>178</v>
      </c>
      <c r="C920" s="6">
        <v>16</v>
      </c>
      <c r="D920" s="6" t="s">
        <v>1327</v>
      </c>
      <c r="E920" s="6">
        <v>17</v>
      </c>
      <c r="F920" s="6">
        <v>29550462</v>
      </c>
      <c r="G920" s="6">
        <v>29550585</v>
      </c>
      <c r="H920" s="6" t="str">
        <f t="shared" si="42"/>
        <v>NF1-EXON-16</v>
      </c>
      <c r="I920" s="6">
        <v>1</v>
      </c>
      <c r="J920" s="6">
        <v>124</v>
      </c>
      <c r="K920" s="6"/>
    </row>
    <row r="921" spans="1:11" x14ac:dyDescent="0.15">
      <c r="A921" s="6" t="s">
        <v>177</v>
      </c>
      <c r="B921" s="6" t="s">
        <v>178</v>
      </c>
      <c r="C921" s="6">
        <v>17</v>
      </c>
      <c r="D921" s="6" t="s">
        <v>1328</v>
      </c>
      <c r="E921" s="6">
        <v>17</v>
      </c>
      <c r="F921" s="6">
        <v>29552113</v>
      </c>
      <c r="G921" s="6">
        <v>29552268</v>
      </c>
      <c r="H921" s="6" t="str">
        <f t="shared" si="42"/>
        <v>NF1-EXON-17</v>
      </c>
      <c r="I921" s="6">
        <v>1</v>
      </c>
      <c r="J921" s="6">
        <v>156</v>
      </c>
      <c r="K921" s="6"/>
    </row>
    <row r="922" spans="1:11" x14ac:dyDescent="0.15">
      <c r="A922" s="6" t="s">
        <v>177</v>
      </c>
      <c r="B922" s="6" t="s">
        <v>178</v>
      </c>
      <c r="C922" s="6">
        <v>18</v>
      </c>
      <c r="D922" s="6" t="s">
        <v>1329</v>
      </c>
      <c r="E922" s="6">
        <v>17</v>
      </c>
      <c r="F922" s="6">
        <v>29553453</v>
      </c>
      <c r="G922" s="6">
        <v>29553702</v>
      </c>
      <c r="H922" s="6" t="str">
        <f t="shared" si="42"/>
        <v>NF1-EXON-18</v>
      </c>
      <c r="I922" s="6">
        <v>1</v>
      </c>
      <c r="J922" s="6">
        <v>250</v>
      </c>
      <c r="K922" s="6"/>
    </row>
    <row r="923" spans="1:11" x14ac:dyDescent="0.15">
      <c r="A923" s="6" t="s">
        <v>177</v>
      </c>
      <c r="B923" s="6" t="s">
        <v>178</v>
      </c>
      <c r="C923" s="6">
        <v>19</v>
      </c>
      <c r="D923" s="6" t="s">
        <v>1330</v>
      </c>
      <c r="E923" s="6">
        <v>17</v>
      </c>
      <c r="F923" s="6">
        <v>29554236</v>
      </c>
      <c r="G923" s="6">
        <v>29554309</v>
      </c>
      <c r="H923" s="6" t="str">
        <f t="shared" si="42"/>
        <v>NF1-EXON-19</v>
      </c>
      <c r="I923" s="6">
        <v>1</v>
      </c>
      <c r="J923" s="6">
        <v>74</v>
      </c>
      <c r="K923" s="6"/>
    </row>
    <row r="924" spans="1:11" x14ac:dyDescent="0.15">
      <c r="A924" s="6" t="s">
        <v>177</v>
      </c>
      <c r="B924" s="6" t="s">
        <v>178</v>
      </c>
      <c r="C924" s="6">
        <v>20</v>
      </c>
      <c r="D924" s="6" t="s">
        <v>1331</v>
      </c>
      <c r="E924" s="6">
        <v>17</v>
      </c>
      <c r="F924" s="6">
        <v>29554541</v>
      </c>
      <c r="G924" s="6">
        <v>29554624</v>
      </c>
      <c r="H924" s="6" t="str">
        <f t="shared" si="42"/>
        <v>NF1-EXON-20</v>
      </c>
      <c r="I924" s="6">
        <v>1</v>
      </c>
      <c r="J924" s="6">
        <v>84</v>
      </c>
      <c r="K924" s="6"/>
    </row>
    <row r="925" spans="1:11" x14ac:dyDescent="0.15">
      <c r="A925" s="6" t="s">
        <v>177</v>
      </c>
      <c r="B925" s="6" t="s">
        <v>178</v>
      </c>
      <c r="C925" s="6">
        <v>21</v>
      </c>
      <c r="D925" s="6" t="s">
        <v>1332</v>
      </c>
      <c r="E925" s="6">
        <v>17</v>
      </c>
      <c r="F925" s="6">
        <v>29556043</v>
      </c>
      <c r="G925" s="6">
        <v>29556483</v>
      </c>
      <c r="H925" s="6" t="str">
        <f t="shared" si="42"/>
        <v>NF1-EXON-21</v>
      </c>
      <c r="I925" s="6">
        <v>1</v>
      </c>
      <c r="J925" s="6">
        <v>441</v>
      </c>
      <c r="K925" s="6"/>
    </row>
    <row r="926" spans="1:11" x14ac:dyDescent="0.15">
      <c r="A926" s="6" t="s">
        <v>177</v>
      </c>
      <c r="B926" s="6" t="s">
        <v>178</v>
      </c>
      <c r="C926" s="6">
        <v>22</v>
      </c>
      <c r="D926" s="6" t="s">
        <v>1333</v>
      </c>
      <c r="E926" s="6">
        <v>17</v>
      </c>
      <c r="F926" s="6">
        <v>29556853</v>
      </c>
      <c r="G926" s="6">
        <v>29556992</v>
      </c>
      <c r="H926" s="6" t="str">
        <f t="shared" si="42"/>
        <v>NF1-EXON-22</v>
      </c>
      <c r="I926" s="6">
        <v>1</v>
      </c>
      <c r="J926" s="6">
        <v>140</v>
      </c>
      <c r="K926" s="6"/>
    </row>
    <row r="927" spans="1:11" x14ac:dyDescent="0.15">
      <c r="A927" s="6" t="s">
        <v>177</v>
      </c>
      <c r="B927" s="6" t="s">
        <v>178</v>
      </c>
      <c r="C927" s="6">
        <v>23</v>
      </c>
      <c r="D927" s="6" t="s">
        <v>1334</v>
      </c>
      <c r="E927" s="6">
        <v>17</v>
      </c>
      <c r="F927" s="6">
        <v>29557278</v>
      </c>
      <c r="G927" s="6">
        <v>29557400</v>
      </c>
      <c r="H927" s="6" t="str">
        <f t="shared" si="42"/>
        <v>NF1-EXON-23</v>
      </c>
      <c r="I927" s="6">
        <v>1</v>
      </c>
      <c r="J927" s="6">
        <v>123</v>
      </c>
      <c r="K927" s="6"/>
    </row>
    <row r="928" spans="1:11" x14ac:dyDescent="0.15">
      <c r="A928" s="6" t="s">
        <v>177</v>
      </c>
      <c r="B928" s="6" t="s">
        <v>178</v>
      </c>
      <c r="C928" s="6">
        <v>24</v>
      </c>
      <c r="D928" s="6" t="s">
        <v>1335</v>
      </c>
      <c r="E928" s="6">
        <v>17</v>
      </c>
      <c r="F928" s="6">
        <v>29557860</v>
      </c>
      <c r="G928" s="6">
        <v>29557943</v>
      </c>
      <c r="H928" s="6" t="str">
        <f t="shared" ref="H928:H959" si="43">A928&amp;"-EXON-"&amp;C928</f>
        <v>NF1-EXON-24</v>
      </c>
      <c r="I928" s="6">
        <v>1</v>
      </c>
      <c r="J928" s="6">
        <v>84</v>
      </c>
      <c r="K928" s="6"/>
    </row>
    <row r="929" spans="1:11" x14ac:dyDescent="0.15">
      <c r="A929" s="6" t="s">
        <v>177</v>
      </c>
      <c r="B929" s="6" t="s">
        <v>178</v>
      </c>
      <c r="C929" s="6">
        <v>25</v>
      </c>
      <c r="D929" s="6" t="s">
        <v>1336</v>
      </c>
      <c r="E929" s="6">
        <v>17</v>
      </c>
      <c r="F929" s="6">
        <v>29559091</v>
      </c>
      <c r="G929" s="6">
        <v>29559207</v>
      </c>
      <c r="H929" s="6" t="str">
        <f t="shared" si="43"/>
        <v>NF1-EXON-25</v>
      </c>
      <c r="I929" s="6">
        <v>1</v>
      </c>
      <c r="J929" s="6">
        <v>117</v>
      </c>
      <c r="K929" s="6"/>
    </row>
    <row r="930" spans="1:11" x14ac:dyDescent="0.15">
      <c r="A930" s="6" t="s">
        <v>177</v>
      </c>
      <c r="B930" s="6" t="s">
        <v>178</v>
      </c>
      <c r="C930" s="6">
        <v>26</v>
      </c>
      <c r="D930" s="6" t="s">
        <v>1337</v>
      </c>
      <c r="E930" s="6">
        <v>17</v>
      </c>
      <c r="F930" s="6">
        <v>29559718</v>
      </c>
      <c r="G930" s="6">
        <v>29559899</v>
      </c>
      <c r="H930" s="6" t="str">
        <f t="shared" si="43"/>
        <v>NF1-EXON-26</v>
      </c>
      <c r="I930" s="6">
        <v>1</v>
      </c>
      <c r="J930" s="6">
        <v>182</v>
      </c>
      <c r="K930" s="6"/>
    </row>
    <row r="931" spans="1:11" x14ac:dyDescent="0.15">
      <c r="A931" s="6" t="s">
        <v>177</v>
      </c>
      <c r="B931" s="6" t="s">
        <v>178</v>
      </c>
      <c r="C931" s="6">
        <v>27</v>
      </c>
      <c r="D931" s="6" t="s">
        <v>1338</v>
      </c>
      <c r="E931" s="6">
        <v>17</v>
      </c>
      <c r="F931" s="6">
        <v>29560020</v>
      </c>
      <c r="G931" s="6">
        <v>29560231</v>
      </c>
      <c r="H931" s="6" t="str">
        <f t="shared" si="43"/>
        <v>NF1-EXON-27</v>
      </c>
      <c r="I931" s="6">
        <v>1</v>
      </c>
      <c r="J931" s="6">
        <v>212</v>
      </c>
      <c r="K931" s="6"/>
    </row>
    <row r="932" spans="1:11" x14ac:dyDescent="0.15">
      <c r="A932" s="6" t="s">
        <v>177</v>
      </c>
      <c r="B932" s="6" t="s">
        <v>178</v>
      </c>
      <c r="C932" s="6">
        <v>28</v>
      </c>
      <c r="D932" s="6" t="s">
        <v>1339</v>
      </c>
      <c r="E932" s="6">
        <v>17</v>
      </c>
      <c r="F932" s="6">
        <v>29562629</v>
      </c>
      <c r="G932" s="6">
        <v>29562790</v>
      </c>
      <c r="H932" s="6" t="str">
        <f t="shared" si="43"/>
        <v>NF1-EXON-28</v>
      </c>
      <c r="I932" s="6">
        <v>1</v>
      </c>
      <c r="J932" s="6">
        <v>162</v>
      </c>
      <c r="K932" s="6"/>
    </row>
    <row r="933" spans="1:11" x14ac:dyDescent="0.15">
      <c r="A933" s="6" t="s">
        <v>177</v>
      </c>
      <c r="B933" s="6" t="s">
        <v>178</v>
      </c>
      <c r="C933" s="6">
        <v>29</v>
      </c>
      <c r="D933" s="6" t="s">
        <v>1340</v>
      </c>
      <c r="E933" s="6">
        <v>17</v>
      </c>
      <c r="F933" s="6">
        <v>29562936</v>
      </c>
      <c r="G933" s="6">
        <v>29563039</v>
      </c>
      <c r="H933" s="6" t="str">
        <f t="shared" si="43"/>
        <v>NF1-EXON-29</v>
      </c>
      <c r="I933" s="6">
        <v>1</v>
      </c>
      <c r="J933" s="6">
        <v>104</v>
      </c>
      <c r="K933" s="6"/>
    </row>
    <row r="934" spans="1:11" x14ac:dyDescent="0.15">
      <c r="A934" s="6" t="s">
        <v>177</v>
      </c>
      <c r="B934" s="6" t="s">
        <v>178</v>
      </c>
      <c r="C934" s="6">
        <v>30</v>
      </c>
      <c r="D934" s="6" t="s">
        <v>1341</v>
      </c>
      <c r="E934" s="6">
        <v>17</v>
      </c>
      <c r="F934" s="6">
        <v>29576002</v>
      </c>
      <c r="G934" s="6">
        <v>29576137</v>
      </c>
      <c r="H934" s="6" t="str">
        <f t="shared" si="43"/>
        <v>NF1-EXON-30</v>
      </c>
      <c r="I934" s="6">
        <v>1</v>
      </c>
      <c r="J934" s="6">
        <v>136</v>
      </c>
      <c r="K934" s="6"/>
    </row>
    <row r="935" spans="1:11" x14ac:dyDescent="0.15">
      <c r="A935" s="6" t="s">
        <v>177</v>
      </c>
      <c r="B935" s="6" t="s">
        <v>178</v>
      </c>
      <c r="C935" s="6">
        <v>31</v>
      </c>
      <c r="D935" s="6" t="s">
        <v>1342</v>
      </c>
      <c r="E935" s="6">
        <v>17</v>
      </c>
      <c r="F935" s="6">
        <v>29579956</v>
      </c>
      <c r="G935" s="6">
        <v>29580018</v>
      </c>
      <c r="H935" s="6" t="str">
        <f t="shared" si="43"/>
        <v>NF1-EXON-31</v>
      </c>
      <c r="I935" s="6">
        <v>1</v>
      </c>
      <c r="J935" s="6">
        <v>63</v>
      </c>
      <c r="K935" s="6"/>
    </row>
    <row r="936" spans="1:11" x14ac:dyDescent="0.15">
      <c r="A936" s="6" t="s">
        <v>177</v>
      </c>
      <c r="B936" s="6" t="s">
        <v>178</v>
      </c>
      <c r="C936" s="6">
        <v>32</v>
      </c>
      <c r="D936" s="6" t="s">
        <v>1343</v>
      </c>
      <c r="E936" s="6">
        <v>17</v>
      </c>
      <c r="F936" s="6">
        <v>29585362</v>
      </c>
      <c r="G936" s="6">
        <v>29585520</v>
      </c>
      <c r="H936" s="6" t="str">
        <f t="shared" si="43"/>
        <v>NF1-EXON-32</v>
      </c>
      <c r="I936" s="6">
        <v>1</v>
      </c>
      <c r="J936" s="6">
        <v>159</v>
      </c>
      <c r="K936" s="6"/>
    </row>
    <row r="937" spans="1:11" x14ac:dyDescent="0.15">
      <c r="A937" s="6" t="s">
        <v>177</v>
      </c>
      <c r="B937" s="6" t="s">
        <v>178</v>
      </c>
      <c r="C937" s="6">
        <v>33</v>
      </c>
      <c r="D937" s="6" t="s">
        <v>1344</v>
      </c>
      <c r="E937" s="6">
        <v>17</v>
      </c>
      <c r="F937" s="6">
        <v>29586050</v>
      </c>
      <c r="G937" s="6">
        <v>29586147</v>
      </c>
      <c r="H937" s="6" t="str">
        <f t="shared" si="43"/>
        <v>NF1-EXON-33</v>
      </c>
      <c r="I937" s="6">
        <v>1</v>
      </c>
      <c r="J937" s="6">
        <v>98</v>
      </c>
      <c r="K937" s="6"/>
    </row>
    <row r="938" spans="1:11" x14ac:dyDescent="0.15">
      <c r="A938" s="6" t="s">
        <v>177</v>
      </c>
      <c r="B938" s="6" t="s">
        <v>178</v>
      </c>
      <c r="C938" s="6">
        <v>34</v>
      </c>
      <c r="D938" s="6" t="s">
        <v>1345</v>
      </c>
      <c r="E938" s="6">
        <v>17</v>
      </c>
      <c r="F938" s="6">
        <v>29587387</v>
      </c>
      <c r="G938" s="6">
        <v>29587533</v>
      </c>
      <c r="H938" s="6" t="str">
        <f t="shared" si="43"/>
        <v>NF1-EXON-34</v>
      </c>
      <c r="I938" s="6">
        <v>1</v>
      </c>
      <c r="J938" s="6">
        <v>147</v>
      </c>
      <c r="K938" s="6"/>
    </row>
    <row r="939" spans="1:11" x14ac:dyDescent="0.15">
      <c r="A939" s="6" t="s">
        <v>177</v>
      </c>
      <c r="B939" s="6" t="s">
        <v>178</v>
      </c>
      <c r="C939" s="6">
        <v>35</v>
      </c>
      <c r="D939" s="6" t="s">
        <v>1346</v>
      </c>
      <c r="E939" s="6">
        <v>17</v>
      </c>
      <c r="F939" s="6">
        <v>29588729</v>
      </c>
      <c r="G939" s="6">
        <v>29588875</v>
      </c>
      <c r="H939" s="6" t="str">
        <f t="shared" si="43"/>
        <v>NF1-EXON-35</v>
      </c>
      <c r="I939" s="6">
        <v>1</v>
      </c>
      <c r="J939" s="6">
        <v>147</v>
      </c>
      <c r="K939" s="6"/>
    </row>
    <row r="940" spans="1:11" x14ac:dyDescent="0.15">
      <c r="A940" s="6" t="s">
        <v>177</v>
      </c>
      <c r="B940" s="6" t="s">
        <v>178</v>
      </c>
      <c r="C940" s="6">
        <v>36</v>
      </c>
      <c r="D940" s="6" t="s">
        <v>1347</v>
      </c>
      <c r="E940" s="6">
        <v>17</v>
      </c>
      <c r="F940" s="6">
        <v>29592247</v>
      </c>
      <c r="G940" s="6">
        <v>29592357</v>
      </c>
      <c r="H940" s="6" t="str">
        <f t="shared" si="43"/>
        <v>NF1-EXON-36</v>
      </c>
      <c r="I940" s="6">
        <v>1</v>
      </c>
      <c r="J940" s="6">
        <v>111</v>
      </c>
      <c r="K940" s="6"/>
    </row>
    <row r="941" spans="1:11" x14ac:dyDescent="0.15">
      <c r="A941" s="6" t="s">
        <v>177</v>
      </c>
      <c r="B941" s="6" t="s">
        <v>178</v>
      </c>
      <c r="C941" s="6">
        <v>37</v>
      </c>
      <c r="D941" s="6" t="s">
        <v>1348</v>
      </c>
      <c r="E941" s="6">
        <v>17</v>
      </c>
      <c r="F941" s="6">
        <v>29652838</v>
      </c>
      <c r="G941" s="6">
        <v>29653270</v>
      </c>
      <c r="H941" s="6" t="str">
        <f t="shared" si="43"/>
        <v>NF1-EXON-37</v>
      </c>
      <c r="I941" s="6">
        <v>1</v>
      </c>
      <c r="J941" s="6">
        <v>433</v>
      </c>
      <c r="K941" s="6"/>
    </row>
    <row r="942" spans="1:11" x14ac:dyDescent="0.15">
      <c r="A942" s="6" t="s">
        <v>177</v>
      </c>
      <c r="B942" s="6" t="s">
        <v>178</v>
      </c>
      <c r="C942" s="6">
        <v>38</v>
      </c>
      <c r="D942" s="6" t="s">
        <v>1349</v>
      </c>
      <c r="E942" s="6">
        <v>17</v>
      </c>
      <c r="F942" s="6">
        <v>29654517</v>
      </c>
      <c r="G942" s="6">
        <v>29654857</v>
      </c>
      <c r="H942" s="6" t="str">
        <f t="shared" si="43"/>
        <v>NF1-EXON-38</v>
      </c>
      <c r="I942" s="6">
        <v>1</v>
      </c>
      <c r="J942" s="6">
        <v>341</v>
      </c>
      <c r="K942" s="6"/>
    </row>
    <row r="943" spans="1:11" x14ac:dyDescent="0.15">
      <c r="A943" s="6" t="s">
        <v>177</v>
      </c>
      <c r="B943" s="6" t="s">
        <v>178</v>
      </c>
      <c r="C943" s="6">
        <v>39</v>
      </c>
      <c r="D943" s="6" t="s">
        <v>1350</v>
      </c>
      <c r="E943" s="6">
        <v>17</v>
      </c>
      <c r="F943" s="6">
        <v>29657314</v>
      </c>
      <c r="G943" s="6">
        <v>29657516</v>
      </c>
      <c r="H943" s="6" t="str">
        <f t="shared" si="43"/>
        <v>NF1-EXON-39</v>
      </c>
      <c r="I943" s="6">
        <v>1</v>
      </c>
      <c r="J943" s="6">
        <v>203</v>
      </c>
      <c r="K943" s="6"/>
    </row>
    <row r="944" spans="1:11" x14ac:dyDescent="0.15">
      <c r="A944" s="6" t="s">
        <v>177</v>
      </c>
      <c r="B944" s="6" t="s">
        <v>178</v>
      </c>
      <c r="C944" s="6">
        <v>40</v>
      </c>
      <c r="D944" s="6" t="s">
        <v>1351</v>
      </c>
      <c r="E944" s="6">
        <v>17</v>
      </c>
      <c r="F944" s="6">
        <v>29661856</v>
      </c>
      <c r="G944" s="6">
        <v>29662049</v>
      </c>
      <c r="H944" s="6" t="str">
        <f t="shared" si="43"/>
        <v>NF1-EXON-40</v>
      </c>
      <c r="I944" s="6">
        <v>1</v>
      </c>
      <c r="J944" s="6">
        <v>194</v>
      </c>
      <c r="K944" s="6"/>
    </row>
    <row r="945" spans="1:11" x14ac:dyDescent="0.15">
      <c r="A945" s="6" t="s">
        <v>177</v>
      </c>
      <c r="B945" s="6" t="s">
        <v>178</v>
      </c>
      <c r="C945" s="6">
        <v>41</v>
      </c>
      <c r="D945" s="6" t="s">
        <v>1352</v>
      </c>
      <c r="E945" s="6">
        <v>17</v>
      </c>
      <c r="F945" s="6">
        <v>29663351</v>
      </c>
      <c r="G945" s="6">
        <v>29663491</v>
      </c>
      <c r="H945" s="6" t="str">
        <f t="shared" si="43"/>
        <v>NF1-EXON-41</v>
      </c>
      <c r="I945" s="6">
        <v>1</v>
      </c>
      <c r="J945" s="6">
        <v>141</v>
      </c>
      <c r="K945" s="6"/>
    </row>
    <row r="946" spans="1:11" x14ac:dyDescent="0.15">
      <c r="A946" s="6" t="s">
        <v>177</v>
      </c>
      <c r="B946" s="6" t="s">
        <v>178</v>
      </c>
      <c r="C946" s="6">
        <v>42</v>
      </c>
      <c r="D946" s="6" t="s">
        <v>1353</v>
      </c>
      <c r="E946" s="6">
        <v>17</v>
      </c>
      <c r="F946" s="6">
        <v>29663653</v>
      </c>
      <c r="G946" s="6">
        <v>29663932</v>
      </c>
      <c r="H946" s="6" t="str">
        <f t="shared" si="43"/>
        <v>NF1-EXON-42</v>
      </c>
      <c r="I946" s="6">
        <v>1</v>
      </c>
      <c r="J946" s="6">
        <v>280</v>
      </c>
      <c r="K946" s="6"/>
    </row>
    <row r="947" spans="1:11" x14ac:dyDescent="0.15">
      <c r="A947" s="6" t="s">
        <v>177</v>
      </c>
      <c r="B947" s="6" t="s">
        <v>178</v>
      </c>
      <c r="C947" s="6">
        <v>43</v>
      </c>
      <c r="D947" s="6" t="s">
        <v>1354</v>
      </c>
      <c r="E947" s="6">
        <v>17</v>
      </c>
      <c r="F947" s="6">
        <v>29664386</v>
      </c>
      <c r="G947" s="6">
        <v>29664600</v>
      </c>
      <c r="H947" s="6" t="str">
        <f t="shared" si="43"/>
        <v>NF1-EXON-43</v>
      </c>
      <c r="I947" s="6">
        <v>1</v>
      </c>
      <c r="J947" s="6">
        <v>215</v>
      </c>
      <c r="K947" s="6"/>
    </row>
    <row r="948" spans="1:11" x14ac:dyDescent="0.15">
      <c r="A948" s="6" t="s">
        <v>177</v>
      </c>
      <c r="B948" s="6" t="s">
        <v>178</v>
      </c>
      <c r="C948" s="6">
        <v>44</v>
      </c>
      <c r="D948" s="6" t="s">
        <v>1355</v>
      </c>
      <c r="E948" s="6">
        <v>17</v>
      </c>
      <c r="F948" s="6">
        <v>29664837</v>
      </c>
      <c r="G948" s="6">
        <v>29664898</v>
      </c>
      <c r="H948" s="6" t="str">
        <f t="shared" si="43"/>
        <v>NF1-EXON-44</v>
      </c>
      <c r="I948" s="6">
        <v>1</v>
      </c>
      <c r="J948" s="6">
        <v>62</v>
      </c>
      <c r="K948" s="6"/>
    </row>
    <row r="949" spans="1:11" x14ac:dyDescent="0.15">
      <c r="A949" s="6" t="s">
        <v>177</v>
      </c>
      <c r="B949" s="6" t="s">
        <v>178</v>
      </c>
      <c r="C949" s="6">
        <v>45</v>
      </c>
      <c r="D949" s="6" t="s">
        <v>1356</v>
      </c>
      <c r="E949" s="6">
        <v>17</v>
      </c>
      <c r="F949" s="6">
        <v>29665043</v>
      </c>
      <c r="G949" s="6">
        <v>29665157</v>
      </c>
      <c r="H949" s="6" t="str">
        <f t="shared" si="43"/>
        <v>NF1-EXON-45</v>
      </c>
      <c r="I949" s="6">
        <v>1</v>
      </c>
      <c r="J949" s="6">
        <v>115</v>
      </c>
      <c r="K949" s="6"/>
    </row>
    <row r="950" spans="1:11" x14ac:dyDescent="0.15">
      <c r="A950" s="6" t="s">
        <v>177</v>
      </c>
      <c r="B950" s="6" t="s">
        <v>178</v>
      </c>
      <c r="C950" s="6">
        <v>46</v>
      </c>
      <c r="D950" s="6" t="s">
        <v>1357</v>
      </c>
      <c r="E950" s="6">
        <v>17</v>
      </c>
      <c r="F950" s="6">
        <v>29665722</v>
      </c>
      <c r="G950" s="6">
        <v>29665823</v>
      </c>
      <c r="H950" s="6" t="str">
        <f t="shared" si="43"/>
        <v>NF1-EXON-46</v>
      </c>
      <c r="I950" s="6">
        <v>1</v>
      </c>
      <c r="J950" s="6">
        <v>102</v>
      </c>
      <c r="K950" s="6"/>
    </row>
    <row r="951" spans="1:11" x14ac:dyDescent="0.15">
      <c r="A951" s="6" t="s">
        <v>177</v>
      </c>
      <c r="B951" s="6" t="s">
        <v>178</v>
      </c>
      <c r="C951" s="6">
        <v>47</v>
      </c>
      <c r="D951" s="6" t="s">
        <v>1358</v>
      </c>
      <c r="E951" s="6">
        <v>17</v>
      </c>
      <c r="F951" s="6">
        <v>29667523</v>
      </c>
      <c r="G951" s="6">
        <v>29667663</v>
      </c>
      <c r="H951" s="6" t="str">
        <f t="shared" si="43"/>
        <v>NF1-EXON-47</v>
      </c>
      <c r="I951" s="6">
        <v>1</v>
      </c>
      <c r="J951" s="6">
        <v>141</v>
      </c>
      <c r="K951" s="6"/>
    </row>
    <row r="952" spans="1:11" x14ac:dyDescent="0.15">
      <c r="A952" s="6" t="s">
        <v>177</v>
      </c>
      <c r="B952" s="6" t="s">
        <v>178</v>
      </c>
      <c r="C952" s="6">
        <v>48</v>
      </c>
      <c r="D952" s="6" t="s">
        <v>1359</v>
      </c>
      <c r="E952" s="6">
        <v>17</v>
      </c>
      <c r="F952" s="6">
        <v>29670027</v>
      </c>
      <c r="G952" s="6">
        <v>29670153</v>
      </c>
      <c r="H952" s="6" t="str">
        <f t="shared" si="43"/>
        <v>NF1-EXON-48</v>
      </c>
      <c r="I952" s="6">
        <v>1</v>
      </c>
      <c r="J952" s="6">
        <v>127</v>
      </c>
      <c r="K952" s="6"/>
    </row>
    <row r="953" spans="1:11" x14ac:dyDescent="0.15">
      <c r="A953" s="6" t="s">
        <v>177</v>
      </c>
      <c r="B953" s="6" t="s">
        <v>178</v>
      </c>
      <c r="C953" s="6">
        <v>49</v>
      </c>
      <c r="D953" s="6" t="s">
        <v>1360</v>
      </c>
      <c r="E953" s="6">
        <v>17</v>
      </c>
      <c r="F953" s="6">
        <v>29676138</v>
      </c>
      <c r="G953" s="6">
        <v>29676269</v>
      </c>
      <c r="H953" s="6" t="str">
        <f t="shared" si="43"/>
        <v>NF1-EXON-49</v>
      </c>
      <c r="I953" s="6">
        <v>1</v>
      </c>
      <c r="J953" s="6">
        <v>132</v>
      </c>
      <c r="K953" s="6"/>
    </row>
    <row r="954" spans="1:11" x14ac:dyDescent="0.15">
      <c r="A954" s="6" t="s">
        <v>177</v>
      </c>
      <c r="B954" s="6" t="s">
        <v>178</v>
      </c>
      <c r="C954" s="6">
        <v>50</v>
      </c>
      <c r="D954" s="6" t="s">
        <v>1361</v>
      </c>
      <c r="E954" s="6">
        <v>17</v>
      </c>
      <c r="F954" s="6">
        <v>29677201</v>
      </c>
      <c r="G954" s="6">
        <v>29677336</v>
      </c>
      <c r="H954" s="6" t="str">
        <f t="shared" si="43"/>
        <v>NF1-EXON-50</v>
      </c>
      <c r="I954" s="6">
        <v>1</v>
      </c>
      <c r="J954" s="6">
        <v>136</v>
      </c>
      <c r="K954" s="6"/>
    </row>
    <row r="955" spans="1:11" x14ac:dyDescent="0.15">
      <c r="A955" s="6" t="s">
        <v>177</v>
      </c>
      <c r="B955" s="6" t="s">
        <v>178</v>
      </c>
      <c r="C955" s="6">
        <v>51</v>
      </c>
      <c r="D955" s="6" t="s">
        <v>1362</v>
      </c>
      <c r="E955" s="6">
        <v>17</v>
      </c>
      <c r="F955" s="6">
        <v>29679275</v>
      </c>
      <c r="G955" s="6">
        <v>29679432</v>
      </c>
      <c r="H955" s="6" t="str">
        <f t="shared" si="43"/>
        <v>NF1-EXON-51</v>
      </c>
      <c r="I955" s="6">
        <v>1</v>
      </c>
      <c r="J955" s="6">
        <v>158</v>
      </c>
      <c r="K955" s="6"/>
    </row>
    <row r="956" spans="1:11" x14ac:dyDescent="0.15">
      <c r="A956" s="6" t="s">
        <v>177</v>
      </c>
      <c r="B956" s="6" t="s">
        <v>178</v>
      </c>
      <c r="C956" s="6">
        <v>52</v>
      </c>
      <c r="D956" s="6" t="s">
        <v>1363</v>
      </c>
      <c r="E956" s="6">
        <v>17</v>
      </c>
      <c r="F956" s="6">
        <v>29683478</v>
      </c>
      <c r="G956" s="6">
        <v>29683600</v>
      </c>
      <c r="H956" s="6" t="str">
        <f t="shared" si="43"/>
        <v>NF1-EXON-52</v>
      </c>
      <c r="I956" s="6">
        <v>1</v>
      </c>
      <c r="J956" s="6">
        <v>123</v>
      </c>
      <c r="K956" s="6"/>
    </row>
    <row r="957" spans="1:11" x14ac:dyDescent="0.15">
      <c r="A957" s="6" t="s">
        <v>177</v>
      </c>
      <c r="B957" s="6" t="s">
        <v>178</v>
      </c>
      <c r="C957" s="6">
        <v>53</v>
      </c>
      <c r="D957" s="6" t="s">
        <v>1364</v>
      </c>
      <c r="E957" s="6">
        <v>17</v>
      </c>
      <c r="F957" s="6">
        <v>29683978</v>
      </c>
      <c r="G957" s="6">
        <v>29684108</v>
      </c>
      <c r="H957" s="6" t="str">
        <f t="shared" si="43"/>
        <v>NF1-EXON-53</v>
      </c>
      <c r="I957" s="6">
        <v>1</v>
      </c>
      <c r="J957" s="6">
        <v>131</v>
      </c>
      <c r="K957" s="6"/>
    </row>
    <row r="958" spans="1:11" x14ac:dyDescent="0.15">
      <c r="A958" s="6" t="s">
        <v>177</v>
      </c>
      <c r="B958" s="6" t="s">
        <v>178</v>
      </c>
      <c r="C958" s="6">
        <v>54</v>
      </c>
      <c r="D958" s="6" t="s">
        <v>1365</v>
      </c>
      <c r="E958" s="6">
        <v>17</v>
      </c>
      <c r="F958" s="6">
        <v>29684287</v>
      </c>
      <c r="G958" s="6">
        <v>29684387</v>
      </c>
      <c r="H958" s="6" t="str">
        <f t="shared" si="43"/>
        <v>NF1-EXON-54</v>
      </c>
      <c r="I958" s="6">
        <v>1</v>
      </c>
      <c r="J958" s="6">
        <v>101</v>
      </c>
      <c r="K958" s="6"/>
    </row>
    <row r="959" spans="1:11" x14ac:dyDescent="0.15">
      <c r="A959" s="6" t="s">
        <v>177</v>
      </c>
      <c r="B959" s="6" t="s">
        <v>178</v>
      </c>
      <c r="C959" s="6">
        <v>55</v>
      </c>
      <c r="D959" s="6" t="s">
        <v>1366</v>
      </c>
      <c r="E959" s="6">
        <v>17</v>
      </c>
      <c r="F959" s="6">
        <v>29685498</v>
      </c>
      <c r="G959" s="6">
        <v>29685640</v>
      </c>
      <c r="H959" s="6" t="str">
        <f t="shared" si="43"/>
        <v>NF1-EXON-55</v>
      </c>
      <c r="I959" s="6">
        <v>1</v>
      </c>
      <c r="J959" s="6">
        <v>143</v>
      </c>
      <c r="K959" s="6"/>
    </row>
    <row r="960" spans="1:11" x14ac:dyDescent="0.15">
      <c r="A960" s="6" t="s">
        <v>177</v>
      </c>
      <c r="B960" s="6" t="s">
        <v>178</v>
      </c>
      <c r="C960" s="6">
        <v>56</v>
      </c>
      <c r="D960" s="6" t="s">
        <v>1367</v>
      </c>
      <c r="E960" s="6">
        <v>17</v>
      </c>
      <c r="F960" s="6">
        <v>29685987</v>
      </c>
      <c r="G960" s="6">
        <v>29686033</v>
      </c>
      <c r="H960" s="6" t="str">
        <f t="shared" ref="H960:H965" si="44">A960&amp;"-EXON-"&amp;C960</f>
        <v>NF1-EXON-56</v>
      </c>
      <c r="I960" s="6">
        <v>1</v>
      </c>
      <c r="J960" s="6">
        <v>47</v>
      </c>
      <c r="K960" s="6"/>
    </row>
    <row r="961" spans="1:11" x14ac:dyDescent="0.15">
      <c r="A961" s="6" t="s">
        <v>177</v>
      </c>
      <c r="B961" s="6" t="s">
        <v>178</v>
      </c>
      <c r="C961" s="6">
        <v>57</v>
      </c>
      <c r="D961" s="6" t="s">
        <v>1368</v>
      </c>
      <c r="E961" s="6">
        <v>17</v>
      </c>
      <c r="F961" s="6">
        <v>29687505</v>
      </c>
      <c r="G961" s="6">
        <v>29687721</v>
      </c>
      <c r="H961" s="6" t="str">
        <f t="shared" si="44"/>
        <v>NF1-EXON-57</v>
      </c>
      <c r="I961" s="6">
        <v>1</v>
      </c>
      <c r="J961" s="6">
        <v>217</v>
      </c>
      <c r="K961" s="6"/>
    </row>
    <row r="962" spans="1:11" x14ac:dyDescent="0.15">
      <c r="A962" s="6" t="s">
        <v>177</v>
      </c>
      <c r="B962" s="6" t="s">
        <v>178</v>
      </c>
      <c r="C962" s="6">
        <v>58</v>
      </c>
      <c r="D962" s="6" t="s">
        <v>1369</v>
      </c>
      <c r="E962" s="6">
        <v>17</v>
      </c>
      <c r="F962" s="6">
        <v>29701031</v>
      </c>
      <c r="G962" s="6">
        <v>29701173</v>
      </c>
      <c r="H962" s="6" t="str">
        <f t="shared" si="44"/>
        <v>NF1-EXON-58</v>
      </c>
      <c r="I962" s="6">
        <v>1</v>
      </c>
      <c r="J962" s="6">
        <v>143</v>
      </c>
      <c r="K962" s="6"/>
    </row>
    <row r="963" spans="1:11" x14ac:dyDescent="0.15">
      <c r="A963" s="6" t="s">
        <v>56</v>
      </c>
      <c r="B963" s="6" t="s">
        <v>57</v>
      </c>
      <c r="C963" s="6">
        <v>7</v>
      </c>
      <c r="D963" s="6" t="s">
        <v>1370</v>
      </c>
      <c r="E963" s="6">
        <v>17</v>
      </c>
      <c r="F963" s="6">
        <v>37665958</v>
      </c>
      <c r="G963" s="6">
        <v>37666014</v>
      </c>
      <c r="H963" s="6" t="str">
        <f t="shared" si="44"/>
        <v>CDK12-EXON-7</v>
      </c>
      <c r="I963" s="6">
        <v>1</v>
      </c>
      <c r="J963" s="6">
        <f>G963-F963+1</f>
        <v>57</v>
      </c>
      <c r="K963" t="s">
        <v>393</v>
      </c>
    </row>
    <row r="964" spans="1:11" x14ac:dyDescent="0.15">
      <c r="A964" s="6" t="s">
        <v>56</v>
      </c>
      <c r="B964" s="6" t="s">
        <v>57</v>
      </c>
      <c r="C964" s="6">
        <v>8</v>
      </c>
      <c r="D964" s="6" t="s">
        <v>1371</v>
      </c>
      <c r="E964" s="6">
        <v>17</v>
      </c>
      <c r="F964" s="6">
        <v>37667782</v>
      </c>
      <c r="G964" s="6">
        <v>37667883</v>
      </c>
      <c r="H964" s="6" t="str">
        <f t="shared" si="44"/>
        <v>CDK12-EXON-8</v>
      </c>
      <c r="I964" s="6">
        <v>1</v>
      </c>
      <c r="J964" s="6">
        <f>G964-F964+1</f>
        <v>102</v>
      </c>
      <c r="K964" t="s">
        <v>385</v>
      </c>
    </row>
    <row r="965" spans="1:11" x14ac:dyDescent="0.15">
      <c r="A965" s="6" t="s">
        <v>56</v>
      </c>
      <c r="B965" s="6" t="s">
        <v>57</v>
      </c>
      <c r="C965" s="6">
        <v>11</v>
      </c>
      <c r="D965" s="6" t="s">
        <v>1372</v>
      </c>
      <c r="E965" s="6">
        <v>17</v>
      </c>
      <c r="F965" s="6">
        <v>37676209</v>
      </c>
      <c r="G965" s="6">
        <v>37676340</v>
      </c>
      <c r="H965" s="6" t="str">
        <f t="shared" si="44"/>
        <v>CDK12-EXON-11</v>
      </c>
      <c r="I965" s="6">
        <v>1</v>
      </c>
      <c r="J965" s="6">
        <f>G965-F965+1</f>
        <v>132</v>
      </c>
      <c r="K965" t="s">
        <v>425</v>
      </c>
    </row>
    <row r="966" spans="1:11" x14ac:dyDescent="0.15">
      <c r="A966" s="6" t="s">
        <v>91</v>
      </c>
      <c r="B966" s="6" t="s">
        <v>92</v>
      </c>
      <c r="C966" s="6" t="s">
        <v>345</v>
      </c>
      <c r="D966" s="6" t="s">
        <v>1373</v>
      </c>
      <c r="E966" s="6">
        <v>17</v>
      </c>
      <c r="F966" s="6">
        <f>37853118-50</f>
        <v>37853068</v>
      </c>
      <c r="G966" s="6">
        <f>37853118+50</f>
        <v>37853168</v>
      </c>
      <c r="H966" s="6" t="str">
        <f>A966&amp;"-SNP-"&amp;D966</f>
        <v>ERBB2-SNP-rs2643195</v>
      </c>
      <c r="I966" s="6">
        <v>1</v>
      </c>
      <c r="J966" s="6">
        <f>G966-F966+1</f>
        <v>101</v>
      </c>
      <c r="K966" t="s">
        <v>1374</v>
      </c>
    </row>
    <row r="967" spans="1:11" x14ac:dyDescent="0.15">
      <c r="A967" s="6" t="s">
        <v>91</v>
      </c>
      <c r="B967" s="6" t="s">
        <v>92</v>
      </c>
      <c r="C967" s="6">
        <v>1</v>
      </c>
      <c r="D967" s="6" t="s">
        <v>1375</v>
      </c>
      <c r="E967" s="6">
        <v>17</v>
      </c>
      <c r="F967" s="6">
        <v>37856492</v>
      </c>
      <c r="G967" s="6">
        <v>37856564</v>
      </c>
      <c r="H967" s="6" t="str">
        <f>A967&amp;"-EXON-"&amp;C967</f>
        <v>ERBB2-EXON-1</v>
      </c>
      <c r="I967" s="6">
        <v>1</v>
      </c>
      <c r="J967" s="6">
        <v>73</v>
      </c>
      <c r="K967" t="s">
        <v>324</v>
      </c>
    </row>
    <row r="968" spans="1:11" x14ac:dyDescent="0.15">
      <c r="A968" s="6" t="s">
        <v>91</v>
      </c>
      <c r="B968" s="6" t="s">
        <v>92</v>
      </c>
      <c r="C968" s="6" t="s">
        <v>345</v>
      </c>
      <c r="D968" s="6" t="s">
        <v>1376</v>
      </c>
      <c r="E968" s="6">
        <v>17</v>
      </c>
      <c r="F968" s="6">
        <f>37858678-50</f>
        <v>37858628</v>
      </c>
      <c r="G968" s="6">
        <f>37858678+50</f>
        <v>37858728</v>
      </c>
      <c r="H968" s="6" t="str">
        <f>A968&amp;"-SNP-"&amp;D968</f>
        <v>ERBB2-SNP-rs1565923</v>
      </c>
      <c r="I968" s="6">
        <v>1</v>
      </c>
      <c r="J968" s="6">
        <f>G968-F968+1</f>
        <v>101</v>
      </c>
      <c r="K968" t="s">
        <v>350</v>
      </c>
    </row>
    <row r="969" spans="1:11" x14ac:dyDescent="0.15">
      <c r="A969" s="6" t="s">
        <v>91</v>
      </c>
      <c r="B969" s="6" t="s">
        <v>92</v>
      </c>
      <c r="C969" s="6" t="s">
        <v>345</v>
      </c>
      <c r="D969" s="6" t="s">
        <v>1377</v>
      </c>
      <c r="E969" s="6">
        <v>17</v>
      </c>
      <c r="F969" s="6">
        <f>37861718-50</f>
        <v>37861668</v>
      </c>
      <c r="G969" s="6">
        <f>37861718+50</f>
        <v>37861768</v>
      </c>
      <c r="H969" s="6" t="str">
        <f>A969&amp;"-SNP-"&amp;D969</f>
        <v>ERBB2-SNP-rs2952155</v>
      </c>
      <c r="I969" s="6">
        <v>1</v>
      </c>
      <c r="J969" s="6">
        <f>G969-F969+1</f>
        <v>101</v>
      </c>
      <c r="K969" t="s">
        <v>350</v>
      </c>
    </row>
    <row r="970" spans="1:11" x14ac:dyDescent="0.15">
      <c r="A970" s="6" t="s">
        <v>91</v>
      </c>
      <c r="B970" s="6" t="s">
        <v>92</v>
      </c>
      <c r="C970" s="6">
        <v>2</v>
      </c>
      <c r="D970" s="6" t="s">
        <v>1378</v>
      </c>
      <c r="E970" s="6">
        <v>17</v>
      </c>
      <c r="F970" s="6">
        <v>37863243</v>
      </c>
      <c r="G970" s="6">
        <v>37863394</v>
      </c>
      <c r="H970" s="6" t="str">
        <f>A970&amp;"-EXON-"&amp;C970</f>
        <v>ERBB2-EXON-2</v>
      </c>
      <c r="I970" s="6">
        <v>1</v>
      </c>
      <c r="J970" s="6">
        <v>152</v>
      </c>
    </row>
    <row r="971" spans="1:11" x14ac:dyDescent="0.15">
      <c r="A971" s="6" t="s">
        <v>91</v>
      </c>
      <c r="B971" s="6" t="s">
        <v>92</v>
      </c>
      <c r="C971" s="6">
        <v>3</v>
      </c>
      <c r="D971" s="6" t="s">
        <v>1379</v>
      </c>
      <c r="E971" s="6">
        <v>17</v>
      </c>
      <c r="F971" s="6">
        <v>37864574</v>
      </c>
      <c r="G971" s="6">
        <v>37864787</v>
      </c>
      <c r="H971" s="6" t="str">
        <f>A971&amp;"-EXON-"&amp;C971</f>
        <v>ERBB2-EXON-3</v>
      </c>
      <c r="I971" s="6">
        <v>1</v>
      </c>
      <c r="J971" s="6">
        <v>214</v>
      </c>
    </row>
    <row r="972" spans="1:11" x14ac:dyDescent="0.15">
      <c r="A972" s="6" t="s">
        <v>91</v>
      </c>
      <c r="B972" s="6" t="s">
        <v>92</v>
      </c>
      <c r="C972" s="6">
        <v>4</v>
      </c>
      <c r="D972" s="6" t="s">
        <v>1380</v>
      </c>
      <c r="E972" s="6">
        <v>17</v>
      </c>
      <c r="F972" s="6">
        <v>37865571</v>
      </c>
      <c r="G972" s="6">
        <v>37865705</v>
      </c>
      <c r="H972" s="6" t="str">
        <f>A972&amp;"-EXON-"&amp;C972</f>
        <v>ERBB2-EXON-4</v>
      </c>
      <c r="I972" s="6">
        <v>1</v>
      </c>
      <c r="J972" s="6">
        <v>135</v>
      </c>
    </row>
    <row r="973" spans="1:11" x14ac:dyDescent="0.15">
      <c r="A973" s="6" t="s">
        <v>91</v>
      </c>
      <c r="B973" s="6" t="s">
        <v>92</v>
      </c>
      <c r="C973" s="6" t="s">
        <v>345</v>
      </c>
      <c r="D973" s="6" t="s">
        <v>1381</v>
      </c>
      <c r="E973" s="6">
        <v>17</v>
      </c>
      <c r="F973" s="6">
        <f>37866005-50</f>
        <v>37865955</v>
      </c>
      <c r="G973" s="6">
        <f>37866005+50</f>
        <v>37866055</v>
      </c>
      <c r="H973" s="6" t="str">
        <f>A973&amp;"-SNP-"&amp;D973</f>
        <v>ERBB2-SNP-rs1810132</v>
      </c>
      <c r="I973" s="6">
        <v>1</v>
      </c>
      <c r="J973" s="6">
        <f>G973-F973+1</f>
        <v>101</v>
      </c>
      <c r="K973" t="s">
        <v>350</v>
      </c>
    </row>
    <row r="974" spans="1:11" x14ac:dyDescent="0.15">
      <c r="A974" s="6" t="s">
        <v>91</v>
      </c>
      <c r="B974" s="6" t="s">
        <v>92</v>
      </c>
      <c r="C974" s="6">
        <v>5</v>
      </c>
      <c r="D974" s="6" t="s">
        <v>1382</v>
      </c>
      <c r="E974" s="6">
        <v>17</v>
      </c>
      <c r="F974" s="6">
        <v>37866066</v>
      </c>
      <c r="G974" s="6">
        <v>37866134</v>
      </c>
      <c r="H974" s="6" t="str">
        <f>A974&amp;"-EXON-"&amp;C974</f>
        <v>ERBB2-EXON-5</v>
      </c>
      <c r="I974" s="6">
        <v>1</v>
      </c>
      <c r="J974" s="6">
        <v>69</v>
      </c>
    </row>
    <row r="975" spans="1:11" x14ac:dyDescent="0.15">
      <c r="A975" s="6" t="s">
        <v>91</v>
      </c>
      <c r="B975" s="6" t="s">
        <v>92</v>
      </c>
      <c r="C975" s="6">
        <v>6</v>
      </c>
      <c r="D975" s="6" t="s">
        <v>1383</v>
      </c>
      <c r="E975" s="6">
        <v>17</v>
      </c>
      <c r="F975" s="6">
        <v>37866339</v>
      </c>
      <c r="G975" s="6">
        <v>37866454</v>
      </c>
      <c r="H975" s="6" t="str">
        <f>A975&amp;"-EXON-"&amp;C975</f>
        <v>ERBB2-EXON-6</v>
      </c>
      <c r="I975" s="6">
        <v>1</v>
      </c>
      <c r="J975" s="6">
        <v>116</v>
      </c>
    </row>
    <row r="976" spans="1:11" x14ac:dyDescent="0.15">
      <c r="A976" s="6" t="s">
        <v>91</v>
      </c>
      <c r="B976" s="6" t="s">
        <v>92</v>
      </c>
      <c r="C976" s="6">
        <v>7</v>
      </c>
      <c r="D976" s="6" t="s">
        <v>1384</v>
      </c>
      <c r="E976" s="6">
        <v>17</v>
      </c>
      <c r="F976" s="6">
        <v>37866593</v>
      </c>
      <c r="G976" s="6">
        <v>37866734</v>
      </c>
      <c r="H976" s="6" t="str">
        <f>A976&amp;"-EXON-"&amp;C976</f>
        <v>ERBB2-EXON-7</v>
      </c>
      <c r="I976" s="6">
        <v>1</v>
      </c>
      <c r="J976" s="6">
        <v>142</v>
      </c>
    </row>
    <row r="977" spans="1:11" x14ac:dyDescent="0.15">
      <c r="A977" s="6" t="s">
        <v>91</v>
      </c>
      <c r="B977" s="6" t="s">
        <v>92</v>
      </c>
      <c r="C977" s="6">
        <v>8</v>
      </c>
      <c r="D977" s="6" t="s">
        <v>1385</v>
      </c>
      <c r="E977" s="6">
        <v>17</v>
      </c>
      <c r="F977" s="6">
        <v>37868181</v>
      </c>
      <c r="G977" s="6">
        <v>37868300</v>
      </c>
      <c r="H977" s="6" t="str">
        <f>A977&amp;"-EXON-"&amp;C977</f>
        <v>ERBB2-EXON-8</v>
      </c>
      <c r="I977" s="6">
        <v>1</v>
      </c>
      <c r="J977" s="6">
        <v>120</v>
      </c>
    </row>
    <row r="978" spans="1:11" x14ac:dyDescent="0.15">
      <c r="A978" s="6" t="s">
        <v>91</v>
      </c>
      <c r="B978" s="6" t="s">
        <v>92</v>
      </c>
      <c r="C978" s="6">
        <v>9</v>
      </c>
      <c r="D978" s="6" t="s">
        <v>1386</v>
      </c>
      <c r="E978" s="6">
        <v>17</v>
      </c>
      <c r="F978" s="6">
        <v>37868575</v>
      </c>
      <c r="G978" s="6">
        <v>37868701</v>
      </c>
      <c r="H978" s="6" t="str">
        <f>A978&amp;"-EXON-"&amp;C978</f>
        <v>ERBB2-EXON-9</v>
      </c>
      <c r="I978" s="6">
        <v>1</v>
      </c>
      <c r="J978" s="6">
        <v>127</v>
      </c>
    </row>
    <row r="979" spans="1:11" x14ac:dyDescent="0.15">
      <c r="A979" s="6" t="s">
        <v>91</v>
      </c>
      <c r="B979" s="6" t="s">
        <v>92</v>
      </c>
      <c r="C979" s="6" t="s">
        <v>345</v>
      </c>
      <c r="D979" s="6" t="s">
        <v>1387</v>
      </c>
      <c r="E979" s="6">
        <v>17</v>
      </c>
      <c r="F979" s="6">
        <v>37868702</v>
      </c>
      <c r="G979" s="6">
        <f>37868715+50</f>
        <v>37868765</v>
      </c>
      <c r="H979" s="6" t="str">
        <f>A979&amp;"-SNP-"&amp;D979</f>
        <v>ERBB2-SNP-rs4252627</v>
      </c>
      <c r="I979" s="6">
        <v>1</v>
      </c>
      <c r="J979" s="6">
        <f>G979-F979+1</f>
        <v>64</v>
      </c>
      <c r="K979" t="s">
        <v>350</v>
      </c>
    </row>
    <row r="980" spans="1:11" x14ac:dyDescent="0.15">
      <c r="A980" s="6" t="s">
        <v>91</v>
      </c>
      <c r="B980" s="6" t="s">
        <v>92</v>
      </c>
      <c r="C980" s="6">
        <v>10</v>
      </c>
      <c r="D980" s="6" t="s">
        <v>1388</v>
      </c>
      <c r="E980" s="6">
        <v>17</v>
      </c>
      <c r="F980" s="6">
        <v>37871539</v>
      </c>
      <c r="G980" s="6">
        <v>37871612</v>
      </c>
      <c r="H980" s="6" t="str">
        <f t="shared" ref="H980:H986" si="45">A980&amp;"-EXON-"&amp;C980</f>
        <v>ERBB2-EXON-10</v>
      </c>
      <c r="I980" s="6">
        <v>1</v>
      </c>
      <c r="J980" s="6">
        <v>74</v>
      </c>
    </row>
    <row r="981" spans="1:11" x14ac:dyDescent="0.15">
      <c r="A981" s="6" t="s">
        <v>91</v>
      </c>
      <c r="B981" s="6" t="s">
        <v>92</v>
      </c>
      <c r="C981" s="6">
        <v>11</v>
      </c>
      <c r="D981" s="6" t="s">
        <v>1389</v>
      </c>
      <c r="E981" s="6">
        <v>17</v>
      </c>
      <c r="F981" s="6">
        <v>37871699</v>
      </c>
      <c r="G981" s="6">
        <v>37871789</v>
      </c>
      <c r="H981" s="6" t="str">
        <f t="shared" si="45"/>
        <v>ERBB2-EXON-11</v>
      </c>
      <c r="I981" s="6">
        <v>1</v>
      </c>
      <c r="J981" s="6">
        <v>91</v>
      </c>
    </row>
    <row r="982" spans="1:11" x14ac:dyDescent="0.15">
      <c r="A982" s="6" t="s">
        <v>91</v>
      </c>
      <c r="B982" s="6" t="s">
        <v>92</v>
      </c>
      <c r="C982" s="6">
        <v>12</v>
      </c>
      <c r="D982" s="6" t="s">
        <v>1390</v>
      </c>
      <c r="E982" s="6">
        <v>17</v>
      </c>
      <c r="F982" s="6">
        <v>37871993</v>
      </c>
      <c r="G982" s="6">
        <v>37872192</v>
      </c>
      <c r="H982" s="6" t="str">
        <f t="shared" si="45"/>
        <v>ERBB2-EXON-12</v>
      </c>
      <c r="I982" s="6">
        <v>1</v>
      </c>
      <c r="J982" s="6">
        <v>200</v>
      </c>
    </row>
    <row r="983" spans="1:11" x14ac:dyDescent="0.15">
      <c r="A983" s="6" t="s">
        <v>91</v>
      </c>
      <c r="B983" s="6" t="s">
        <v>92</v>
      </c>
      <c r="C983" s="6">
        <v>13</v>
      </c>
      <c r="D983" s="6" t="s">
        <v>1391</v>
      </c>
      <c r="E983" s="6">
        <v>17</v>
      </c>
      <c r="F983" s="6">
        <v>37872554</v>
      </c>
      <c r="G983" s="6">
        <v>37872686</v>
      </c>
      <c r="H983" s="6" t="str">
        <f t="shared" si="45"/>
        <v>ERBB2-EXON-13</v>
      </c>
      <c r="I983" s="6">
        <v>1</v>
      </c>
      <c r="J983" s="6">
        <v>133</v>
      </c>
    </row>
    <row r="984" spans="1:11" x14ac:dyDescent="0.15">
      <c r="A984" s="6" t="s">
        <v>91</v>
      </c>
      <c r="B984" s="6" t="s">
        <v>92</v>
      </c>
      <c r="C984" s="6">
        <v>14</v>
      </c>
      <c r="D984" s="6" t="s">
        <v>1392</v>
      </c>
      <c r="E984" s="6">
        <v>17</v>
      </c>
      <c r="F984" s="6">
        <v>37872768</v>
      </c>
      <c r="G984" s="6">
        <v>37872858</v>
      </c>
      <c r="H984" s="6" t="str">
        <f t="shared" si="45"/>
        <v>ERBB2-EXON-14</v>
      </c>
      <c r="I984" s="6">
        <v>1</v>
      </c>
      <c r="J984" s="6">
        <v>91</v>
      </c>
    </row>
    <row r="985" spans="1:11" x14ac:dyDescent="0.15">
      <c r="A985" s="6" t="s">
        <v>91</v>
      </c>
      <c r="B985" s="6" t="s">
        <v>92</v>
      </c>
      <c r="C985" s="6">
        <v>15</v>
      </c>
      <c r="D985" s="6" t="s">
        <v>1393</v>
      </c>
      <c r="E985" s="6">
        <v>17</v>
      </c>
      <c r="F985" s="6">
        <v>37873573</v>
      </c>
      <c r="G985" s="6">
        <v>37873733</v>
      </c>
      <c r="H985" s="6" t="str">
        <f t="shared" si="45"/>
        <v>ERBB2-EXON-15</v>
      </c>
      <c r="I985" s="6">
        <v>1</v>
      </c>
      <c r="J985" s="6">
        <v>161</v>
      </c>
    </row>
    <row r="986" spans="1:11" x14ac:dyDescent="0.15">
      <c r="A986" s="6" t="s">
        <v>91</v>
      </c>
      <c r="B986" s="6" t="s">
        <v>92</v>
      </c>
      <c r="C986" s="6">
        <v>16</v>
      </c>
      <c r="D986" s="6" t="s">
        <v>1394</v>
      </c>
      <c r="E986" s="6">
        <v>17</v>
      </c>
      <c r="F986" s="6">
        <v>37876040</v>
      </c>
      <c r="G986" s="6">
        <v>37876087</v>
      </c>
      <c r="H986" s="6" t="str">
        <f t="shared" si="45"/>
        <v>ERBB2-EXON-16</v>
      </c>
      <c r="I986" s="6">
        <v>1</v>
      </c>
      <c r="J986" s="6">
        <v>48</v>
      </c>
    </row>
    <row r="987" spans="1:11" x14ac:dyDescent="0.15">
      <c r="A987" s="6" t="s">
        <v>91</v>
      </c>
      <c r="B987" s="6" t="s">
        <v>92</v>
      </c>
      <c r="C987" s="6" t="s">
        <v>345</v>
      </c>
      <c r="D987" s="6" t="s">
        <v>1395</v>
      </c>
      <c r="E987" s="6">
        <v>17</v>
      </c>
      <c r="F987" s="6">
        <f>37876835-50</f>
        <v>37876785</v>
      </c>
      <c r="G987" s="6">
        <f>37876835+50</f>
        <v>37876885</v>
      </c>
      <c r="H987" s="6" t="str">
        <f>A987&amp;"-SNP-"&amp;D987</f>
        <v>ERBB2-SNP-rs2952156</v>
      </c>
      <c r="I987" s="6">
        <v>1</v>
      </c>
      <c r="J987" s="6">
        <f>G987-F987+1</f>
        <v>101</v>
      </c>
      <c r="K987" t="s">
        <v>350</v>
      </c>
    </row>
    <row r="988" spans="1:11" x14ac:dyDescent="0.15">
      <c r="A988" s="6" t="s">
        <v>91</v>
      </c>
      <c r="B988" s="6" t="s">
        <v>92</v>
      </c>
      <c r="C988" s="6">
        <v>17</v>
      </c>
      <c r="D988" s="6" t="s">
        <v>1396</v>
      </c>
      <c r="E988" s="6">
        <v>17</v>
      </c>
      <c r="F988" s="6">
        <v>37879572</v>
      </c>
      <c r="G988" s="6">
        <v>37879710</v>
      </c>
      <c r="H988" s="6" t="str">
        <f>A988&amp;"-EXON-"&amp;C988</f>
        <v>ERBB2-EXON-17</v>
      </c>
      <c r="I988" s="6">
        <v>1</v>
      </c>
      <c r="J988" s="6">
        <v>139</v>
      </c>
      <c r="K988" t="s">
        <v>1397</v>
      </c>
    </row>
    <row r="989" spans="1:11" x14ac:dyDescent="0.15">
      <c r="A989" s="6" t="s">
        <v>91</v>
      </c>
      <c r="B989" s="6" t="s">
        <v>92</v>
      </c>
      <c r="C989" s="6" t="s">
        <v>345</v>
      </c>
      <c r="D989" s="6" t="s">
        <v>1398</v>
      </c>
      <c r="E989" s="6">
        <v>17</v>
      </c>
      <c r="F989" s="6">
        <v>37879711</v>
      </c>
      <c r="G989" s="6">
        <v>37879790</v>
      </c>
      <c r="H989" s="6" t="str">
        <f>A989&amp;"-SNP-"&amp;D989</f>
        <v>ERBB2-SNP-rs903506</v>
      </c>
      <c r="I989" s="6">
        <v>1</v>
      </c>
      <c r="J989" s="6">
        <f>G989-F989+1</f>
        <v>80</v>
      </c>
      <c r="K989" t="s">
        <v>350</v>
      </c>
    </row>
    <row r="990" spans="1:11" x14ac:dyDescent="0.15">
      <c r="A990" s="6" t="s">
        <v>91</v>
      </c>
      <c r="B990" s="6" t="s">
        <v>92</v>
      </c>
      <c r="C990" s="6">
        <v>18</v>
      </c>
      <c r="D990" s="6" t="s">
        <v>1399</v>
      </c>
      <c r="E990" s="6">
        <v>17</v>
      </c>
      <c r="F990" s="6">
        <v>37879791</v>
      </c>
      <c r="G990" s="6">
        <v>37879913</v>
      </c>
      <c r="H990" s="6" t="str">
        <f t="shared" ref="H990:H1021" si="46">A990&amp;"-EXON-"&amp;C990</f>
        <v>ERBB2-EXON-18</v>
      </c>
      <c r="I990" s="6">
        <v>1</v>
      </c>
      <c r="J990" s="6">
        <v>123</v>
      </c>
    </row>
    <row r="991" spans="1:11" x14ac:dyDescent="0.15">
      <c r="A991" s="6" t="s">
        <v>91</v>
      </c>
      <c r="B991" s="6" t="s">
        <v>92</v>
      </c>
      <c r="C991" s="6">
        <v>19</v>
      </c>
      <c r="D991" s="6" t="s">
        <v>1400</v>
      </c>
      <c r="E991" s="6">
        <v>17</v>
      </c>
      <c r="F991" s="6">
        <v>37880165</v>
      </c>
      <c r="G991" s="6">
        <v>37880263</v>
      </c>
      <c r="H991" s="6" t="str">
        <f t="shared" si="46"/>
        <v>ERBB2-EXON-19</v>
      </c>
      <c r="I991" s="6">
        <v>1</v>
      </c>
      <c r="J991" s="6">
        <v>99</v>
      </c>
    </row>
    <row r="992" spans="1:11" x14ac:dyDescent="0.15">
      <c r="A992" s="6" t="s">
        <v>91</v>
      </c>
      <c r="B992" s="6" t="s">
        <v>92</v>
      </c>
      <c r="C992" s="6">
        <v>20</v>
      </c>
      <c r="D992" s="6" t="s">
        <v>1401</v>
      </c>
      <c r="E992" s="6">
        <v>17</v>
      </c>
      <c r="F992" s="6">
        <v>37880979</v>
      </c>
      <c r="G992" s="6">
        <v>37881164</v>
      </c>
      <c r="H992" s="6" t="str">
        <f t="shared" si="46"/>
        <v>ERBB2-EXON-20</v>
      </c>
      <c r="I992" s="6">
        <v>1</v>
      </c>
      <c r="J992" s="6">
        <v>186</v>
      </c>
    </row>
    <row r="993" spans="1:11" x14ac:dyDescent="0.15">
      <c r="A993" s="6" t="s">
        <v>91</v>
      </c>
      <c r="B993" s="6" t="s">
        <v>92</v>
      </c>
      <c r="C993" s="6">
        <v>21</v>
      </c>
      <c r="D993" s="6" t="s">
        <v>1402</v>
      </c>
      <c r="E993" s="6">
        <v>17</v>
      </c>
      <c r="F993" s="6">
        <v>37881302</v>
      </c>
      <c r="G993" s="6">
        <v>37881457</v>
      </c>
      <c r="H993" s="6" t="str">
        <f t="shared" si="46"/>
        <v>ERBB2-EXON-21</v>
      </c>
      <c r="I993" s="6">
        <v>1</v>
      </c>
      <c r="J993" s="6">
        <v>156</v>
      </c>
    </row>
    <row r="994" spans="1:11" x14ac:dyDescent="0.15">
      <c r="A994" s="6" t="s">
        <v>91</v>
      </c>
      <c r="B994" s="6" t="s">
        <v>92</v>
      </c>
      <c r="C994" s="6">
        <v>22</v>
      </c>
      <c r="D994" s="6" t="s">
        <v>1403</v>
      </c>
      <c r="E994" s="6">
        <v>17</v>
      </c>
      <c r="F994" s="6">
        <v>37881580</v>
      </c>
      <c r="G994" s="6">
        <v>37881655</v>
      </c>
      <c r="H994" s="6" t="str">
        <f t="shared" si="46"/>
        <v>ERBB2-EXON-22</v>
      </c>
      <c r="I994" s="6">
        <v>1</v>
      </c>
      <c r="J994" s="6">
        <v>76</v>
      </c>
    </row>
    <row r="995" spans="1:11" x14ac:dyDescent="0.15">
      <c r="A995" s="6" t="s">
        <v>91</v>
      </c>
      <c r="B995" s="6" t="s">
        <v>92</v>
      </c>
      <c r="C995" s="6">
        <v>23</v>
      </c>
      <c r="D995" s="6" t="s">
        <v>1404</v>
      </c>
      <c r="E995" s="6">
        <v>17</v>
      </c>
      <c r="F995" s="6">
        <v>37881960</v>
      </c>
      <c r="G995" s="6">
        <v>37882106</v>
      </c>
      <c r="H995" s="6" t="str">
        <f t="shared" si="46"/>
        <v>ERBB2-EXON-23</v>
      </c>
      <c r="I995" s="6">
        <v>1</v>
      </c>
      <c r="J995" s="6">
        <v>147</v>
      </c>
    </row>
    <row r="996" spans="1:11" x14ac:dyDescent="0.15">
      <c r="A996" s="6" t="s">
        <v>91</v>
      </c>
      <c r="B996" s="6" t="s">
        <v>92</v>
      </c>
      <c r="C996" s="6">
        <v>24</v>
      </c>
      <c r="D996" s="6" t="s">
        <v>1405</v>
      </c>
      <c r="E996" s="6">
        <v>17</v>
      </c>
      <c r="F996" s="6">
        <v>37882815</v>
      </c>
      <c r="G996" s="6">
        <v>37882912</v>
      </c>
      <c r="H996" s="6" t="str">
        <f t="shared" si="46"/>
        <v>ERBB2-EXON-24</v>
      </c>
      <c r="I996" s="6">
        <v>1</v>
      </c>
      <c r="J996" s="6">
        <v>98</v>
      </c>
    </row>
    <row r="997" spans="1:11" x14ac:dyDescent="0.15">
      <c r="A997" s="6" t="s">
        <v>91</v>
      </c>
      <c r="B997" s="6" t="s">
        <v>92</v>
      </c>
      <c r="C997" s="6">
        <v>25</v>
      </c>
      <c r="D997" s="6" t="s">
        <v>1406</v>
      </c>
      <c r="E997" s="6">
        <v>17</v>
      </c>
      <c r="F997" s="6">
        <v>37883068</v>
      </c>
      <c r="G997" s="6">
        <v>37883256</v>
      </c>
      <c r="H997" s="6" t="str">
        <f t="shared" si="46"/>
        <v>ERBB2-EXON-25</v>
      </c>
      <c r="I997" s="6">
        <v>1</v>
      </c>
      <c r="J997" s="6">
        <v>189</v>
      </c>
    </row>
    <row r="998" spans="1:11" x14ac:dyDescent="0.15">
      <c r="A998" s="6" t="s">
        <v>91</v>
      </c>
      <c r="B998" s="6" t="s">
        <v>92</v>
      </c>
      <c r="C998" s="6">
        <v>26</v>
      </c>
      <c r="D998" s="6" t="s">
        <v>1407</v>
      </c>
      <c r="E998" s="6">
        <v>17</v>
      </c>
      <c r="F998" s="6">
        <v>37883548</v>
      </c>
      <c r="G998" s="6">
        <v>37883800</v>
      </c>
      <c r="H998" s="6" t="str">
        <f t="shared" si="46"/>
        <v>ERBB2-EXON-26</v>
      </c>
      <c r="I998" s="6">
        <v>1</v>
      </c>
      <c r="J998" s="6">
        <v>253</v>
      </c>
    </row>
    <row r="999" spans="1:11" x14ac:dyDescent="0.15">
      <c r="A999" s="6" t="s">
        <v>91</v>
      </c>
      <c r="B999" s="6" t="s">
        <v>92</v>
      </c>
      <c r="C999" s="6">
        <v>27</v>
      </c>
      <c r="D999" s="6" t="s">
        <v>1408</v>
      </c>
      <c r="E999" s="6">
        <v>17</v>
      </c>
      <c r="F999" s="6">
        <v>37883942</v>
      </c>
      <c r="G999" s="6">
        <v>37884297</v>
      </c>
      <c r="H999" s="6" t="str">
        <f t="shared" si="46"/>
        <v>ERBB2-EXON-27</v>
      </c>
      <c r="I999" s="6">
        <v>1</v>
      </c>
      <c r="J999" s="6">
        <v>356</v>
      </c>
      <c r="K999" t="s">
        <v>1409</v>
      </c>
    </row>
    <row r="1000" spans="1:11" x14ac:dyDescent="0.15">
      <c r="A1000" s="6" t="s">
        <v>40</v>
      </c>
      <c r="B1000" s="6" t="s">
        <v>41</v>
      </c>
      <c r="C1000" s="6">
        <v>24</v>
      </c>
      <c r="D1000" s="6" t="s">
        <v>1410</v>
      </c>
      <c r="E1000" s="6">
        <v>17</v>
      </c>
      <c r="F1000" s="6">
        <v>41197695</v>
      </c>
      <c r="G1000" s="6">
        <v>41197819</v>
      </c>
      <c r="H1000" s="6" t="str">
        <f t="shared" si="46"/>
        <v>BRCA1-EXON-24</v>
      </c>
      <c r="I1000" s="6">
        <v>-1</v>
      </c>
      <c r="J1000" s="6">
        <v>125</v>
      </c>
      <c r="K1000" s="6"/>
    </row>
    <row r="1001" spans="1:11" x14ac:dyDescent="0.15">
      <c r="A1001" s="6" t="s">
        <v>40</v>
      </c>
      <c r="B1001" s="6" t="s">
        <v>41</v>
      </c>
      <c r="C1001" s="6">
        <v>23</v>
      </c>
      <c r="D1001" s="6" t="s">
        <v>1411</v>
      </c>
      <c r="E1001" s="6">
        <v>17</v>
      </c>
      <c r="F1001" s="6">
        <v>41199660</v>
      </c>
      <c r="G1001" s="6">
        <v>41199720</v>
      </c>
      <c r="H1001" s="6" t="str">
        <f t="shared" si="46"/>
        <v>BRCA1-EXON-23</v>
      </c>
      <c r="I1001" s="6">
        <v>-1</v>
      </c>
      <c r="J1001" s="6">
        <v>61</v>
      </c>
      <c r="K1001" s="6"/>
    </row>
    <row r="1002" spans="1:11" x14ac:dyDescent="0.15">
      <c r="A1002" s="6" t="s">
        <v>40</v>
      </c>
      <c r="B1002" s="6" t="s">
        <v>41</v>
      </c>
      <c r="C1002" s="6">
        <v>22</v>
      </c>
      <c r="D1002" s="6" t="s">
        <v>1412</v>
      </c>
      <c r="E1002" s="6">
        <v>17</v>
      </c>
      <c r="F1002" s="6">
        <v>41201138</v>
      </c>
      <c r="G1002" s="6">
        <v>41201211</v>
      </c>
      <c r="H1002" s="6" t="str">
        <f t="shared" si="46"/>
        <v>BRCA1-EXON-22</v>
      </c>
      <c r="I1002" s="6">
        <v>-1</v>
      </c>
      <c r="J1002" s="6">
        <v>74</v>
      </c>
      <c r="K1002" s="6"/>
    </row>
    <row r="1003" spans="1:11" x14ac:dyDescent="0.15">
      <c r="A1003" s="6" t="s">
        <v>40</v>
      </c>
      <c r="B1003" s="6" t="s">
        <v>41</v>
      </c>
      <c r="C1003" s="6">
        <v>21</v>
      </c>
      <c r="D1003" s="6" t="s">
        <v>1413</v>
      </c>
      <c r="E1003" s="6">
        <v>17</v>
      </c>
      <c r="F1003" s="6">
        <v>41203080</v>
      </c>
      <c r="G1003" s="6">
        <v>41203134</v>
      </c>
      <c r="H1003" s="6" t="str">
        <f t="shared" si="46"/>
        <v>BRCA1-EXON-21</v>
      </c>
      <c r="I1003" s="6">
        <v>-1</v>
      </c>
      <c r="J1003" s="6">
        <v>55</v>
      </c>
      <c r="K1003" s="6"/>
    </row>
    <row r="1004" spans="1:11" x14ac:dyDescent="0.15">
      <c r="A1004" s="6" t="s">
        <v>40</v>
      </c>
      <c r="B1004" s="6" t="s">
        <v>41</v>
      </c>
      <c r="C1004" s="6">
        <v>20</v>
      </c>
      <c r="D1004" s="6" t="s">
        <v>1414</v>
      </c>
      <c r="E1004" s="6">
        <v>17</v>
      </c>
      <c r="F1004" s="6">
        <v>41209069</v>
      </c>
      <c r="G1004" s="6">
        <v>41209152</v>
      </c>
      <c r="H1004" s="6" t="str">
        <f t="shared" si="46"/>
        <v>BRCA1-EXON-20</v>
      </c>
      <c r="I1004" s="6">
        <v>-1</v>
      </c>
      <c r="J1004" s="6">
        <v>84</v>
      </c>
      <c r="K1004" s="6"/>
    </row>
    <row r="1005" spans="1:11" x14ac:dyDescent="0.15">
      <c r="A1005" s="6" t="s">
        <v>40</v>
      </c>
      <c r="B1005" s="6" t="s">
        <v>41</v>
      </c>
      <c r="C1005" s="6">
        <v>19</v>
      </c>
      <c r="D1005" s="6" t="s">
        <v>1415</v>
      </c>
      <c r="E1005" s="6">
        <v>17</v>
      </c>
      <c r="F1005" s="6">
        <v>41215350</v>
      </c>
      <c r="G1005" s="6">
        <v>41215390</v>
      </c>
      <c r="H1005" s="6" t="str">
        <f t="shared" si="46"/>
        <v>BRCA1-EXON-19</v>
      </c>
      <c r="I1005" s="6">
        <v>-1</v>
      </c>
      <c r="J1005" s="6">
        <v>41</v>
      </c>
      <c r="K1005" s="6"/>
    </row>
    <row r="1006" spans="1:11" x14ac:dyDescent="0.15">
      <c r="A1006" s="6" t="s">
        <v>40</v>
      </c>
      <c r="B1006" s="6" t="s">
        <v>41</v>
      </c>
      <c r="C1006" s="6">
        <v>18</v>
      </c>
      <c r="D1006" s="6" t="s">
        <v>1416</v>
      </c>
      <c r="E1006" s="6">
        <v>17</v>
      </c>
      <c r="F1006" s="6">
        <v>41215891</v>
      </c>
      <c r="G1006" s="6">
        <v>41215968</v>
      </c>
      <c r="H1006" s="6" t="str">
        <f t="shared" si="46"/>
        <v>BRCA1-EXON-18</v>
      </c>
      <c r="I1006" s="6">
        <v>-1</v>
      </c>
      <c r="J1006" s="6">
        <v>78</v>
      </c>
      <c r="K1006" s="6"/>
    </row>
    <row r="1007" spans="1:11" x14ac:dyDescent="0.15">
      <c r="A1007" s="6" t="s">
        <v>40</v>
      </c>
      <c r="B1007" s="6" t="s">
        <v>41</v>
      </c>
      <c r="C1007" s="6">
        <v>17</v>
      </c>
      <c r="D1007" s="6" t="s">
        <v>1417</v>
      </c>
      <c r="E1007" s="6">
        <v>17</v>
      </c>
      <c r="F1007" s="6">
        <v>41219625</v>
      </c>
      <c r="G1007" s="6">
        <v>41219712</v>
      </c>
      <c r="H1007" s="6" t="str">
        <f t="shared" si="46"/>
        <v>BRCA1-EXON-17</v>
      </c>
      <c r="I1007" s="6">
        <v>-1</v>
      </c>
      <c r="J1007" s="6">
        <v>88</v>
      </c>
      <c r="K1007" s="6"/>
    </row>
    <row r="1008" spans="1:11" x14ac:dyDescent="0.15">
      <c r="A1008" s="6" t="s">
        <v>40</v>
      </c>
      <c r="B1008" s="6" t="s">
        <v>41</v>
      </c>
      <c r="C1008" s="6">
        <v>16</v>
      </c>
      <c r="D1008" s="6" t="s">
        <v>1418</v>
      </c>
      <c r="E1008" s="6">
        <v>17</v>
      </c>
      <c r="F1008" s="6">
        <v>41222945</v>
      </c>
      <c r="G1008" s="6">
        <v>41223255</v>
      </c>
      <c r="H1008" s="6" t="str">
        <f t="shared" si="46"/>
        <v>BRCA1-EXON-16</v>
      </c>
      <c r="I1008" s="6">
        <v>-1</v>
      </c>
      <c r="J1008" s="6">
        <v>311</v>
      </c>
      <c r="K1008" s="6"/>
    </row>
    <row r="1009" spans="1:11" x14ac:dyDescent="0.15">
      <c r="A1009" s="6" t="s">
        <v>40</v>
      </c>
      <c r="B1009" s="6" t="s">
        <v>41</v>
      </c>
      <c r="C1009" s="6">
        <v>15</v>
      </c>
      <c r="D1009" s="6" t="s">
        <v>1419</v>
      </c>
      <c r="E1009" s="6">
        <v>17</v>
      </c>
      <c r="F1009" s="6">
        <v>41226348</v>
      </c>
      <c r="G1009" s="6">
        <v>41226538</v>
      </c>
      <c r="H1009" s="6" t="str">
        <f t="shared" si="46"/>
        <v>BRCA1-EXON-15</v>
      </c>
      <c r="I1009" s="6">
        <v>-1</v>
      </c>
      <c r="J1009" s="6">
        <v>191</v>
      </c>
      <c r="K1009" s="6"/>
    </row>
    <row r="1010" spans="1:11" x14ac:dyDescent="0.15">
      <c r="A1010" s="6" t="s">
        <v>40</v>
      </c>
      <c r="B1010" s="6" t="s">
        <v>41</v>
      </c>
      <c r="C1010" s="6">
        <v>14</v>
      </c>
      <c r="D1010" s="6" t="s">
        <v>1420</v>
      </c>
      <c r="E1010" s="6">
        <v>17</v>
      </c>
      <c r="F1010" s="6">
        <v>41228505</v>
      </c>
      <c r="G1010" s="6">
        <v>41228628</v>
      </c>
      <c r="H1010" s="6" t="str">
        <f t="shared" si="46"/>
        <v>BRCA1-EXON-14</v>
      </c>
      <c r="I1010" s="6">
        <v>-1</v>
      </c>
      <c r="J1010" s="6">
        <v>124</v>
      </c>
      <c r="K1010" s="6"/>
    </row>
    <row r="1011" spans="1:11" x14ac:dyDescent="0.15">
      <c r="A1011" s="6" t="s">
        <v>40</v>
      </c>
      <c r="B1011" s="6" t="s">
        <v>41</v>
      </c>
      <c r="C1011" s="6">
        <v>12</v>
      </c>
      <c r="D1011" s="6" t="s">
        <v>1421</v>
      </c>
      <c r="E1011" s="6">
        <v>17</v>
      </c>
      <c r="F1011" s="6">
        <v>41234421</v>
      </c>
      <c r="G1011" s="6">
        <v>41234592</v>
      </c>
      <c r="H1011" s="6" t="str">
        <f t="shared" si="46"/>
        <v>BRCA1-EXON-12</v>
      </c>
      <c r="I1011" s="6">
        <v>-1</v>
      </c>
      <c r="J1011" s="6">
        <v>172</v>
      </c>
      <c r="K1011" s="6"/>
    </row>
    <row r="1012" spans="1:11" x14ac:dyDescent="0.15">
      <c r="A1012" s="6" t="s">
        <v>40</v>
      </c>
      <c r="B1012" s="6" t="s">
        <v>41</v>
      </c>
      <c r="C1012" s="6">
        <v>11</v>
      </c>
      <c r="D1012" s="6" t="s">
        <v>1422</v>
      </c>
      <c r="E1012" s="6">
        <v>17</v>
      </c>
      <c r="F1012" s="6">
        <v>41242961</v>
      </c>
      <c r="G1012" s="6">
        <v>41243049</v>
      </c>
      <c r="H1012" s="6" t="str">
        <f t="shared" si="46"/>
        <v>BRCA1-EXON-11</v>
      </c>
      <c r="I1012" s="6">
        <v>-1</v>
      </c>
      <c r="J1012" s="6">
        <v>89</v>
      </c>
      <c r="K1012" s="6"/>
    </row>
    <row r="1013" spans="1:11" x14ac:dyDescent="0.15">
      <c r="A1013" s="6" t="s">
        <v>40</v>
      </c>
      <c r="B1013" s="6" t="s">
        <v>41</v>
      </c>
      <c r="C1013" s="6">
        <v>10</v>
      </c>
      <c r="D1013" s="6" t="s">
        <v>1423</v>
      </c>
      <c r="E1013" s="6">
        <v>17</v>
      </c>
      <c r="F1013" s="6">
        <v>41243452</v>
      </c>
      <c r="G1013" s="6">
        <v>41246877</v>
      </c>
      <c r="H1013" s="6" t="str">
        <f t="shared" si="46"/>
        <v>BRCA1-EXON-10</v>
      </c>
      <c r="I1013" s="6">
        <v>-1</v>
      </c>
      <c r="J1013" s="6">
        <v>3426</v>
      </c>
      <c r="K1013" s="6"/>
    </row>
    <row r="1014" spans="1:11" x14ac:dyDescent="0.15">
      <c r="A1014" s="6" t="s">
        <v>40</v>
      </c>
      <c r="B1014" s="6" t="s">
        <v>41</v>
      </c>
      <c r="C1014" s="6">
        <v>9</v>
      </c>
      <c r="D1014" s="6" t="s">
        <v>1424</v>
      </c>
      <c r="E1014" s="6">
        <v>17</v>
      </c>
      <c r="F1014" s="6">
        <v>41247863</v>
      </c>
      <c r="G1014" s="6">
        <v>41247939</v>
      </c>
      <c r="H1014" s="6" t="str">
        <f t="shared" si="46"/>
        <v>BRCA1-EXON-9</v>
      </c>
      <c r="I1014" s="6">
        <v>-1</v>
      </c>
      <c r="J1014" s="6">
        <v>77</v>
      </c>
      <c r="K1014" s="6"/>
    </row>
    <row r="1015" spans="1:11" x14ac:dyDescent="0.15">
      <c r="A1015" s="6" t="s">
        <v>40</v>
      </c>
      <c r="B1015" s="6" t="s">
        <v>41</v>
      </c>
      <c r="C1015" s="6">
        <v>8</v>
      </c>
      <c r="D1015" s="6" t="s">
        <v>1425</v>
      </c>
      <c r="E1015" s="6">
        <v>17</v>
      </c>
      <c r="F1015" s="6">
        <v>41249261</v>
      </c>
      <c r="G1015" s="6">
        <v>41249306</v>
      </c>
      <c r="H1015" s="6" t="str">
        <f t="shared" si="46"/>
        <v>BRCA1-EXON-8</v>
      </c>
      <c r="I1015" s="6">
        <v>-1</v>
      </c>
      <c r="J1015" s="6">
        <v>46</v>
      </c>
      <c r="K1015" s="6"/>
    </row>
    <row r="1016" spans="1:11" x14ac:dyDescent="0.15">
      <c r="A1016" s="6" t="s">
        <v>40</v>
      </c>
      <c r="B1016" s="6" t="s">
        <v>41</v>
      </c>
      <c r="C1016" s="6">
        <v>7</v>
      </c>
      <c r="D1016" s="6" t="s">
        <v>1426</v>
      </c>
      <c r="E1016" s="6">
        <v>17</v>
      </c>
      <c r="F1016" s="6">
        <v>41251792</v>
      </c>
      <c r="G1016" s="6">
        <v>41251897</v>
      </c>
      <c r="H1016" s="6" t="str">
        <f t="shared" si="46"/>
        <v>BRCA1-EXON-7</v>
      </c>
      <c r="I1016" s="6">
        <v>-1</v>
      </c>
      <c r="J1016" s="6">
        <v>106</v>
      </c>
      <c r="K1016" s="6"/>
    </row>
    <row r="1017" spans="1:11" x14ac:dyDescent="0.15">
      <c r="A1017" s="6" t="s">
        <v>40</v>
      </c>
      <c r="B1017" s="6" t="s">
        <v>41</v>
      </c>
      <c r="C1017" s="6">
        <v>6</v>
      </c>
      <c r="D1017" s="6" t="s">
        <v>1427</v>
      </c>
      <c r="E1017" s="6">
        <v>17</v>
      </c>
      <c r="F1017" s="6">
        <v>41256139</v>
      </c>
      <c r="G1017" s="6">
        <v>41256278</v>
      </c>
      <c r="H1017" s="6" t="str">
        <f t="shared" si="46"/>
        <v>BRCA1-EXON-6</v>
      </c>
      <c r="I1017" s="6">
        <v>-1</v>
      </c>
      <c r="J1017" s="6">
        <v>140</v>
      </c>
      <c r="K1017" s="6"/>
    </row>
    <row r="1018" spans="1:11" x14ac:dyDescent="0.15">
      <c r="A1018" s="6" t="s">
        <v>40</v>
      </c>
      <c r="B1018" s="6" t="s">
        <v>41</v>
      </c>
      <c r="C1018" s="6">
        <v>5</v>
      </c>
      <c r="D1018" s="6" t="s">
        <v>1428</v>
      </c>
      <c r="E1018" s="6">
        <v>17</v>
      </c>
      <c r="F1018" s="6">
        <v>41256885</v>
      </c>
      <c r="G1018" s="6">
        <v>41256973</v>
      </c>
      <c r="H1018" s="6" t="str">
        <f t="shared" si="46"/>
        <v>BRCA1-EXON-5</v>
      </c>
      <c r="I1018" s="6">
        <v>-1</v>
      </c>
      <c r="J1018" s="6">
        <v>89</v>
      </c>
      <c r="K1018" s="6"/>
    </row>
    <row r="1019" spans="1:11" x14ac:dyDescent="0.15">
      <c r="A1019" s="6" t="s">
        <v>40</v>
      </c>
      <c r="B1019" s="6" t="s">
        <v>41</v>
      </c>
      <c r="C1019" s="6">
        <v>4</v>
      </c>
      <c r="D1019" s="6" t="s">
        <v>1429</v>
      </c>
      <c r="E1019" s="6">
        <v>17</v>
      </c>
      <c r="F1019" s="6">
        <v>41258473</v>
      </c>
      <c r="G1019" s="6">
        <v>41258550</v>
      </c>
      <c r="H1019" s="6" t="str">
        <f t="shared" si="46"/>
        <v>BRCA1-EXON-4</v>
      </c>
      <c r="I1019" s="6">
        <v>-1</v>
      </c>
      <c r="J1019" s="6">
        <v>78</v>
      </c>
      <c r="K1019" s="6"/>
    </row>
    <row r="1020" spans="1:11" x14ac:dyDescent="0.15">
      <c r="A1020" s="6" t="s">
        <v>40</v>
      </c>
      <c r="B1020" s="6" t="s">
        <v>41</v>
      </c>
      <c r="C1020" s="6">
        <v>3</v>
      </c>
      <c r="D1020" s="6" t="s">
        <v>1430</v>
      </c>
      <c r="E1020" s="6">
        <v>17</v>
      </c>
      <c r="F1020" s="6">
        <v>41267743</v>
      </c>
      <c r="G1020" s="6">
        <v>41267796</v>
      </c>
      <c r="H1020" s="6" t="str">
        <f t="shared" si="46"/>
        <v>BRCA1-EXON-3</v>
      </c>
      <c r="I1020" s="6">
        <v>-1</v>
      </c>
      <c r="J1020" s="6">
        <v>54</v>
      </c>
      <c r="K1020" s="6"/>
    </row>
    <row r="1021" spans="1:11" x14ac:dyDescent="0.15">
      <c r="A1021" s="6" t="s">
        <v>40</v>
      </c>
      <c r="B1021" s="6" t="s">
        <v>41</v>
      </c>
      <c r="C1021" s="6">
        <v>2</v>
      </c>
      <c r="D1021" s="6" t="s">
        <v>1431</v>
      </c>
      <c r="E1021" s="6">
        <v>17</v>
      </c>
      <c r="F1021" s="6">
        <v>41276034</v>
      </c>
      <c r="G1021" s="6">
        <v>41276113</v>
      </c>
      <c r="H1021" s="6" t="str">
        <f t="shared" si="46"/>
        <v>BRCA1-EXON-2</v>
      </c>
      <c r="I1021" s="6">
        <v>-1</v>
      </c>
      <c r="J1021" s="6">
        <v>80</v>
      </c>
      <c r="K1021" s="7" t="s">
        <v>324</v>
      </c>
    </row>
    <row r="1022" spans="1:11" x14ac:dyDescent="0.15">
      <c r="A1022" s="6" t="s">
        <v>254</v>
      </c>
      <c r="B1022" s="6" t="s">
        <v>255</v>
      </c>
      <c r="C1022" s="6">
        <v>7</v>
      </c>
      <c r="D1022" s="6" t="s">
        <v>1432</v>
      </c>
      <c r="E1022" s="6">
        <v>17</v>
      </c>
      <c r="F1022" s="6">
        <v>47696343</v>
      </c>
      <c r="G1022" s="6">
        <v>47696470</v>
      </c>
      <c r="H1022" s="6" t="str">
        <f t="shared" ref="H1022:H1053" si="47">A1022&amp;"-EXON-"&amp;C1022</f>
        <v>SPOP-EXON-7</v>
      </c>
      <c r="I1022" s="6">
        <v>-1</v>
      </c>
      <c r="J1022" s="6">
        <f>G1022-F1022+1</f>
        <v>128</v>
      </c>
      <c r="K1022" t="s">
        <v>385</v>
      </c>
    </row>
    <row r="1023" spans="1:11" x14ac:dyDescent="0.15">
      <c r="A1023" s="6" t="s">
        <v>254</v>
      </c>
      <c r="B1023" s="6" t="s">
        <v>255</v>
      </c>
      <c r="C1023" s="6">
        <v>6</v>
      </c>
      <c r="D1023" s="6" t="s">
        <v>1433</v>
      </c>
      <c r="E1023" s="6">
        <v>17</v>
      </c>
      <c r="F1023" s="6">
        <v>47696596</v>
      </c>
      <c r="G1023" s="6">
        <v>47696747</v>
      </c>
      <c r="H1023" s="6" t="str">
        <f t="shared" si="47"/>
        <v>SPOP-EXON-6</v>
      </c>
      <c r="I1023" s="6">
        <v>-1</v>
      </c>
      <c r="J1023" s="6">
        <f>G1023-F1023+1</f>
        <v>152</v>
      </c>
      <c r="K1023" t="s">
        <v>393</v>
      </c>
    </row>
    <row r="1024" spans="1:11" x14ac:dyDescent="0.15">
      <c r="A1024" s="6" t="s">
        <v>258</v>
      </c>
      <c r="B1024" s="6" t="s">
        <v>259</v>
      </c>
      <c r="C1024" s="6">
        <v>2</v>
      </c>
      <c r="D1024" s="6" t="s">
        <v>1434</v>
      </c>
      <c r="E1024" s="6">
        <v>17</v>
      </c>
      <c r="F1024" s="6">
        <v>74732243</v>
      </c>
      <c r="G1024" s="6">
        <v>74732546</v>
      </c>
      <c r="H1024" s="6" t="str">
        <f t="shared" si="47"/>
        <v>SRSF2-EXON-2</v>
      </c>
      <c r="I1024" s="6">
        <v>-1</v>
      </c>
      <c r="J1024" s="6">
        <v>304</v>
      </c>
    </row>
    <row r="1025" spans="1:11" x14ac:dyDescent="0.15">
      <c r="A1025" s="6" t="s">
        <v>258</v>
      </c>
      <c r="B1025" s="6" t="s">
        <v>259</v>
      </c>
      <c r="C1025" s="6">
        <v>1</v>
      </c>
      <c r="D1025" s="6" t="s">
        <v>1435</v>
      </c>
      <c r="E1025" s="6">
        <v>17</v>
      </c>
      <c r="F1025" s="6">
        <v>74732881</v>
      </c>
      <c r="G1025" s="6">
        <v>74733242</v>
      </c>
      <c r="H1025" s="6" t="str">
        <f t="shared" si="47"/>
        <v>SRSF2-EXON-1</v>
      </c>
      <c r="I1025" s="6">
        <v>-1</v>
      </c>
      <c r="J1025" s="6">
        <v>362</v>
      </c>
      <c r="K1025" s="7" t="s">
        <v>324</v>
      </c>
    </row>
    <row r="1026" spans="1:11" x14ac:dyDescent="0.15">
      <c r="A1026" s="6" t="s">
        <v>242</v>
      </c>
      <c r="B1026" s="6" t="s">
        <v>243</v>
      </c>
      <c r="C1026" s="6">
        <v>4</v>
      </c>
      <c r="D1026" s="6" t="s">
        <v>1436</v>
      </c>
      <c r="E1026" s="6">
        <v>18</v>
      </c>
      <c r="F1026" s="6">
        <v>42531877</v>
      </c>
      <c r="G1026" s="6">
        <v>42531951</v>
      </c>
      <c r="H1026" s="6" t="str">
        <f t="shared" si="47"/>
        <v>SETBP1-EXON-4</v>
      </c>
      <c r="I1026" s="6">
        <v>1</v>
      </c>
      <c r="J1026" s="6">
        <f>G1026-F1026+1</f>
        <v>75</v>
      </c>
      <c r="K1026" t="s">
        <v>987</v>
      </c>
    </row>
    <row r="1027" spans="1:11" x14ac:dyDescent="0.15">
      <c r="A1027" s="6" t="s">
        <v>248</v>
      </c>
      <c r="B1027" s="6" t="s">
        <v>249</v>
      </c>
      <c r="C1027" s="6">
        <v>2</v>
      </c>
      <c r="D1027" s="6" t="s">
        <v>1437</v>
      </c>
      <c r="E1027" s="6">
        <v>18</v>
      </c>
      <c r="F1027" s="6">
        <v>48573417</v>
      </c>
      <c r="G1027" s="6">
        <v>48573665</v>
      </c>
      <c r="H1027" s="6" t="str">
        <f t="shared" si="47"/>
        <v>SMAD4-EXON-2</v>
      </c>
      <c r="I1027" s="6">
        <v>1</v>
      </c>
      <c r="J1027" s="6">
        <v>249</v>
      </c>
      <c r="K1027" s="7" t="s">
        <v>324</v>
      </c>
    </row>
    <row r="1028" spans="1:11" x14ac:dyDescent="0.15">
      <c r="A1028" s="6" t="s">
        <v>248</v>
      </c>
      <c r="B1028" s="6" t="s">
        <v>249</v>
      </c>
      <c r="C1028" s="6">
        <v>3</v>
      </c>
      <c r="D1028" s="6" t="s">
        <v>1438</v>
      </c>
      <c r="E1028" s="6">
        <v>18</v>
      </c>
      <c r="F1028" s="6">
        <v>48575056</v>
      </c>
      <c r="G1028" s="6">
        <v>48575230</v>
      </c>
      <c r="H1028" s="6" t="str">
        <f t="shared" si="47"/>
        <v>SMAD4-EXON-3</v>
      </c>
      <c r="I1028" s="6">
        <v>1</v>
      </c>
      <c r="J1028" s="6">
        <v>175</v>
      </c>
    </row>
    <row r="1029" spans="1:11" x14ac:dyDescent="0.15">
      <c r="A1029" s="6" t="s">
        <v>248</v>
      </c>
      <c r="B1029" s="6" t="s">
        <v>249</v>
      </c>
      <c r="C1029" s="6">
        <v>4</v>
      </c>
      <c r="D1029" s="6" t="s">
        <v>1439</v>
      </c>
      <c r="E1029" s="6">
        <v>18</v>
      </c>
      <c r="F1029" s="6">
        <v>48575665</v>
      </c>
      <c r="G1029" s="6">
        <v>48575694</v>
      </c>
      <c r="H1029" s="6" t="str">
        <f t="shared" si="47"/>
        <v>SMAD4-EXON-4</v>
      </c>
      <c r="I1029" s="6">
        <v>1</v>
      </c>
      <c r="J1029" s="6">
        <v>30</v>
      </c>
    </row>
    <row r="1030" spans="1:11" x14ac:dyDescent="0.15">
      <c r="A1030" s="6" t="s">
        <v>248</v>
      </c>
      <c r="B1030" s="6" t="s">
        <v>249</v>
      </c>
      <c r="C1030" s="6">
        <v>5</v>
      </c>
      <c r="D1030" s="6" t="s">
        <v>1440</v>
      </c>
      <c r="E1030" s="6">
        <v>18</v>
      </c>
      <c r="F1030" s="6">
        <v>48581151</v>
      </c>
      <c r="G1030" s="6">
        <v>48581363</v>
      </c>
      <c r="H1030" s="6" t="str">
        <f t="shared" si="47"/>
        <v>SMAD4-EXON-5</v>
      </c>
      <c r="I1030" s="6">
        <v>1</v>
      </c>
      <c r="J1030" s="6">
        <v>213</v>
      </c>
    </row>
    <row r="1031" spans="1:11" x14ac:dyDescent="0.15">
      <c r="A1031" s="6" t="s">
        <v>248</v>
      </c>
      <c r="B1031" s="6" t="s">
        <v>249</v>
      </c>
      <c r="C1031" s="6">
        <v>6</v>
      </c>
      <c r="D1031" s="6" t="s">
        <v>1441</v>
      </c>
      <c r="E1031" s="6">
        <v>18</v>
      </c>
      <c r="F1031" s="6">
        <v>48584495</v>
      </c>
      <c r="G1031" s="6">
        <v>48584614</v>
      </c>
      <c r="H1031" s="6" t="str">
        <f t="shared" si="47"/>
        <v>SMAD4-EXON-6</v>
      </c>
      <c r="I1031" s="6">
        <v>1</v>
      </c>
      <c r="J1031" s="6">
        <v>120</v>
      </c>
    </row>
    <row r="1032" spans="1:11" x14ac:dyDescent="0.15">
      <c r="A1032" s="6" t="s">
        <v>248</v>
      </c>
      <c r="B1032" s="6" t="s">
        <v>249</v>
      </c>
      <c r="C1032" s="6">
        <v>7</v>
      </c>
      <c r="D1032" s="6" t="s">
        <v>1442</v>
      </c>
      <c r="E1032" s="6">
        <v>18</v>
      </c>
      <c r="F1032" s="6">
        <v>48584710</v>
      </c>
      <c r="G1032" s="6">
        <v>48584826</v>
      </c>
      <c r="H1032" s="6" t="str">
        <f t="shared" si="47"/>
        <v>SMAD4-EXON-7</v>
      </c>
      <c r="I1032" s="6">
        <v>1</v>
      </c>
      <c r="J1032" s="6">
        <v>117</v>
      </c>
    </row>
    <row r="1033" spans="1:11" x14ac:dyDescent="0.15">
      <c r="A1033" s="6" t="s">
        <v>248</v>
      </c>
      <c r="B1033" s="6" t="s">
        <v>249</v>
      </c>
      <c r="C1033" s="6">
        <v>8</v>
      </c>
      <c r="D1033" s="6" t="s">
        <v>1443</v>
      </c>
      <c r="E1033" s="6">
        <v>18</v>
      </c>
      <c r="F1033" s="6">
        <v>48586236</v>
      </c>
      <c r="G1033" s="6">
        <v>48586286</v>
      </c>
      <c r="H1033" s="6" t="str">
        <f t="shared" si="47"/>
        <v>SMAD4-EXON-8</v>
      </c>
      <c r="I1033" s="6">
        <v>1</v>
      </c>
      <c r="J1033" s="6">
        <v>51</v>
      </c>
    </row>
    <row r="1034" spans="1:11" x14ac:dyDescent="0.15">
      <c r="A1034" s="6" t="s">
        <v>248</v>
      </c>
      <c r="B1034" s="6" t="s">
        <v>249</v>
      </c>
      <c r="C1034" s="6">
        <v>9</v>
      </c>
      <c r="D1034" s="6" t="s">
        <v>1444</v>
      </c>
      <c r="E1034" s="6">
        <v>18</v>
      </c>
      <c r="F1034" s="6">
        <v>48591793</v>
      </c>
      <c r="G1034" s="6">
        <v>48591976</v>
      </c>
      <c r="H1034" s="6" t="str">
        <f t="shared" si="47"/>
        <v>SMAD4-EXON-9</v>
      </c>
      <c r="I1034" s="6">
        <v>1</v>
      </c>
      <c r="J1034" s="6">
        <v>184</v>
      </c>
    </row>
    <row r="1035" spans="1:11" x14ac:dyDescent="0.15">
      <c r="A1035" s="6" t="s">
        <v>248</v>
      </c>
      <c r="B1035" s="6" t="s">
        <v>249</v>
      </c>
      <c r="C1035" s="6">
        <v>10</v>
      </c>
      <c r="D1035" s="6" t="s">
        <v>1445</v>
      </c>
      <c r="E1035" s="6">
        <v>18</v>
      </c>
      <c r="F1035" s="6">
        <v>48593389</v>
      </c>
      <c r="G1035" s="6">
        <v>48593557</v>
      </c>
      <c r="H1035" s="6" t="str">
        <f t="shared" si="47"/>
        <v>SMAD4-EXON-10</v>
      </c>
      <c r="I1035" s="6">
        <v>1</v>
      </c>
      <c r="J1035" s="6">
        <v>169</v>
      </c>
    </row>
    <row r="1036" spans="1:11" x14ac:dyDescent="0.15">
      <c r="A1036" s="6" t="s">
        <v>248</v>
      </c>
      <c r="B1036" s="6" t="s">
        <v>249</v>
      </c>
      <c r="C1036" s="6">
        <v>11</v>
      </c>
      <c r="D1036" s="6" t="s">
        <v>1446</v>
      </c>
      <c r="E1036" s="6">
        <v>18</v>
      </c>
      <c r="F1036" s="6">
        <v>48603008</v>
      </c>
      <c r="G1036" s="6">
        <v>48603146</v>
      </c>
      <c r="H1036" s="6" t="str">
        <f t="shared" si="47"/>
        <v>SMAD4-EXON-11</v>
      </c>
      <c r="I1036" s="6">
        <v>1</v>
      </c>
      <c r="J1036" s="6">
        <v>139</v>
      </c>
    </row>
    <row r="1037" spans="1:11" x14ac:dyDescent="0.15">
      <c r="A1037" s="6" t="s">
        <v>248</v>
      </c>
      <c r="B1037" s="6" t="s">
        <v>249</v>
      </c>
      <c r="C1037" s="6">
        <v>12</v>
      </c>
      <c r="D1037" s="6" t="s">
        <v>1447</v>
      </c>
      <c r="E1037" s="6">
        <v>18</v>
      </c>
      <c r="F1037" s="6">
        <v>48604626</v>
      </c>
      <c r="G1037" s="6">
        <v>48604837</v>
      </c>
      <c r="H1037" s="6" t="str">
        <f t="shared" si="47"/>
        <v>SMAD4-EXON-12</v>
      </c>
      <c r="I1037" s="6">
        <v>1</v>
      </c>
      <c r="J1037" s="6">
        <v>212</v>
      </c>
    </row>
    <row r="1038" spans="1:11" x14ac:dyDescent="0.15">
      <c r="A1038" s="6" t="s">
        <v>34</v>
      </c>
      <c r="B1038" s="6" t="s">
        <v>35</v>
      </c>
      <c r="C1038" s="6">
        <v>2</v>
      </c>
      <c r="D1038" s="6" t="s">
        <v>1448</v>
      </c>
      <c r="E1038" s="6">
        <v>18</v>
      </c>
      <c r="F1038" s="6">
        <v>60795858</v>
      </c>
      <c r="G1038" s="6">
        <v>60795992</v>
      </c>
      <c r="H1038" s="6" t="str">
        <f t="shared" si="47"/>
        <v>BCL2-EXON-2</v>
      </c>
      <c r="I1038" s="6">
        <v>-1</v>
      </c>
      <c r="J1038" s="6">
        <v>135</v>
      </c>
    </row>
    <row r="1039" spans="1:11" x14ac:dyDescent="0.15">
      <c r="A1039" s="6" t="s">
        <v>34</v>
      </c>
      <c r="B1039" s="6" t="s">
        <v>35</v>
      </c>
      <c r="C1039" s="6">
        <v>1</v>
      </c>
      <c r="D1039" s="6" t="s">
        <v>1449</v>
      </c>
      <c r="E1039" s="6">
        <v>18</v>
      </c>
      <c r="F1039" s="6">
        <v>60985315</v>
      </c>
      <c r="G1039" s="6">
        <v>60985899</v>
      </c>
      <c r="H1039" s="6" t="str">
        <f t="shared" si="47"/>
        <v>BCL2-EXON-1</v>
      </c>
      <c r="I1039" s="6">
        <v>-1</v>
      </c>
      <c r="J1039" s="6">
        <v>585</v>
      </c>
      <c r="K1039" s="7" t="s">
        <v>324</v>
      </c>
    </row>
    <row r="1040" spans="1:11" x14ac:dyDescent="0.15">
      <c r="A1040" s="6" t="s">
        <v>260</v>
      </c>
      <c r="B1040" s="6" t="s">
        <v>261</v>
      </c>
      <c r="C1040" s="6">
        <v>1</v>
      </c>
      <c r="D1040" s="6" t="s">
        <v>1450</v>
      </c>
      <c r="E1040" s="6">
        <v>19</v>
      </c>
      <c r="F1040" s="6">
        <v>1206913</v>
      </c>
      <c r="G1040" s="6">
        <v>1207202</v>
      </c>
      <c r="H1040" s="6" t="str">
        <f t="shared" si="47"/>
        <v>STK11-EXON-1</v>
      </c>
      <c r="I1040" s="6">
        <v>1</v>
      </c>
      <c r="J1040" s="6">
        <v>290</v>
      </c>
      <c r="K1040" t="s">
        <v>324</v>
      </c>
    </row>
    <row r="1041" spans="1:11" x14ac:dyDescent="0.15">
      <c r="A1041" s="6" t="s">
        <v>260</v>
      </c>
      <c r="B1041" s="6" t="s">
        <v>261</v>
      </c>
      <c r="C1041" s="6">
        <v>2</v>
      </c>
      <c r="D1041" s="6" t="s">
        <v>1451</v>
      </c>
      <c r="E1041" s="6">
        <v>19</v>
      </c>
      <c r="F1041" s="6">
        <v>1218416</v>
      </c>
      <c r="G1041" s="6">
        <v>1218499</v>
      </c>
      <c r="H1041" s="6" t="str">
        <f t="shared" si="47"/>
        <v>STK11-EXON-2</v>
      </c>
      <c r="I1041" s="6">
        <v>1</v>
      </c>
      <c r="J1041" s="6">
        <v>84</v>
      </c>
    </row>
    <row r="1042" spans="1:11" x14ac:dyDescent="0.15">
      <c r="A1042" s="6" t="s">
        <v>260</v>
      </c>
      <c r="B1042" s="6" t="s">
        <v>261</v>
      </c>
      <c r="C1042" s="6">
        <v>3</v>
      </c>
      <c r="D1042" s="6" t="s">
        <v>1452</v>
      </c>
      <c r="E1042" s="6">
        <v>19</v>
      </c>
      <c r="F1042" s="6">
        <v>1219323</v>
      </c>
      <c r="G1042" s="6">
        <v>1219412</v>
      </c>
      <c r="H1042" s="6" t="str">
        <f t="shared" si="47"/>
        <v>STK11-EXON-3</v>
      </c>
      <c r="I1042" s="6">
        <v>1</v>
      </c>
      <c r="J1042" s="6">
        <v>90</v>
      </c>
    </row>
    <row r="1043" spans="1:11" x14ac:dyDescent="0.15">
      <c r="A1043" s="6" t="s">
        <v>260</v>
      </c>
      <c r="B1043" s="6" t="s">
        <v>261</v>
      </c>
      <c r="C1043" s="6">
        <v>4</v>
      </c>
      <c r="D1043" s="6" t="s">
        <v>1453</v>
      </c>
      <c r="E1043" s="6">
        <v>19</v>
      </c>
      <c r="F1043" s="6">
        <v>1220372</v>
      </c>
      <c r="G1043" s="6">
        <v>1220504</v>
      </c>
      <c r="H1043" s="6" t="str">
        <f t="shared" si="47"/>
        <v>STK11-EXON-4</v>
      </c>
      <c r="I1043" s="6">
        <v>1</v>
      </c>
      <c r="J1043" s="6">
        <v>133</v>
      </c>
    </row>
    <row r="1044" spans="1:11" x14ac:dyDescent="0.15">
      <c r="A1044" s="6" t="s">
        <v>260</v>
      </c>
      <c r="B1044" s="6" t="s">
        <v>261</v>
      </c>
      <c r="C1044" s="6">
        <v>5</v>
      </c>
      <c r="D1044" s="6" t="s">
        <v>1454</v>
      </c>
      <c r="E1044" s="6">
        <v>19</v>
      </c>
      <c r="F1044" s="6">
        <v>1220580</v>
      </c>
      <c r="G1044" s="6">
        <v>1220716</v>
      </c>
      <c r="H1044" s="6" t="str">
        <f t="shared" si="47"/>
        <v>STK11-EXON-5</v>
      </c>
      <c r="I1044" s="6">
        <v>1</v>
      </c>
      <c r="J1044" s="6">
        <v>137</v>
      </c>
    </row>
    <row r="1045" spans="1:11" x14ac:dyDescent="0.15">
      <c r="A1045" s="6" t="s">
        <v>260</v>
      </c>
      <c r="B1045" s="6" t="s">
        <v>261</v>
      </c>
      <c r="C1045" s="6">
        <v>6</v>
      </c>
      <c r="D1045" s="6" t="s">
        <v>1455</v>
      </c>
      <c r="E1045" s="6">
        <v>19</v>
      </c>
      <c r="F1045" s="6">
        <v>1221212</v>
      </c>
      <c r="G1045" s="6">
        <v>1221339</v>
      </c>
      <c r="H1045" s="6" t="str">
        <f t="shared" si="47"/>
        <v>STK11-EXON-6</v>
      </c>
      <c r="I1045" s="6">
        <v>1</v>
      </c>
      <c r="J1045" s="6">
        <v>128</v>
      </c>
    </row>
    <row r="1046" spans="1:11" x14ac:dyDescent="0.15">
      <c r="A1046" s="6" t="s">
        <v>260</v>
      </c>
      <c r="B1046" s="6" t="s">
        <v>261</v>
      </c>
      <c r="C1046" s="6">
        <v>7</v>
      </c>
      <c r="D1046" s="6" t="s">
        <v>1456</v>
      </c>
      <c r="E1046" s="6">
        <v>19</v>
      </c>
      <c r="F1046" s="6">
        <v>1221948</v>
      </c>
      <c r="G1046" s="6">
        <v>1222005</v>
      </c>
      <c r="H1046" s="6" t="str">
        <f t="shared" si="47"/>
        <v>STK11-EXON-7</v>
      </c>
      <c r="I1046" s="6">
        <v>1</v>
      </c>
      <c r="J1046" s="6">
        <v>58</v>
      </c>
    </row>
    <row r="1047" spans="1:11" x14ac:dyDescent="0.15">
      <c r="A1047" s="6" t="s">
        <v>260</v>
      </c>
      <c r="B1047" s="6" t="s">
        <v>261</v>
      </c>
      <c r="C1047" s="6">
        <v>8</v>
      </c>
      <c r="D1047" s="6" t="s">
        <v>1457</v>
      </c>
      <c r="E1047" s="6">
        <v>19</v>
      </c>
      <c r="F1047" s="6">
        <v>1222984</v>
      </c>
      <c r="G1047" s="6">
        <v>1223171</v>
      </c>
      <c r="H1047" s="6" t="str">
        <f t="shared" si="47"/>
        <v>STK11-EXON-8</v>
      </c>
      <c r="I1047" s="6">
        <v>1</v>
      </c>
      <c r="J1047" s="6">
        <v>188</v>
      </c>
    </row>
    <row r="1048" spans="1:11" x14ac:dyDescent="0.15">
      <c r="A1048" s="6" t="s">
        <v>260</v>
      </c>
      <c r="B1048" s="6" t="s">
        <v>261</v>
      </c>
      <c r="C1048" s="6">
        <v>9</v>
      </c>
      <c r="D1048" s="6" t="s">
        <v>1458</v>
      </c>
      <c r="E1048" s="6">
        <v>19</v>
      </c>
      <c r="F1048" s="6">
        <v>1226453</v>
      </c>
      <c r="G1048" s="6">
        <v>1226646</v>
      </c>
      <c r="H1048" s="6" t="str">
        <f t="shared" si="47"/>
        <v>STK11-EXON-9</v>
      </c>
      <c r="I1048" s="6">
        <v>1</v>
      </c>
      <c r="J1048" s="6">
        <v>194</v>
      </c>
    </row>
    <row r="1049" spans="1:11" x14ac:dyDescent="0.15">
      <c r="A1049" s="6" t="s">
        <v>119</v>
      </c>
      <c r="B1049" s="6" t="s">
        <v>120</v>
      </c>
      <c r="C1049" s="6">
        <v>5</v>
      </c>
      <c r="D1049" s="6" t="s">
        <v>1459</v>
      </c>
      <c r="E1049" s="6">
        <v>19</v>
      </c>
      <c r="F1049" s="6">
        <v>3118922</v>
      </c>
      <c r="G1049" s="6">
        <v>3119051</v>
      </c>
      <c r="H1049" s="6" t="str">
        <f t="shared" si="47"/>
        <v>GNA11-EXON-5</v>
      </c>
      <c r="I1049" s="6">
        <v>1</v>
      </c>
      <c r="J1049" s="6">
        <f>G1049-F1049+1</f>
        <v>130</v>
      </c>
      <c r="K1049" t="s">
        <v>385</v>
      </c>
    </row>
    <row r="1050" spans="1:11" x14ac:dyDescent="0.15">
      <c r="A1050" s="6" t="s">
        <v>151</v>
      </c>
      <c r="B1050" s="6" t="s">
        <v>152</v>
      </c>
      <c r="C1050" s="6">
        <v>2</v>
      </c>
      <c r="D1050" s="6" t="s">
        <v>1460</v>
      </c>
      <c r="E1050" s="6">
        <v>19</v>
      </c>
      <c r="F1050" s="6">
        <v>4117417</v>
      </c>
      <c r="G1050" s="6">
        <v>4117627</v>
      </c>
      <c r="H1050" s="6" t="str">
        <f t="shared" si="47"/>
        <v>MAP2K2-EXON-2</v>
      </c>
      <c r="I1050" s="6">
        <v>-1</v>
      </c>
      <c r="J1050" s="6">
        <v>211</v>
      </c>
      <c r="K1050" t="s">
        <v>385</v>
      </c>
    </row>
    <row r="1051" spans="1:11" x14ac:dyDescent="0.15">
      <c r="A1051" s="6" t="s">
        <v>143</v>
      </c>
      <c r="B1051" s="6" t="s">
        <v>144</v>
      </c>
      <c r="C1051" s="6">
        <v>6</v>
      </c>
      <c r="D1051" s="6" t="s">
        <v>1461</v>
      </c>
      <c r="E1051" s="6">
        <v>19</v>
      </c>
      <c r="F1051" s="6">
        <v>10597328</v>
      </c>
      <c r="G1051" s="6">
        <v>10597494</v>
      </c>
      <c r="H1051" s="6" t="str">
        <f t="shared" si="47"/>
        <v>KEAP1-EXON-6</v>
      </c>
      <c r="I1051" s="6">
        <v>-1</v>
      </c>
      <c r="J1051" s="6">
        <v>167</v>
      </c>
    </row>
    <row r="1052" spans="1:11" x14ac:dyDescent="0.15">
      <c r="A1052" s="6" t="s">
        <v>143</v>
      </c>
      <c r="B1052" s="6" t="s">
        <v>144</v>
      </c>
      <c r="C1052" s="6">
        <v>5</v>
      </c>
      <c r="D1052" s="6" t="s">
        <v>1462</v>
      </c>
      <c r="E1052" s="6">
        <v>19</v>
      </c>
      <c r="F1052" s="6">
        <v>10599868</v>
      </c>
      <c r="G1052" s="6">
        <v>10600044</v>
      </c>
      <c r="H1052" s="6" t="str">
        <f t="shared" si="47"/>
        <v>KEAP1-EXON-5</v>
      </c>
      <c r="I1052" s="6">
        <v>-1</v>
      </c>
      <c r="J1052" s="6">
        <v>177</v>
      </c>
    </row>
    <row r="1053" spans="1:11" x14ac:dyDescent="0.15">
      <c r="A1053" s="6" t="s">
        <v>143</v>
      </c>
      <c r="B1053" s="6" t="s">
        <v>144</v>
      </c>
      <c r="C1053" s="6">
        <v>4</v>
      </c>
      <c r="D1053" s="6" t="s">
        <v>1463</v>
      </c>
      <c r="E1053" s="6">
        <v>19</v>
      </c>
      <c r="F1053" s="6">
        <v>10600324</v>
      </c>
      <c r="G1053" s="6">
        <v>10600529</v>
      </c>
      <c r="H1053" s="6" t="str">
        <f t="shared" si="47"/>
        <v>KEAP1-EXON-4</v>
      </c>
      <c r="I1053" s="6">
        <v>-1</v>
      </c>
      <c r="J1053" s="6">
        <v>206</v>
      </c>
    </row>
    <row r="1054" spans="1:11" x14ac:dyDescent="0.15">
      <c r="A1054" s="6" t="s">
        <v>143</v>
      </c>
      <c r="B1054" s="6" t="s">
        <v>144</v>
      </c>
      <c r="C1054" s="6">
        <v>3</v>
      </c>
      <c r="D1054" s="6" t="s">
        <v>1464</v>
      </c>
      <c r="E1054" s="6">
        <v>19</v>
      </c>
      <c r="F1054" s="6">
        <v>10602253</v>
      </c>
      <c r="G1054" s="6">
        <v>10602938</v>
      </c>
      <c r="H1054" s="6" t="str">
        <f t="shared" ref="H1054:H1085" si="48">A1054&amp;"-EXON-"&amp;C1054</f>
        <v>KEAP1-EXON-3</v>
      </c>
      <c r="I1054" s="6">
        <v>-1</v>
      </c>
      <c r="J1054" s="6">
        <v>686</v>
      </c>
    </row>
    <row r="1055" spans="1:11" x14ac:dyDescent="0.15">
      <c r="A1055" s="6" t="s">
        <v>143</v>
      </c>
      <c r="B1055" s="6" t="s">
        <v>144</v>
      </c>
      <c r="C1055" s="6">
        <v>2</v>
      </c>
      <c r="D1055" s="6" t="s">
        <v>1465</v>
      </c>
      <c r="E1055" s="6">
        <v>19</v>
      </c>
      <c r="F1055" s="6">
        <v>10610071</v>
      </c>
      <c r="G1055" s="6">
        <v>10610709</v>
      </c>
      <c r="H1055" s="6" t="str">
        <f t="shared" si="48"/>
        <v>KEAP1-EXON-2</v>
      </c>
      <c r="I1055" s="6">
        <v>-1</v>
      </c>
      <c r="J1055" s="6">
        <v>639</v>
      </c>
      <c r="K1055" t="s">
        <v>324</v>
      </c>
    </row>
    <row r="1056" spans="1:11" x14ac:dyDescent="0.15">
      <c r="A1056" s="6" t="s">
        <v>139</v>
      </c>
      <c r="B1056" s="6" t="s">
        <v>140</v>
      </c>
      <c r="C1056" s="6">
        <v>15</v>
      </c>
      <c r="D1056" s="6" t="s">
        <v>1466</v>
      </c>
      <c r="E1056" s="6">
        <v>19</v>
      </c>
      <c r="F1056" s="6">
        <v>17945892</v>
      </c>
      <c r="G1056" s="6">
        <v>17946024</v>
      </c>
      <c r="H1056" s="6" t="str">
        <f t="shared" si="48"/>
        <v>JAK3-EXON-15</v>
      </c>
      <c r="I1056" s="6">
        <v>-1</v>
      </c>
      <c r="J1056" s="6">
        <f>G1056-F1056+1</f>
        <v>133</v>
      </c>
      <c r="K1056" t="s">
        <v>296</v>
      </c>
    </row>
    <row r="1057" spans="1:11" x14ac:dyDescent="0.15">
      <c r="A1057" s="6" t="s">
        <v>139</v>
      </c>
      <c r="B1057" s="6" t="s">
        <v>140</v>
      </c>
      <c r="C1057" s="6">
        <v>13</v>
      </c>
      <c r="D1057" s="6" t="s">
        <v>1467</v>
      </c>
      <c r="E1057" s="6">
        <v>19</v>
      </c>
      <c r="F1057" s="6">
        <v>17947938</v>
      </c>
      <c r="G1057" s="6">
        <v>17948022</v>
      </c>
      <c r="H1057" s="6" t="str">
        <f t="shared" si="48"/>
        <v>JAK3-EXON-13</v>
      </c>
      <c r="I1057" s="6">
        <v>-1</v>
      </c>
      <c r="J1057" s="6">
        <f>G1057-F1057+1</f>
        <v>85</v>
      </c>
      <c r="K1057" t="s">
        <v>296</v>
      </c>
    </row>
    <row r="1058" spans="1:11" x14ac:dyDescent="0.15">
      <c r="A1058" s="6" t="s">
        <v>139</v>
      </c>
      <c r="B1058" s="6" t="s">
        <v>140</v>
      </c>
      <c r="C1058" s="6">
        <v>11</v>
      </c>
      <c r="D1058" s="6" t="s">
        <v>1468</v>
      </c>
      <c r="E1058" s="6">
        <v>19</v>
      </c>
      <c r="F1058" s="6">
        <v>17949072</v>
      </c>
      <c r="G1058" s="6">
        <v>17949199</v>
      </c>
      <c r="H1058" s="6" t="str">
        <f t="shared" si="48"/>
        <v>JAK3-EXON-11</v>
      </c>
      <c r="I1058" s="6">
        <v>-1</v>
      </c>
      <c r="J1058" s="6">
        <f>G1058-F1058+1</f>
        <v>128</v>
      </c>
      <c r="K1058" t="s">
        <v>296</v>
      </c>
    </row>
    <row r="1059" spans="1:11" x14ac:dyDescent="0.15">
      <c r="A1059" s="6" t="s">
        <v>52</v>
      </c>
      <c r="B1059" s="6" t="s">
        <v>53</v>
      </c>
      <c r="C1059" s="6">
        <v>2</v>
      </c>
      <c r="D1059" s="6" t="s">
        <v>1469</v>
      </c>
      <c r="E1059" s="6">
        <v>19</v>
      </c>
      <c r="F1059" s="6">
        <v>30303463</v>
      </c>
      <c r="G1059" s="6">
        <v>30303485</v>
      </c>
      <c r="H1059" s="6" t="str">
        <f t="shared" si="48"/>
        <v>CCNE1-EXON-2</v>
      </c>
      <c r="I1059" s="6">
        <v>1</v>
      </c>
      <c r="J1059" s="6">
        <v>23</v>
      </c>
      <c r="K1059" s="7" t="s">
        <v>324</v>
      </c>
    </row>
    <row r="1060" spans="1:11" x14ac:dyDescent="0.15">
      <c r="A1060" s="6" t="s">
        <v>52</v>
      </c>
      <c r="B1060" s="6" t="s">
        <v>53</v>
      </c>
      <c r="C1060" s="6">
        <v>3</v>
      </c>
      <c r="D1060" s="6" t="s">
        <v>1470</v>
      </c>
      <c r="E1060" s="6">
        <v>19</v>
      </c>
      <c r="F1060" s="6">
        <v>30303596</v>
      </c>
      <c r="G1060" s="6">
        <v>30303683</v>
      </c>
      <c r="H1060" s="6" t="str">
        <f t="shared" si="48"/>
        <v>CCNE1-EXON-3</v>
      </c>
      <c r="I1060" s="6">
        <v>1</v>
      </c>
      <c r="J1060" s="6">
        <v>88</v>
      </c>
    </row>
    <row r="1061" spans="1:11" x14ac:dyDescent="0.15">
      <c r="A1061" s="6" t="s">
        <v>52</v>
      </c>
      <c r="B1061" s="6" t="s">
        <v>53</v>
      </c>
      <c r="C1061" s="6">
        <v>4</v>
      </c>
      <c r="D1061" s="6" t="s">
        <v>1471</v>
      </c>
      <c r="E1061" s="6">
        <v>19</v>
      </c>
      <c r="F1061" s="6">
        <v>30303876</v>
      </c>
      <c r="G1061" s="6">
        <v>30303944</v>
      </c>
      <c r="H1061" s="6" t="str">
        <f t="shared" si="48"/>
        <v>CCNE1-EXON-4</v>
      </c>
      <c r="I1061" s="6">
        <v>1</v>
      </c>
      <c r="J1061" s="6">
        <v>69</v>
      </c>
    </row>
    <row r="1062" spans="1:11" x14ac:dyDescent="0.15">
      <c r="A1062" s="6" t="s">
        <v>52</v>
      </c>
      <c r="B1062" s="6" t="s">
        <v>53</v>
      </c>
      <c r="C1062" s="6">
        <v>5</v>
      </c>
      <c r="D1062" s="6" t="s">
        <v>1472</v>
      </c>
      <c r="E1062" s="6">
        <v>19</v>
      </c>
      <c r="F1062" s="6">
        <v>30308044</v>
      </c>
      <c r="G1062" s="6">
        <v>30308189</v>
      </c>
      <c r="H1062" s="6" t="str">
        <f t="shared" si="48"/>
        <v>CCNE1-EXON-5</v>
      </c>
      <c r="I1062" s="6">
        <v>1</v>
      </c>
      <c r="J1062" s="6">
        <v>146</v>
      </c>
    </row>
    <row r="1063" spans="1:11" x14ac:dyDescent="0.15">
      <c r="A1063" s="6" t="s">
        <v>52</v>
      </c>
      <c r="B1063" s="6" t="s">
        <v>53</v>
      </c>
      <c r="C1063" s="6">
        <v>6</v>
      </c>
      <c r="D1063" s="6" t="s">
        <v>1473</v>
      </c>
      <c r="E1063" s="6">
        <v>19</v>
      </c>
      <c r="F1063" s="6">
        <v>30308313</v>
      </c>
      <c r="G1063" s="6">
        <v>30308448</v>
      </c>
      <c r="H1063" s="6" t="str">
        <f t="shared" si="48"/>
        <v>CCNE1-EXON-6</v>
      </c>
      <c r="I1063" s="6">
        <v>1</v>
      </c>
      <c r="J1063" s="6">
        <v>136</v>
      </c>
    </row>
    <row r="1064" spans="1:11" x14ac:dyDescent="0.15">
      <c r="A1064" s="6" t="s">
        <v>52</v>
      </c>
      <c r="B1064" s="6" t="s">
        <v>53</v>
      </c>
      <c r="C1064" s="6">
        <v>7</v>
      </c>
      <c r="D1064" s="6" t="s">
        <v>1474</v>
      </c>
      <c r="E1064" s="6">
        <v>19</v>
      </c>
      <c r="F1064" s="6">
        <v>30311609</v>
      </c>
      <c r="G1064" s="6">
        <v>30311755</v>
      </c>
      <c r="H1064" s="6" t="str">
        <f t="shared" si="48"/>
        <v>CCNE1-EXON-7</v>
      </c>
      <c r="I1064" s="6">
        <v>1</v>
      </c>
      <c r="J1064" s="6">
        <v>147</v>
      </c>
    </row>
    <row r="1065" spans="1:11" x14ac:dyDescent="0.15">
      <c r="A1065" s="6" t="s">
        <v>52</v>
      </c>
      <c r="B1065" s="6" t="s">
        <v>53</v>
      </c>
      <c r="C1065" s="6">
        <v>8</v>
      </c>
      <c r="D1065" s="6" t="s">
        <v>1475</v>
      </c>
      <c r="E1065" s="6">
        <v>19</v>
      </c>
      <c r="F1065" s="6">
        <v>30312629</v>
      </c>
      <c r="G1065" s="6">
        <v>30312724</v>
      </c>
      <c r="H1065" s="6" t="str">
        <f t="shared" si="48"/>
        <v>CCNE1-EXON-8</v>
      </c>
      <c r="I1065" s="6">
        <v>1</v>
      </c>
      <c r="J1065" s="6">
        <v>96</v>
      </c>
    </row>
    <row r="1066" spans="1:11" x14ac:dyDescent="0.15">
      <c r="A1066" s="6" t="s">
        <v>52</v>
      </c>
      <c r="B1066" s="6" t="s">
        <v>53</v>
      </c>
      <c r="C1066" s="6">
        <v>9</v>
      </c>
      <c r="D1066" s="6" t="s">
        <v>1476</v>
      </c>
      <c r="E1066" s="6">
        <v>19</v>
      </c>
      <c r="F1066" s="6">
        <v>30312903</v>
      </c>
      <c r="G1066" s="6">
        <v>30313037</v>
      </c>
      <c r="H1066" s="6" t="str">
        <f t="shared" si="48"/>
        <v>CCNE1-EXON-9</v>
      </c>
      <c r="I1066" s="6">
        <v>1</v>
      </c>
      <c r="J1066" s="6">
        <v>135</v>
      </c>
    </row>
    <row r="1067" spans="1:11" x14ac:dyDescent="0.15">
      <c r="A1067" s="6" t="s">
        <v>52</v>
      </c>
      <c r="B1067" s="6" t="s">
        <v>53</v>
      </c>
      <c r="C1067" s="6">
        <v>10</v>
      </c>
      <c r="D1067" s="6" t="s">
        <v>1477</v>
      </c>
      <c r="E1067" s="6">
        <v>19</v>
      </c>
      <c r="F1067" s="6">
        <v>30313147</v>
      </c>
      <c r="G1067" s="6">
        <v>30313258</v>
      </c>
      <c r="H1067" s="6" t="str">
        <f t="shared" si="48"/>
        <v>CCNE1-EXON-10</v>
      </c>
      <c r="I1067" s="6">
        <v>1</v>
      </c>
      <c r="J1067" s="6">
        <v>112</v>
      </c>
    </row>
    <row r="1068" spans="1:11" x14ac:dyDescent="0.15">
      <c r="A1068" s="6" t="s">
        <v>52</v>
      </c>
      <c r="B1068" s="6" t="s">
        <v>53</v>
      </c>
      <c r="C1068" s="6">
        <v>11</v>
      </c>
      <c r="D1068" s="6" t="s">
        <v>1478</v>
      </c>
      <c r="E1068" s="6">
        <v>19</v>
      </c>
      <c r="F1068" s="6">
        <v>30313353</v>
      </c>
      <c r="G1068" s="6">
        <v>30313510</v>
      </c>
      <c r="H1068" s="6" t="str">
        <f t="shared" si="48"/>
        <v>CCNE1-EXON-11</v>
      </c>
      <c r="I1068" s="6">
        <v>1</v>
      </c>
      <c r="J1068" s="6">
        <v>158</v>
      </c>
    </row>
    <row r="1069" spans="1:11" x14ac:dyDescent="0.15">
      <c r="A1069" s="6" t="s">
        <v>52</v>
      </c>
      <c r="B1069" s="6" t="s">
        <v>53</v>
      </c>
      <c r="C1069" s="6">
        <v>12</v>
      </c>
      <c r="D1069" s="6" t="s">
        <v>1479</v>
      </c>
      <c r="E1069" s="6">
        <v>19</v>
      </c>
      <c r="F1069" s="6">
        <v>30314562</v>
      </c>
      <c r="G1069" s="6">
        <v>30314684</v>
      </c>
      <c r="H1069" s="6" t="str">
        <f t="shared" si="48"/>
        <v>CCNE1-EXON-12</v>
      </c>
      <c r="I1069" s="6">
        <v>1</v>
      </c>
      <c r="J1069" s="6">
        <v>123</v>
      </c>
    </row>
    <row r="1070" spans="1:11" x14ac:dyDescent="0.15">
      <c r="A1070" s="6" t="s">
        <v>209</v>
      </c>
      <c r="B1070" s="6" t="s">
        <v>210</v>
      </c>
      <c r="C1070" s="6">
        <v>12</v>
      </c>
      <c r="D1070" s="6" t="s">
        <v>1480</v>
      </c>
      <c r="E1070" s="6">
        <v>19</v>
      </c>
      <c r="F1070" s="6">
        <v>50909664</v>
      </c>
      <c r="G1070" s="6">
        <v>50909774</v>
      </c>
      <c r="H1070" s="6" t="str">
        <f t="shared" si="48"/>
        <v>POLD1-EXON-12</v>
      </c>
      <c r="I1070" s="6">
        <v>1</v>
      </c>
      <c r="J1070" s="6">
        <f>G1070-F1070+1</f>
        <v>111</v>
      </c>
      <c r="K1070" t="s">
        <v>1481</v>
      </c>
    </row>
    <row r="1071" spans="1:11" x14ac:dyDescent="0.15">
      <c r="A1071" s="6" t="s">
        <v>213</v>
      </c>
      <c r="B1071" s="6" t="s">
        <v>214</v>
      </c>
      <c r="C1071" s="6">
        <v>3</v>
      </c>
      <c r="D1071" s="6" t="s">
        <v>1482</v>
      </c>
      <c r="E1071" s="6">
        <v>19</v>
      </c>
      <c r="F1071" s="6">
        <v>52709216</v>
      </c>
      <c r="G1071" s="6">
        <v>52709316</v>
      </c>
      <c r="H1071" s="6" t="str">
        <f t="shared" si="48"/>
        <v>PPP2R1A-EXON-3</v>
      </c>
      <c r="I1071" s="6">
        <v>1</v>
      </c>
      <c r="J1071" s="6">
        <f>G1071-F1071+1</f>
        <v>101</v>
      </c>
      <c r="K1071" t="s">
        <v>296</v>
      </c>
    </row>
    <row r="1072" spans="1:11" x14ac:dyDescent="0.15">
      <c r="A1072" s="6" t="s">
        <v>213</v>
      </c>
      <c r="B1072" s="6" t="s">
        <v>214</v>
      </c>
      <c r="C1072" s="6">
        <v>5</v>
      </c>
      <c r="D1072" s="6" t="s">
        <v>1483</v>
      </c>
      <c r="E1072" s="6">
        <v>19</v>
      </c>
      <c r="F1072" s="6">
        <v>52715939</v>
      </c>
      <c r="G1072" s="6">
        <v>52716086</v>
      </c>
      <c r="H1072" s="6" t="str">
        <f t="shared" si="48"/>
        <v>PPP2R1A-EXON-5</v>
      </c>
      <c r="I1072" s="6">
        <v>1</v>
      </c>
      <c r="J1072" s="6">
        <f>G1072-F1072+1</f>
        <v>148</v>
      </c>
      <c r="K1072" t="s">
        <v>385</v>
      </c>
    </row>
    <row r="1073" spans="1:11" x14ac:dyDescent="0.15">
      <c r="A1073" s="6" t="s">
        <v>213</v>
      </c>
      <c r="B1073" s="6" t="s">
        <v>214</v>
      </c>
      <c r="C1073" s="6">
        <v>6</v>
      </c>
      <c r="D1073" s="6" t="s">
        <v>1484</v>
      </c>
      <c r="E1073" s="6">
        <v>19</v>
      </c>
      <c r="F1073" s="6">
        <v>52716208</v>
      </c>
      <c r="G1073" s="6">
        <v>52716363</v>
      </c>
      <c r="H1073" s="6" t="str">
        <f t="shared" si="48"/>
        <v>PPP2R1A-EXON-6</v>
      </c>
      <c r="I1073" s="6">
        <v>1</v>
      </c>
      <c r="J1073" s="6">
        <f>G1073-F1073+1</f>
        <v>156</v>
      </c>
      <c r="K1073" t="s">
        <v>393</v>
      </c>
    </row>
    <row r="1074" spans="1:11" x14ac:dyDescent="0.15">
      <c r="A1074" s="6" t="s">
        <v>213</v>
      </c>
      <c r="B1074" s="6" t="s">
        <v>214</v>
      </c>
      <c r="C1074" s="6">
        <v>10</v>
      </c>
      <c r="D1074" s="6" t="s">
        <v>1485</v>
      </c>
      <c r="E1074" s="6">
        <v>19</v>
      </c>
      <c r="F1074" s="6">
        <v>52722944</v>
      </c>
      <c r="G1074" s="6">
        <v>52723117</v>
      </c>
      <c r="H1074" s="6" t="str">
        <f t="shared" si="48"/>
        <v>PPP2R1A-EXON-10</v>
      </c>
      <c r="I1074" s="6">
        <v>1</v>
      </c>
      <c r="J1074" s="6">
        <f>G1074-F1074+1</f>
        <v>174</v>
      </c>
      <c r="K1074" t="s">
        <v>425</v>
      </c>
    </row>
    <row r="1075" spans="1:11" x14ac:dyDescent="0.15">
      <c r="A1075" s="6" t="s">
        <v>256</v>
      </c>
      <c r="B1075" s="6" t="s">
        <v>257</v>
      </c>
      <c r="C1075" s="6">
        <v>4</v>
      </c>
      <c r="D1075" s="6" t="s">
        <v>1486</v>
      </c>
      <c r="E1075" s="6">
        <v>20</v>
      </c>
      <c r="F1075" s="6">
        <v>36012557</v>
      </c>
      <c r="G1075" s="6">
        <v>36012806</v>
      </c>
      <c r="H1075" s="6" t="str">
        <f t="shared" si="48"/>
        <v>SRC-EXON-4</v>
      </c>
      <c r="I1075" s="6">
        <v>1</v>
      </c>
      <c r="J1075" s="6">
        <v>250</v>
      </c>
      <c r="K1075" s="7" t="s">
        <v>324</v>
      </c>
    </row>
    <row r="1076" spans="1:11" x14ac:dyDescent="0.15">
      <c r="A1076" s="6" t="s">
        <v>256</v>
      </c>
      <c r="B1076" s="6" t="s">
        <v>257</v>
      </c>
      <c r="C1076" s="6">
        <v>5</v>
      </c>
      <c r="D1076" s="6" t="s">
        <v>1487</v>
      </c>
      <c r="E1076" s="6">
        <v>20</v>
      </c>
      <c r="F1076" s="6">
        <v>36014478</v>
      </c>
      <c r="G1076" s="6">
        <v>36014577</v>
      </c>
      <c r="H1076" s="6" t="str">
        <f t="shared" si="48"/>
        <v>SRC-EXON-5</v>
      </c>
      <c r="I1076" s="6">
        <v>1</v>
      </c>
      <c r="J1076" s="6">
        <v>100</v>
      </c>
    </row>
    <row r="1077" spans="1:11" x14ac:dyDescent="0.15">
      <c r="A1077" s="6" t="s">
        <v>256</v>
      </c>
      <c r="B1077" s="6" t="s">
        <v>257</v>
      </c>
      <c r="C1077" s="6">
        <v>6</v>
      </c>
      <c r="D1077" s="6" t="s">
        <v>1488</v>
      </c>
      <c r="E1077" s="6">
        <v>20</v>
      </c>
      <c r="F1077" s="6">
        <v>36022298</v>
      </c>
      <c r="G1077" s="6">
        <v>36022396</v>
      </c>
      <c r="H1077" s="6" t="str">
        <f t="shared" si="48"/>
        <v>SRC-EXON-6</v>
      </c>
      <c r="I1077" s="6">
        <v>1</v>
      </c>
      <c r="J1077" s="6">
        <v>99</v>
      </c>
    </row>
    <row r="1078" spans="1:11" x14ac:dyDescent="0.15">
      <c r="A1078" s="6" t="s">
        <v>256</v>
      </c>
      <c r="B1078" s="6" t="s">
        <v>257</v>
      </c>
      <c r="C1078" s="6">
        <v>7</v>
      </c>
      <c r="D1078" s="6" t="s">
        <v>1489</v>
      </c>
      <c r="E1078" s="6">
        <v>20</v>
      </c>
      <c r="F1078" s="6">
        <v>36022577</v>
      </c>
      <c r="G1078" s="6">
        <v>36022680</v>
      </c>
      <c r="H1078" s="6" t="str">
        <f t="shared" si="48"/>
        <v>SRC-EXON-7</v>
      </c>
      <c r="I1078" s="6">
        <v>1</v>
      </c>
      <c r="J1078" s="6">
        <v>104</v>
      </c>
    </row>
    <row r="1079" spans="1:11" x14ac:dyDescent="0.15">
      <c r="A1079" s="6" t="s">
        <v>256</v>
      </c>
      <c r="B1079" s="6" t="s">
        <v>257</v>
      </c>
      <c r="C1079" s="6">
        <v>8</v>
      </c>
      <c r="D1079" s="6" t="s">
        <v>1490</v>
      </c>
      <c r="E1079" s="6">
        <v>20</v>
      </c>
      <c r="F1079" s="6">
        <v>36024565</v>
      </c>
      <c r="G1079" s="6">
        <v>36024714</v>
      </c>
      <c r="H1079" s="6" t="str">
        <f t="shared" si="48"/>
        <v>SRC-EXON-8</v>
      </c>
      <c r="I1079" s="6">
        <v>1</v>
      </c>
      <c r="J1079" s="6">
        <v>150</v>
      </c>
    </row>
    <row r="1080" spans="1:11" x14ac:dyDescent="0.15">
      <c r="A1080" s="6" t="s">
        <v>256</v>
      </c>
      <c r="B1080" s="6" t="s">
        <v>257</v>
      </c>
      <c r="C1080" s="6">
        <v>9</v>
      </c>
      <c r="D1080" s="6" t="s">
        <v>1491</v>
      </c>
      <c r="E1080" s="6">
        <v>20</v>
      </c>
      <c r="F1080" s="6">
        <v>36026102</v>
      </c>
      <c r="G1080" s="6">
        <v>36026257</v>
      </c>
      <c r="H1080" s="6" t="str">
        <f t="shared" si="48"/>
        <v>SRC-EXON-9</v>
      </c>
      <c r="I1080" s="6">
        <v>1</v>
      </c>
      <c r="J1080" s="6">
        <v>156</v>
      </c>
    </row>
    <row r="1081" spans="1:11" x14ac:dyDescent="0.15">
      <c r="A1081" s="6" t="s">
        <v>256</v>
      </c>
      <c r="B1081" s="6" t="s">
        <v>257</v>
      </c>
      <c r="C1081" s="6">
        <v>10</v>
      </c>
      <c r="D1081" s="6" t="s">
        <v>1492</v>
      </c>
      <c r="E1081" s="6">
        <v>20</v>
      </c>
      <c r="F1081" s="6">
        <v>36028518</v>
      </c>
      <c r="G1081" s="6">
        <v>36028697</v>
      </c>
      <c r="H1081" s="6" t="str">
        <f t="shared" si="48"/>
        <v>SRC-EXON-10</v>
      </c>
      <c r="I1081" s="6">
        <v>1</v>
      </c>
      <c r="J1081" s="6">
        <v>180</v>
      </c>
    </row>
    <row r="1082" spans="1:11" x14ac:dyDescent="0.15">
      <c r="A1082" s="6" t="s">
        <v>256</v>
      </c>
      <c r="B1082" s="6" t="s">
        <v>257</v>
      </c>
      <c r="C1082" s="6">
        <v>11</v>
      </c>
      <c r="D1082" s="6" t="s">
        <v>1493</v>
      </c>
      <c r="E1082" s="6">
        <v>20</v>
      </c>
      <c r="F1082" s="6">
        <v>36030005</v>
      </c>
      <c r="G1082" s="6">
        <v>36030081</v>
      </c>
      <c r="H1082" s="6" t="str">
        <f t="shared" si="48"/>
        <v>SRC-EXON-11</v>
      </c>
      <c r="I1082" s="6">
        <v>1</v>
      </c>
      <c r="J1082" s="6">
        <v>77</v>
      </c>
    </row>
    <row r="1083" spans="1:11" x14ac:dyDescent="0.15">
      <c r="A1083" s="6" t="s">
        <v>256</v>
      </c>
      <c r="B1083" s="6" t="s">
        <v>257</v>
      </c>
      <c r="C1083" s="6">
        <v>12</v>
      </c>
      <c r="D1083" s="6" t="s">
        <v>1494</v>
      </c>
      <c r="E1083" s="6">
        <v>20</v>
      </c>
      <c r="F1083" s="6">
        <v>36030838</v>
      </c>
      <c r="G1083" s="6">
        <v>36030991</v>
      </c>
      <c r="H1083" s="6" t="str">
        <f t="shared" si="48"/>
        <v>SRC-EXON-12</v>
      </c>
      <c r="I1083" s="6">
        <v>1</v>
      </c>
      <c r="J1083" s="6">
        <v>154</v>
      </c>
    </row>
    <row r="1084" spans="1:11" x14ac:dyDescent="0.15">
      <c r="A1084" s="6" t="s">
        <v>256</v>
      </c>
      <c r="B1084" s="6" t="s">
        <v>257</v>
      </c>
      <c r="C1084" s="6">
        <v>13</v>
      </c>
      <c r="D1084" s="6" t="s">
        <v>1495</v>
      </c>
      <c r="E1084" s="6">
        <v>20</v>
      </c>
      <c r="F1084" s="6">
        <v>36031152</v>
      </c>
      <c r="G1084" s="6">
        <v>36031283</v>
      </c>
      <c r="H1084" s="6" t="str">
        <f t="shared" si="48"/>
        <v>SRC-EXON-13</v>
      </c>
      <c r="I1084" s="6">
        <v>1</v>
      </c>
      <c r="J1084" s="6">
        <v>132</v>
      </c>
    </row>
    <row r="1085" spans="1:11" x14ac:dyDescent="0.15">
      <c r="A1085" s="6" t="s">
        <v>256</v>
      </c>
      <c r="B1085" s="6" t="s">
        <v>257</v>
      </c>
      <c r="C1085" s="6">
        <v>14</v>
      </c>
      <c r="D1085" s="6" t="s">
        <v>1496</v>
      </c>
      <c r="E1085" s="6">
        <v>20</v>
      </c>
      <c r="F1085" s="6">
        <v>36031574</v>
      </c>
      <c r="G1085" s="6">
        <v>36031782</v>
      </c>
      <c r="H1085" s="6" t="str">
        <f t="shared" si="48"/>
        <v>SRC-EXON-14</v>
      </c>
      <c r="I1085" s="6">
        <v>1</v>
      </c>
      <c r="J1085" s="6">
        <v>209</v>
      </c>
    </row>
    <row r="1086" spans="1:11" x14ac:dyDescent="0.15">
      <c r="A1086" s="6" t="s">
        <v>30</v>
      </c>
      <c r="B1086" s="6" t="s">
        <v>31</v>
      </c>
      <c r="C1086" s="6">
        <v>11</v>
      </c>
      <c r="D1086" s="6" t="s">
        <v>1497</v>
      </c>
      <c r="E1086" s="6">
        <v>20</v>
      </c>
      <c r="F1086" s="6">
        <v>54945214</v>
      </c>
      <c r="G1086" s="6">
        <v>54945396</v>
      </c>
      <c r="H1086" s="6" t="str">
        <f t="shared" ref="H1086:H1104" si="49">A1086&amp;"-EXON-"&amp;C1086</f>
        <v>AURKA-EXON-11</v>
      </c>
      <c r="I1086" s="6">
        <v>-1</v>
      </c>
      <c r="J1086" s="6">
        <v>183</v>
      </c>
    </row>
    <row r="1087" spans="1:11" x14ac:dyDescent="0.15">
      <c r="A1087" s="6" t="s">
        <v>30</v>
      </c>
      <c r="B1087" s="6" t="s">
        <v>31</v>
      </c>
      <c r="C1087" s="6">
        <v>10</v>
      </c>
      <c r="D1087" s="6" t="s">
        <v>1498</v>
      </c>
      <c r="E1087" s="6">
        <v>20</v>
      </c>
      <c r="F1087" s="6">
        <v>54945541</v>
      </c>
      <c r="G1087" s="6">
        <v>54945715</v>
      </c>
      <c r="H1087" s="6" t="str">
        <f t="shared" si="49"/>
        <v>AURKA-EXON-10</v>
      </c>
      <c r="I1087" s="6">
        <v>-1</v>
      </c>
      <c r="J1087" s="6">
        <v>175</v>
      </c>
    </row>
    <row r="1088" spans="1:11" x14ac:dyDescent="0.15">
      <c r="A1088" s="6" t="s">
        <v>30</v>
      </c>
      <c r="B1088" s="6" t="s">
        <v>31</v>
      </c>
      <c r="C1088" s="6">
        <v>9</v>
      </c>
      <c r="D1088" s="6" t="s">
        <v>1499</v>
      </c>
      <c r="E1088" s="6">
        <v>20</v>
      </c>
      <c r="F1088" s="6">
        <v>54948464</v>
      </c>
      <c r="G1088" s="6">
        <v>54948612</v>
      </c>
      <c r="H1088" s="6" t="str">
        <f t="shared" si="49"/>
        <v>AURKA-EXON-9</v>
      </c>
      <c r="I1088" s="6">
        <v>-1</v>
      </c>
      <c r="J1088" s="6">
        <v>149</v>
      </c>
    </row>
    <row r="1089" spans="1:11" x14ac:dyDescent="0.15">
      <c r="A1089" s="6" t="s">
        <v>30</v>
      </c>
      <c r="B1089" s="6" t="s">
        <v>31</v>
      </c>
      <c r="C1089" s="6">
        <v>8</v>
      </c>
      <c r="D1089" s="6" t="s">
        <v>1500</v>
      </c>
      <c r="E1089" s="6">
        <v>20</v>
      </c>
      <c r="F1089" s="6">
        <v>54956489</v>
      </c>
      <c r="G1089" s="6">
        <v>54956627</v>
      </c>
      <c r="H1089" s="6" t="str">
        <f t="shared" si="49"/>
        <v>AURKA-EXON-8</v>
      </c>
      <c r="I1089" s="6">
        <v>-1</v>
      </c>
      <c r="J1089" s="6">
        <v>139</v>
      </c>
    </row>
    <row r="1090" spans="1:11" x14ac:dyDescent="0.15">
      <c r="A1090" s="6" t="s">
        <v>30</v>
      </c>
      <c r="B1090" s="6" t="s">
        <v>31</v>
      </c>
      <c r="C1090" s="6">
        <v>7</v>
      </c>
      <c r="D1090" s="6" t="s">
        <v>1501</v>
      </c>
      <c r="E1090" s="6">
        <v>20</v>
      </c>
      <c r="F1090" s="6">
        <v>54958041</v>
      </c>
      <c r="G1090" s="6">
        <v>54958232</v>
      </c>
      <c r="H1090" s="6" t="str">
        <f t="shared" si="49"/>
        <v>AURKA-EXON-7</v>
      </c>
      <c r="I1090" s="6">
        <v>-1</v>
      </c>
      <c r="J1090" s="6">
        <v>192</v>
      </c>
    </row>
    <row r="1091" spans="1:11" x14ac:dyDescent="0.15">
      <c r="A1091" s="6" t="s">
        <v>30</v>
      </c>
      <c r="B1091" s="6" t="s">
        <v>31</v>
      </c>
      <c r="C1091" s="6">
        <v>6</v>
      </c>
      <c r="D1091" s="6" t="s">
        <v>1502</v>
      </c>
      <c r="E1091" s="6">
        <v>20</v>
      </c>
      <c r="F1091" s="6">
        <v>54959326</v>
      </c>
      <c r="G1091" s="6">
        <v>54959380</v>
      </c>
      <c r="H1091" s="6" t="str">
        <f t="shared" si="49"/>
        <v>AURKA-EXON-6</v>
      </c>
      <c r="I1091" s="6">
        <v>-1</v>
      </c>
      <c r="J1091" s="6">
        <v>55</v>
      </c>
    </row>
    <row r="1092" spans="1:11" x14ac:dyDescent="0.15">
      <c r="A1092" s="6" t="s">
        <v>30</v>
      </c>
      <c r="B1092" s="6" t="s">
        <v>31</v>
      </c>
      <c r="C1092" s="6">
        <v>5</v>
      </c>
      <c r="D1092" s="6" t="s">
        <v>1503</v>
      </c>
      <c r="E1092" s="6">
        <v>20</v>
      </c>
      <c r="F1092" s="6">
        <v>54961313</v>
      </c>
      <c r="G1092" s="6">
        <v>54961589</v>
      </c>
      <c r="H1092" s="6" t="str">
        <f t="shared" si="49"/>
        <v>AURKA-EXON-5</v>
      </c>
      <c r="I1092" s="6">
        <v>-1</v>
      </c>
      <c r="J1092" s="6">
        <v>277</v>
      </c>
    </row>
    <row r="1093" spans="1:11" x14ac:dyDescent="0.15">
      <c r="A1093" s="6" t="s">
        <v>30</v>
      </c>
      <c r="B1093" s="6" t="s">
        <v>31</v>
      </c>
      <c r="C1093" s="6">
        <v>4</v>
      </c>
      <c r="D1093" s="6" t="s">
        <v>1504</v>
      </c>
      <c r="E1093" s="6">
        <v>20</v>
      </c>
      <c r="F1093" s="6">
        <v>54963212</v>
      </c>
      <c r="G1093" s="6">
        <v>54963253</v>
      </c>
      <c r="H1093" s="6" t="str">
        <f t="shared" si="49"/>
        <v>AURKA-EXON-4</v>
      </c>
      <c r="I1093" s="6">
        <v>-1</v>
      </c>
      <c r="J1093" s="6">
        <v>42</v>
      </c>
      <c r="K1093" t="s">
        <v>324</v>
      </c>
    </row>
    <row r="1094" spans="1:11" x14ac:dyDescent="0.15">
      <c r="A1094" s="6" t="s">
        <v>123</v>
      </c>
      <c r="B1094" s="6" t="s">
        <v>124</v>
      </c>
      <c r="C1094" s="6">
        <v>8</v>
      </c>
      <c r="D1094" s="6" t="s">
        <v>1505</v>
      </c>
      <c r="E1094" s="6">
        <v>20</v>
      </c>
      <c r="F1094" s="6">
        <v>57484405</v>
      </c>
      <c r="G1094" s="6">
        <v>57484478</v>
      </c>
      <c r="H1094" s="6" t="str">
        <f t="shared" si="49"/>
        <v>GNAS-EXON-8</v>
      </c>
      <c r="I1094" s="6">
        <v>1</v>
      </c>
      <c r="J1094" s="6">
        <f>G1094-F1094+1</f>
        <v>74</v>
      </c>
      <c r="K1094" t="s">
        <v>1269</v>
      </c>
    </row>
    <row r="1095" spans="1:11" x14ac:dyDescent="0.15">
      <c r="A1095" s="6" t="s">
        <v>123</v>
      </c>
      <c r="B1095" s="6" t="s">
        <v>124</v>
      </c>
      <c r="C1095" s="6">
        <v>9</v>
      </c>
      <c r="D1095" s="6" t="s">
        <v>1506</v>
      </c>
      <c r="E1095" s="6">
        <v>20</v>
      </c>
      <c r="F1095" s="6">
        <v>57484576</v>
      </c>
      <c r="G1095" s="6">
        <v>57484634</v>
      </c>
      <c r="H1095" s="6" t="str">
        <f t="shared" si="49"/>
        <v>GNAS-EXON-9</v>
      </c>
      <c r="I1095" s="6">
        <v>1</v>
      </c>
      <c r="J1095" s="6">
        <f>G1095-F1095+1</f>
        <v>59</v>
      </c>
      <c r="K1095" t="s">
        <v>1507</v>
      </c>
    </row>
    <row r="1096" spans="1:11" x14ac:dyDescent="0.15">
      <c r="A1096" s="6" t="s">
        <v>272</v>
      </c>
      <c r="B1096" s="6" t="s">
        <v>273</v>
      </c>
      <c r="C1096" s="6">
        <v>8</v>
      </c>
      <c r="D1096" s="6" t="s">
        <v>1508</v>
      </c>
      <c r="E1096" s="6">
        <v>21</v>
      </c>
      <c r="F1096" s="6">
        <v>44513212</v>
      </c>
      <c r="G1096" s="6">
        <v>44513359</v>
      </c>
      <c r="H1096" s="6" t="str">
        <f t="shared" si="49"/>
        <v>U2AF1-EXON-8</v>
      </c>
      <c r="I1096" s="6">
        <v>-1</v>
      </c>
      <c r="J1096" s="6">
        <v>148</v>
      </c>
      <c r="K1096" t="s">
        <v>1509</v>
      </c>
    </row>
    <row r="1097" spans="1:11" x14ac:dyDescent="0.15">
      <c r="A1097" s="6" t="s">
        <v>272</v>
      </c>
      <c r="B1097" s="6" t="s">
        <v>273</v>
      </c>
      <c r="C1097" s="6">
        <v>7</v>
      </c>
      <c r="D1097" s="6" t="s">
        <v>1510</v>
      </c>
      <c r="E1097" s="6">
        <v>21</v>
      </c>
      <c r="F1097" s="6">
        <v>44514581</v>
      </c>
      <c r="G1097" s="6">
        <v>44514673</v>
      </c>
      <c r="H1097" s="6" t="str">
        <f t="shared" si="49"/>
        <v>U2AF1-EXON-7</v>
      </c>
      <c r="I1097" s="6">
        <v>-1</v>
      </c>
      <c r="J1097" s="6">
        <v>93</v>
      </c>
    </row>
    <row r="1098" spans="1:11" x14ac:dyDescent="0.15">
      <c r="A1098" s="6" t="s">
        <v>272</v>
      </c>
      <c r="B1098" s="6" t="s">
        <v>273</v>
      </c>
      <c r="C1098" s="6">
        <v>6</v>
      </c>
      <c r="D1098" s="6" t="s">
        <v>1511</v>
      </c>
      <c r="E1098" s="6">
        <v>21</v>
      </c>
      <c r="F1098" s="6">
        <v>44514765</v>
      </c>
      <c r="G1098" s="6">
        <v>44514898</v>
      </c>
      <c r="H1098" s="6" t="str">
        <f t="shared" si="49"/>
        <v>U2AF1-EXON-6</v>
      </c>
      <c r="I1098" s="6">
        <v>-1</v>
      </c>
      <c r="J1098" s="6">
        <v>134</v>
      </c>
      <c r="K1098" t="s">
        <v>1512</v>
      </c>
    </row>
    <row r="1099" spans="1:11" x14ac:dyDescent="0.15">
      <c r="A1099" s="6" t="s">
        <v>272</v>
      </c>
      <c r="B1099" s="6" t="s">
        <v>273</v>
      </c>
      <c r="C1099" s="6">
        <v>5</v>
      </c>
      <c r="D1099" s="6" t="s">
        <v>1513</v>
      </c>
      <c r="E1099" s="6">
        <v>21</v>
      </c>
      <c r="F1099" s="6">
        <v>44515548</v>
      </c>
      <c r="G1099" s="6">
        <v>44515646</v>
      </c>
      <c r="H1099" s="6" t="str">
        <f t="shared" si="49"/>
        <v>U2AF1-EXON-5</v>
      </c>
      <c r="I1099" s="6">
        <v>-1</v>
      </c>
      <c r="J1099" s="6">
        <v>99</v>
      </c>
    </row>
    <row r="1100" spans="1:11" x14ac:dyDescent="0.15">
      <c r="A1100" s="6" t="s">
        <v>272</v>
      </c>
      <c r="B1100" s="6" t="s">
        <v>273</v>
      </c>
      <c r="C1100" s="6">
        <v>4</v>
      </c>
      <c r="D1100" s="6" t="s">
        <v>1514</v>
      </c>
      <c r="E1100" s="6">
        <v>21</v>
      </c>
      <c r="F1100" s="6">
        <v>44515804</v>
      </c>
      <c r="G1100" s="6">
        <v>44515853</v>
      </c>
      <c r="H1100" s="6" t="str">
        <f t="shared" si="49"/>
        <v>U2AF1-EXON-4</v>
      </c>
      <c r="I1100" s="6">
        <v>-1</v>
      </c>
      <c r="J1100" s="6">
        <v>50</v>
      </c>
    </row>
    <row r="1101" spans="1:11" x14ac:dyDescent="0.15">
      <c r="A1101" s="6" t="s">
        <v>272</v>
      </c>
      <c r="B1101" s="6" t="s">
        <v>273</v>
      </c>
      <c r="C1101" s="6">
        <v>3</v>
      </c>
      <c r="D1101" s="6" t="s">
        <v>1515</v>
      </c>
      <c r="E1101" s="6">
        <v>21</v>
      </c>
      <c r="F1101" s="6">
        <v>44520563</v>
      </c>
      <c r="G1101" s="6">
        <v>44520629</v>
      </c>
      <c r="H1101" s="6" t="str">
        <f t="shared" si="49"/>
        <v>U2AF1-EXON-3</v>
      </c>
      <c r="I1101" s="6">
        <v>-1</v>
      </c>
      <c r="J1101" s="6">
        <v>67</v>
      </c>
    </row>
    <row r="1102" spans="1:11" x14ac:dyDescent="0.15">
      <c r="A1102" s="6" t="s">
        <v>272</v>
      </c>
      <c r="B1102" s="6" t="s">
        <v>273</v>
      </c>
      <c r="C1102" s="6">
        <v>2</v>
      </c>
      <c r="D1102" s="6" t="s">
        <v>1516</v>
      </c>
      <c r="E1102" s="6">
        <v>21</v>
      </c>
      <c r="F1102" s="6">
        <v>44524425</v>
      </c>
      <c r="G1102" s="6">
        <v>44524512</v>
      </c>
      <c r="H1102" s="6" t="str">
        <f t="shared" si="49"/>
        <v>U2AF1-EXON-2</v>
      </c>
      <c r="I1102" s="6">
        <v>-1</v>
      </c>
      <c r="J1102" s="6">
        <v>88</v>
      </c>
      <c r="K1102" t="s">
        <v>1517</v>
      </c>
    </row>
    <row r="1103" spans="1:11" x14ac:dyDescent="0.15">
      <c r="A1103" s="6" t="s">
        <v>272</v>
      </c>
      <c r="B1103" s="6" t="s">
        <v>273</v>
      </c>
      <c r="C1103" s="6">
        <v>1</v>
      </c>
      <c r="D1103" s="6" t="s">
        <v>1518</v>
      </c>
      <c r="E1103" s="6">
        <v>21</v>
      </c>
      <c r="F1103" s="6">
        <v>44527561</v>
      </c>
      <c r="G1103" s="6">
        <v>44527604</v>
      </c>
      <c r="H1103" s="6" t="str">
        <f t="shared" si="49"/>
        <v>U2AF1-EXON-1</v>
      </c>
      <c r="I1103" s="6">
        <v>-1</v>
      </c>
      <c r="J1103" s="6">
        <v>44</v>
      </c>
      <c r="K1103" t="s">
        <v>324</v>
      </c>
    </row>
    <row r="1104" spans="1:11" x14ac:dyDescent="0.15">
      <c r="A1104" s="6" t="s">
        <v>36</v>
      </c>
      <c r="B1104" s="6" t="s">
        <v>37</v>
      </c>
      <c r="C1104" s="6">
        <v>13</v>
      </c>
      <c r="D1104" s="6" t="s">
        <v>1519</v>
      </c>
      <c r="E1104" s="6">
        <v>22</v>
      </c>
      <c r="F1104" s="6">
        <v>23631704</v>
      </c>
      <c r="G1104" s="6">
        <v>23631808</v>
      </c>
      <c r="H1104" s="6" t="str">
        <f t="shared" si="49"/>
        <v>BCR-EXON-13</v>
      </c>
      <c r="I1104" s="6">
        <v>1</v>
      </c>
      <c r="J1104" s="6">
        <f t="shared" ref="J1104:J1110" si="50">G1104-F1104+1</f>
        <v>105</v>
      </c>
      <c r="K1104" t="s">
        <v>1520</v>
      </c>
    </row>
    <row r="1105" spans="1:11" x14ac:dyDescent="0.15">
      <c r="A1105" s="6" t="s">
        <v>36</v>
      </c>
      <c r="B1105" s="6" t="s">
        <v>37</v>
      </c>
      <c r="C1105" s="6" t="s">
        <v>811</v>
      </c>
      <c r="D1105" s="6" t="s">
        <v>1521</v>
      </c>
      <c r="E1105" s="6">
        <v>22</v>
      </c>
      <c r="F1105" s="6">
        <v>23631809</v>
      </c>
      <c r="G1105" s="6">
        <v>23632525</v>
      </c>
      <c r="H1105" s="6" t="str">
        <f>D1105</f>
        <v>BCR-INTRON13</v>
      </c>
      <c r="I1105" s="6">
        <v>1</v>
      </c>
      <c r="J1105" s="6">
        <f t="shared" si="50"/>
        <v>717</v>
      </c>
      <c r="K1105" t="s">
        <v>1520</v>
      </c>
    </row>
    <row r="1106" spans="1:11" x14ac:dyDescent="0.15">
      <c r="A1106" s="6" t="s">
        <v>36</v>
      </c>
      <c r="B1106" s="6" t="s">
        <v>37</v>
      </c>
      <c r="C1106" s="6">
        <v>14</v>
      </c>
      <c r="D1106" s="6" t="s">
        <v>1522</v>
      </c>
      <c r="E1106" s="6">
        <v>22</v>
      </c>
      <c r="F1106" s="6">
        <v>23632526</v>
      </c>
      <c r="G1106" s="6">
        <v>23632600</v>
      </c>
      <c r="H1106" s="6" t="str">
        <f>A1106&amp;"-EXON-"&amp;C1106</f>
        <v>BCR-EXON-14</v>
      </c>
      <c r="I1106" s="6">
        <v>1</v>
      </c>
      <c r="J1106" s="6">
        <f t="shared" si="50"/>
        <v>75</v>
      </c>
      <c r="K1106" t="s">
        <v>1520</v>
      </c>
    </row>
    <row r="1107" spans="1:11" x14ac:dyDescent="0.15">
      <c r="A1107" s="6" t="s">
        <v>36</v>
      </c>
      <c r="B1107" s="6" t="s">
        <v>37</v>
      </c>
      <c r="C1107" s="6" t="s">
        <v>815</v>
      </c>
      <c r="D1107" s="6" t="s">
        <v>1523</v>
      </c>
      <c r="E1107" s="6">
        <v>22</v>
      </c>
      <c r="F1107" s="6">
        <v>23632601</v>
      </c>
      <c r="G1107" s="6">
        <v>23634727</v>
      </c>
      <c r="H1107" s="6" t="str">
        <f>D1107</f>
        <v>BCR-INTRON14</v>
      </c>
      <c r="I1107" s="6">
        <v>1</v>
      </c>
      <c r="J1107" s="6">
        <f t="shared" si="50"/>
        <v>2127</v>
      </c>
      <c r="K1107" t="s">
        <v>1520</v>
      </c>
    </row>
    <row r="1108" spans="1:11" x14ac:dyDescent="0.15">
      <c r="A1108" s="6" t="s">
        <v>36</v>
      </c>
      <c r="B1108" s="6" t="s">
        <v>37</v>
      </c>
      <c r="C1108" s="6">
        <v>15</v>
      </c>
      <c r="D1108" s="6" t="s">
        <v>1524</v>
      </c>
      <c r="E1108" s="6">
        <v>22</v>
      </c>
      <c r="F1108" s="6">
        <v>23634728</v>
      </c>
      <c r="G1108" s="6">
        <v>23634825</v>
      </c>
      <c r="H1108" s="6" t="str">
        <f t="shared" ref="H1108:H1139" si="51">A1108&amp;"-EXON-"&amp;C1108</f>
        <v>BCR-EXON-15</v>
      </c>
      <c r="I1108" s="6">
        <v>1</v>
      </c>
      <c r="J1108" s="6">
        <f t="shared" si="50"/>
        <v>98</v>
      </c>
      <c r="K1108" t="s">
        <v>1520</v>
      </c>
    </row>
    <row r="1109" spans="1:11" x14ac:dyDescent="0.15">
      <c r="A1109" s="6" t="s">
        <v>68</v>
      </c>
      <c r="B1109" s="6" t="s">
        <v>69</v>
      </c>
      <c r="C1109" s="6">
        <v>12</v>
      </c>
      <c r="D1109" s="6" t="s">
        <v>1525</v>
      </c>
      <c r="E1109" s="6">
        <v>22</v>
      </c>
      <c r="F1109" s="6">
        <v>29091698</v>
      </c>
      <c r="G1109" s="6">
        <v>29091861</v>
      </c>
      <c r="H1109" s="6" t="str">
        <f t="shared" si="51"/>
        <v>CHEK2-EXON-12</v>
      </c>
      <c r="I1109" s="6">
        <v>-1</v>
      </c>
      <c r="J1109" s="6">
        <f t="shared" si="50"/>
        <v>164</v>
      </c>
      <c r="K1109" t="s">
        <v>385</v>
      </c>
    </row>
    <row r="1110" spans="1:11" x14ac:dyDescent="0.15">
      <c r="A1110" s="6" t="s">
        <v>68</v>
      </c>
      <c r="B1110" s="6" t="s">
        <v>69</v>
      </c>
      <c r="C1110" s="6">
        <v>11</v>
      </c>
      <c r="D1110" s="6" t="s">
        <v>1526</v>
      </c>
      <c r="E1110" s="6">
        <v>22</v>
      </c>
      <c r="F1110" s="6">
        <v>29092889</v>
      </c>
      <c r="G1110" s="6">
        <v>29092975</v>
      </c>
      <c r="H1110" s="6" t="str">
        <f t="shared" si="51"/>
        <v>CHEK2-EXON-11</v>
      </c>
      <c r="I1110" s="6">
        <v>-1</v>
      </c>
      <c r="J1110" s="6">
        <f t="shared" si="50"/>
        <v>87</v>
      </c>
      <c r="K1110" t="s">
        <v>296</v>
      </c>
    </row>
    <row r="1111" spans="1:11" x14ac:dyDescent="0.15">
      <c r="A1111" s="6" t="s">
        <v>68</v>
      </c>
      <c r="B1111" s="6" t="s">
        <v>69</v>
      </c>
      <c r="C1111" s="6">
        <v>7</v>
      </c>
      <c r="D1111" s="6" t="s">
        <v>1527</v>
      </c>
      <c r="E1111" s="6">
        <v>22</v>
      </c>
      <c r="F1111" s="6">
        <v>29107897</v>
      </c>
      <c r="G1111" s="6">
        <v>29108005</v>
      </c>
      <c r="H1111" s="6" t="str">
        <f t="shared" si="51"/>
        <v>CHEK2-EXON-7</v>
      </c>
      <c r="I1111" s="6">
        <v>-1</v>
      </c>
      <c r="J1111" s="6">
        <v>109</v>
      </c>
      <c r="K1111" t="s">
        <v>1528</v>
      </c>
    </row>
    <row r="1112" spans="1:11" x14ac:dyDescent="0.15">
      <c r="A1112" s="6" t="s">
        <v>179</v>
      </c>
      <c r="B1112" s="6" t="s">
        <v>180</v>
      </c>
      <c r="C1112" s="6">
        <v>1</v>
      </c>
      <c r="D1112" s="6" t="s">
        <v>1529</v>
      </c>
      <c r="E1112" s="6">
        <v>22</v>
      </c>
      <c r="F1112" s="6">
        <v>29999988</v>
      </c>
      <c r="G1112" s="6">
        <v>30000101</v>
      </c>
      <c r="H1112" s="6" t="str">
        <f t="shared" si="51"/>
        <v>NF2-EXON-1</v>
      </c>
      <c r="I1112" s="6">
        <v>1</v>
      </c>
      <c r="J1112" s="6">
        <v>114</v>
      </c>
      <c r="K1112" s="7" t="s">
        <v>324</v>
      </c>
    </row>
    <row r="1113" spans="1:11" x14ac:dyDescent="0.15">
      <c r="A1113" s="6" t="s">
        <v>179</v>
      </c>
      <c r="B1113" s="6" t="s">
        <v>180</v>
      </c>
      <c r="C1113" s="6">
        <v>2</v>
      </c>
      <c r="D1113" s="6" t="s">
        <v>1530</v>
      </c>
      <c r="E1113" s="6">
        <v>22</v>
      </c>
      <c r="F1113" s="6">
        <v>30032740</v>
      </c>
      <c r="G1113" s="6">
        <v>30032865</v>
      </c>
      <c r="H1113" s="6" t="str">
        <f t="shared" si="51"/>
        <v>NF2-EXON-2</v>
      </c>
      <c r="I1113" s="6">
        <v>1</v>
      </c>
      <c r="J1113" s="6">
        <v>126</v>
      </c>
      <c r="K1113" s="6"/>
    </row>
    <row r="1114" spans="1:11" x14ac:dyDescent="0.15">
      <c r="A1114" s="6" t="s">
        <v>179</v>
      </c>
      <c r="B1114" s="6" t="s">
        <v>180</v>
      </c>
      <c r="C1114" s="6">
        <v>3</v>
      </c>
      <c r="D1114" s="6" t="s">
        <v>1531</v>
      </c>
      <c r="E1114" s="6">
        <v>22</v>
      </c>
      <c r="F1114" s="6">
        <v>30035079</v>
      </c>
      <c r="G1114" s="6">
        <v>30035201</v>
      </c>
      <c r="H1114" s="6" t="str">
        <f t="shared" si="51"/>
        <v>NF2-EXON-3</v>
      </c>
      <c r="I1114" s="6">
        <v>1</v>
      </c>
      <c r="J1114" s="6">
        <v>123</v>
      </c>
      <c r="K1114" s="6"/>
    </row>
    <row r="1115" spans="1:11" x14ac:dyDescent="0.15">
      <c r="A1115" s="6" t="s">
        <v>179</v>
      </c>
      <c r="B1115" s="6" t="s">
        <v>180</v>
      </c>
      <c r="C1115" s="6">
        <v>4</v>
      </c>
      <c r="D1115" s="6" t="s">
        <v>1532</v>
      </c>
      <c r="E1115" s="6">
        <v>22</v>
      </c>
      <c r="F1115" s="6">
        <v>30038191</v>
      </c>
      <c r="G1115" s="6">
        <v>30038274</v>
      </c>
      <c r="H1115" s="6" t="str">
        <f t="shared" si="51"/>
        <v>NF2-EXON-4</v>
      </c>
      <c r="I1115" s="6">
        <v>1</v>
      </c>
      <c r="J1115" s="6">
        <v>84</v>
      </c>
      <c r="K1115" s="6"/>
    </row>
    <row r="1116" spans="1:11" x14ac:dyDescent="0.15">
      <c r="A1116" s="6" t="s">
        <v>179</v>
      </c>
      <c r="B1116" s="6" t="s">
        <v>180</v>
      </c>
      <c r="C1116" s="6">
        <v>5</v>
      </c>
      <c r="D1116" s="6" t="s">
        <v>1533</v>
      </c>
      <c r="E1116" s="6">
        <v>22</v>
      </c>
      <c r="F1116" s="6">
        <v>30050646</v>
      </c>
      <c r="G1116" s="6">
        <v>30050714</v>
      </c>
      <c r="H1116" s="6" t="str">
        <f t="shared" si="51"/>
        <v>NF2-EXON-5</v>
      </c>
      <c r="I1116" s="6">
        <v>1</v>
      </c>
      <c r="J1116" s="6">
        <v>69</v>
      </c>
      <c r="K1116" s="6"/>
    </row>
    <row r="1117" spans="1:11" x14ac:dyDescent="0.15">
      <c r="A1117" s="6" t="s">
        <v>179</v>
      </c>
      <c r="B1117" s="6" t="s">
        <v>180</v>
      </c>
      <c r="C1117" s="6">
        <v>6</v>
      </c>
      <c r="D1117" s="6" t="s">
        <v>1534</v>
      </c>
      <c r="E1117" s="6">
        <v>22</v>
      </c>
      <c r="F1117" s="6">
        <v>30051583</v>
      </c>
      <c r="G1117" s="6">
        <v>30051665</v>
      </c>
      <c r="H1117" s="6" t="str">
        <f t="shared" si="51"/>
        <v>NF2-EXON-6</v>
      </c>
      <c r="I1117" s="6">
        <v>1</v>
      </c>
      <c r="J1117" s="6">
        <v>83</v>
      </c>
      <c r="K1117" s="6"/>
    </row>
    <row r="1118" spans="1:11" x14ac:dyDescent="0.15">
      <c r="A1118" s="6" t="s">
        <v>179</v>
      </c>
      <c r="B1118" s="6" t="s">
        <v>180</v>
      </c>
      <c r="C1118" s="6">
        <v>7</v>
      </c>
      <c r="D1118" s="6" t="s">
        <v>1535</v>
      </c>
      <c r="E1118" s="6">
        <v>22</v>
      </c>
      <c r="F1118" s="6">
        <v>30054178</v>
      </c>
      <c r="G1118" s="6">
        <v>30054253</v>
      </c>
      <c r="H1118" s="6" t="str">
        <f t="shared" si="51"/>
        <v>NF2-EXON-7</v>
      </c>
      <c r="I1118" s="6">
        <v>1</v>
      </c>
      <c r="J1118" s="6">
        <v>76</v>
      </c>
      <c r="K1118" s="6"/>
    </row>
    <row r="1119" spans="1:11" x14ac:dyDescent="0.15">
      <c r="A1119" s="6" t="s">
        <v>179</v>
      </c>
      <c r="B1119" s="6" t="s">
        <v>180</v>
      </c>
      <c r="C1119" s="6">
        <v>8</v>
      </c>
      <c r="D1119" s="6" t="s">
        <v>1536</v>
      </c>
      <c r="E1119" s="6">
        <v>22</v>
      </c>
      <c r="F1119" s="6">
        <v>30057194</v>
      </c>
      <c r="G1119" s="6">
        <v>30057328</v>
      </c>
      <c r="H1119" s="6" t="str">
        <f t="shared" si="51"/>
        <v>NF2-EXON-8</v>
      </c>
      <c r="I1119" s="6">
        <v>1</v>
      </c>
      <c r="J1119" s="6">
        <v>135</v>
      </c>
      <c r="K1119" s="6"/>
    </row>
    <row r="1120" spans="1:11" x14ac:dyDescent="0.15">
      <c r="A1120" s="6" t="s">
        <v>179</v>
      </c>
      <c r="B1120" s="6" t="s">
        <v>180</v>
      </c>
      <c r="C1120" s="6">
        <v>9</v>
      </c>
      <c r="D1120" s="6" t="s">
        <v>1537</v>
      </c>
      <c r="E1120" s="6">
        <v>22</v>
      </c>
      <c r="F1120" s="6">
        <v>30060979</v>
      </c>
      <c r="G1120" s="6">
        <v>30061053</v>
      </c>
      <c r="H1120" s="6" t="str">
        <f t="shared" si="51"/>
        <v>NF2-EXON-9</v>
      </c>
      <c r="I1120" s="6">
        <v>1</v>
      </c>
      <c r="J1120" s="6">
        <v>75</v>
      </c>
      <c r="K1120" s="6"/>
    </row>
    <row r="1121" spans="1:11" x14ac:dyDescent="0.15">
      <c r="A1121" s="6" t="s">
        <v>179</v>
      </c>
      <c r="B1121" s="6" t="s">
        <v>180</v>
      </c>
      <c r="C1121" s="6">
        <v>10</v>
      </c>
      <c r="D1121" s="6" t="s">
        <v>1538</v>
      </c>
      <c r="E1121" s="6">
        <v>22</v>
      </c>
      <c r="F1121" s="6">
        <v>30064322</v>
      </c>
      <c r="G1121" s="6">
        <v>30064435</v>
      </c>
      <c r="H1121" s="6" t="str">
        <f t="shared" si="51"/>
        <v>NF2-EXON-10</v>
      </c>
      <c r="I1121" s="6">
        <v>1</v>
      </c>
      <c r="J1121" s="6">
        <v>114</v>
      </c>
      <c r="K1121" s="6"/>
    </row>
    <row r="1122" spans="1:11" x14ac:dyDescent="0.15">
      <c r="A1122" s="6" t="s">
        <v>179</v>
      </c>
      <c r="B1122" s="6" t="s">
        <v>180</v>
      </c>
      <c r="C1122" s="6">
        <v>11</v>
      </c>
      <c r="D1122" s="6" t="s">
        <v>1539</v>
      </c>
      <c r="E1122" s="6">
        <v>22</v>
      </c>
      <c r="F1122" s="6">
        <v>30067815</v>
      </c>
      <c r="G1122" s="6">
        <v>30067937</v>
      </c>
      <c r="H1122" s="6" t="str">
        <f t="shared" si="51"/>
        <v>NF2-EXON-11</v>
      </c>
      <c r="I1122" s="6">
        <v>1</v>
      </c>
      <c r="J1122" s="6">
        <v>123</v>
      </c>
      <c r="K1122" s="6"/>
    </row>
    <row r="1123" spans="1:11" x14ac:dyDescent="0.15">
      <c r="A1123" s="6" t="s">
        <v>179</v>
      </c>
      <c r="B1123" s="6" t="s">
        <v>180</v>
      </c>
      <c r="C1123" s="6">
        <v>12</v>
      </c>
      <c r="D1123" s="6" t="s">
        <v>1540</v>
      </c>
      <c r="E1123" s="6">
        <v>22</v>
      </c>
      <c r="F1123" s="6">
        <v>30069258</v>
      </c>
      <c r="G1123" s="6">
        <v>30069475</v>
      </c>
      <c r="H1123" s="6" t="str">
        <f t="shared" si="51"/>
        <v>NF2-EXON-12</v>
      </c>
      <c r="I1123" s="6">
        <v>1</v>
      </c>
      <c r="J1123" s="6">
        <v>218</v>
      </c>
      <c r="K1123" s="6"/>
    </row>
    <row r="1124" spans="1:11" x14ac:dyDescent="0.15">
      <c r="A1124" s="6" t="s">
        <v>179</v>
      </c>
      <c r="B1124" s="6" t="s">
        <v>180</v>
      </c>
      <c r="C1124" s="6">
        <v>13</v>
      </c>
      <c r="D1124" s="6" t="s">
        <v>1541</v>
      </c>
      <c r="E1124" s="6">
        <v>22</v>
      </c>
      <c r="F1124" s="6">
        <v>30070825</v>
      </c>
      <c r="G1124" s="6">
        <v>30070930</v>
      </c>
      <c r="H1124" s="6" t="str">
        <f t="shared" si="51"/>
        <v>NF2-EXON-13</v>
      </c>
      <c r="I1124" s="6">
        <v>1</v>
      </c>
      <c r="J1124" s="6">
        <v>106</v>
      </c>
      <c r="K1124" s="6"/>
    </row>
    <row r="1125" spans="1:11" x14ac:dyDescent="0.15">
      <c r="A1125" s="6" t="s">
        <v>179</v>
      </c>
      <c r="B1125" s="6" t="s">
        <v>180</v>
      </c>
      <c r="C1125" s="6">
        <v>14</v>
      </c>
      <c r="D1125" s="6" t="s">
        <v>1542</v>
      </c>
      <c r="E1125" s="6">
        <v>22</v>
      </c>
      <c r="F1125" s="6">
        <v>30074185</v>
      </c>
      <c r="G1125" s="6">
        <v>30074312</v>
      </c>
      <c r="H1125" s="6" t="str">
        <f t="shared" si="51"/>
        <v>NF2-EXON-14</v>
      </c>
      <c r="I1125" s="6">
        <v>1</v>
      </c>
      <c r="J1125" s="6">
        <v>128</v>
      </c>
      <c r="K1125" s="6"/>
    </row>
    <row r="1126" spans="1:11" x14ac:dyDescent="0.15">
      <c r="A1126" s="6" t="s">
        <v>179</v>
      </c>
      <c r="B1126" s="6" t="s">
        <v>180</v>
      </c>
      <c r="C1126" s="6">
        <v>15</v>
      </c>
      <c r="D1126" s="6" t="s">
        <v>1543</v>
      </c>
      <c r="E1126" s="6">
        <v>22</v>
      </c>
      <c r="F1126" s="6">
        <v>30077428</v>
      </c>
      <c r="G1126" s="6">
        <v>30077590</v>
      </c>
      <c r="H1126" s="6" t="str">
        <f t="shared" si="51"/>
        <v>NF2-EXON-15</v>
      </c>
      <c r="I1126" s="6">
        <v>1</v>
      </c>
      <c r="J1126" s="6">
        <v>163</v>
      </c>
      <c r="K1126" s="6"/>
    </row>
    <row r="1127" spans="1:11" x14ac:dyDescent="0.15">
      <c r="A1127" s="6" t="s">
        <v>179</v>
      </c>
      <c r="B1127" s="6" t="s">
        <v>180</v>
      </c>
      <c r="C1127" s="6">
        <v>16</v>
      </c>
      <c r="D1127" s="6" t="s">
        <v>1544</v>
      </c>
      <c r="E1127" s="6">
        <v>22</v>
      </c>
      <c r="F1127" s="6">
        <v>30090741</v>
      </c>
      <c r="G1127" s="6">
        <v>30090791</v>
      </c>
      <c r="H1127" s="6" t="str">
        <f t="shared" si="51"/>
        <v>NF2-EXON-16</v>
      </c>
      <c r="I1127" s="6">
        <v>1</v>
      </c>
      <c r="J1127" s="6">
        <v>51</v>
      </c>
      <c r="K1127" s="6"/>
    </row>
    <row r="1128" spans="1:11" x14ac:dyDescent="0.15">
      <c r="A1128" s="6" t="s">
        <v>85</v>
      </c>
      <c r="B1128" s="6" t="s">
        <v>86</v>
      </c>
      <c r="C1128" s="6">
        <v>26</v>
      </c>
      <c r="D1128" s="6" t="s">
        <v>1545</v>
      </c>
      <c r="E1128" s="6">
        <v>22</v>
      </c>
      <c r="F1128" s="6">
        <v>41565507</v>
      </c>
      <c r="G1128" s="6">
        <v>41565620</v>
      </c>
      <c r="H1128" s="6" t="str">
        <f t="shared" si="51"/>
        <v>EP300-EXON-26</v>
      </c>
      <c r="I1128" s="6">
        <v>1</v>
      </c>
      <c r="J1128" s="6">
        <f>G1128-F1128+1</f>
        <v>114</v>
      </c>
      <c r="K1128" t="s">
        <v>385</v>
      </c>
    </row>
    <row r="1129" spans="1:11" x14ac:dyDescent="0.15">
      <c r="A1129" s="6" t="s">
        <v>85</v>
      </c>
      <c r="B1129" s="6" t="s">
        <v>86</v>
      </c>
      <c r="C1129" s="6">
        <v>27</v>
      </c>
      <c r="D1129" s="6" t="s">
        <v>1546</v>
      </c>
      <c r="E1129" s="6">
        <v>22</v>
      </c>
      <c r="F1129" s="6">
        <v>41566410</v>
      </c>
      <c r="G1129" s="6">
        <v>41566575</v>
      </c>
      <c r="H1129" s="6" t="str">
        <f t="shared" si="51"/>
        <v>EP300-EXON-27</v>
      </c>
      <c r="I1129" s="6">
        <v>1</v>
      </c>
      <c r="J1129" s="6">
        <f>G1129-F1129+1</f>
        <v>166</v>
      </c>
    </row>
    <row r="1130" spans="1:11" x14ac:dyDescent="0.15">
      <c r="A1130" s="6" t="s">
        <v>85</v>
      </c>
      <c r="B1130" s="6" t="s">
        <v>86</v>
      </c>
      <c r="C1130" s="6">
        <v>28</v>
      </c>
      <c r="D1130" s="6" t="s">
        <v>1547</v>
      </c>
      <c r="E1130" s="6">
        <v>22</v>
      </c>
      <c r="F1130" s="6">
        <v>41568503</v>
      </c>
      <c r="G1130" s="6">
        <v>41568667</v>
      </c>
      <c r="H1130" s="6" t="str">
        <f t="shared" si="51"/>
        <v>EP300-EXON-28</v>
      </c>
      <c r="I1130" s="6">
        <v>1</v>
      </c>
      <c r="J1130" s="6">
        <f>G1130-F1130+1</f>
        <v>165</v>
      </c>
    </row>
    <row r="1131" spans="1:11" x14ac:dyDescent="0.15">
      <c r="A1131" s="6" t="s">
        <v>85</v>
      </c>
      <c r="B1131" s="6" t="s">
        <v>86</v>
      </c>
      <c r="C1131" s="6">
        <v>29</v>
      </c>
      <c r="D1131" s="6" t="s">
        <v>1548</v>
      </c>
      <c r="E1131" s="6">
        <v>22</v>
      </c>
      <c r="F1131" s="6">
        <v>41569627</v>
      </c>
      <c r="G1131" s="6">
        <v>41569788</v>
      </c>
      <c r="H1131" s="6" t="str">
        <f t="shared" si="51"/>
        <v>EP300-EXON-29</v>
      </c>
      <c r="I1131" s="6">
        <v>1</v>
      </c>
      <c r="J1131" s="6">
        <f>G1131-F1131+1</f>
        <v>162</v>
      </c>
    </row>
    <row r="1132" spans="1:11" x14ac:dyDescent="0.15">
      <c r="A1132" s="6" t="s">
        <v>85</v>
      </c>
      <c r="B1132" s="6" t="s">
        <v>86</v>
      </c>
      <c r="C1132" s="6">
        <v>30</v>
      </c>
      <c r="D1132" s="6" t="s">
        <v>1549</v>
      </c>
      <c r="E1132" s="6">
        <v>22</v>
      </c>
      <c r="F1132" s="6">
        <v>41572251</v>
      </c>
      <c r="G1132" s="6">
        <v>41572532</v>
      </c>
      <c r="H1132" s="6" t="str">
        <f t="shared" si="51"/>
        <v>EP300-EXON-30</v>
      </c>
      <c r="I1132" s="6">
        <v>1</v>
      </c>
      <c r="J1132" s="6">
        <f>G1132-F1132+1</f>
        <v>282</v>
      </c>
      <c r="K1132" t="s">
        <v>393</v>
      </c>
    </row>
    <row r="1133" spans="1:11" x14ac:dyDescent="0.15">
      <c r="A1133" s="6" t="s">
        <v>26</v>
      </c>
      <c r="B1133" s="6" t="s">
        <v>27</v>
      </c>
      <c r="C1133" s="6">
        <v>2</v>
      </c>
      <c r="D1133" s="6" t="s">
        <v>1550</v>
      </c>
      <c r="E1133" s="6" t="s">
        <v>1551</v>
      </c>
      <c r="F1133" s="6">
        <v>47422367</v>
      </c>
      <c r="G1133" s="6">
        <v>47422462</v>
      </c>
      <c r="H1133" s="6" t="str">
        <f t="shared" si="51"/>
        <v>ARAF-EXON-2</v>
      </c>
      <c r="I1133" s="6">
        <v>1</v>
      </c>
      <c r="J1133" s="6">
        <v>96</v>
      </c>
      <c r="K1133" s="7" t="s">
        <v>324</v>
      </c>
    </row>
    <row r="1134" spans="1:11" x14ac:dyDescent="0.15">
      <c r="A1134" s="6" t="s">
        <v>26</v>
      </c>
      <c r="B1134" s="6" t="s">
        <v>27</v>
      </c>
      <c r="C1134" s="6">
        <v>3</v>
      </c>
      <c r="D1134" s="6" t="s">
        <v>1552</v>
      </c>
      <c r="E1134" s="6" t="s">
        <v>1551</v>
      </c>
      <c r="F1134" s="6">
        <v>47422625</v>
      </c>
      <c r="G1134" s="6">
        <v>47422728</v>
      </c>
      <c r="H1134" s="6" t="str">
        <f t="shared" si="51"/>
        <v>ARAF-EXON-3</v>
      </c>
      <c r="I1134" s="6">
        <v>1</v>
      </c>
      <c r="J1134" s="6">
        <v>104</v>
      </c>
      <c r="K1134" s="6"/>
    </row>
    <row r="1135" spans="1:11" x14ac:dyDescent="0.15">
      <c r="A1135" s="6" t="s">
        <v>26</v>
      </c>
      <c r="B1135" s="6" t="s">
        <v>27</v>
      </c>
      <c r="C1135" s="6">
        <v>4</v>
      </c>
      <c r="D1135" s="6" t="s">
        <v>1553</v>
      </c>
      <c r="E1135" s="6" t="s">
        <v>1551</v>
      </c>
      <c r="F1135" s="6">
        <v>47424196</v>
      </c>
      <c r="G1135" s="6">
        <v>47424298</v>
      </c>
      <c r="H1135" s="6" t="str">
        <f t="shared" si="51"/>
        <v>ARAF-EXON-4</v>
      </c>
      <c r="I1135" s="6">
        <v>1</v>
      </c>
      <c r="J1135" s="6">
        <v>103</v>
      </c>
      <c r="K1135" s="6"/>
    </row>
    <row r="1136" spans="1:11" x14ac:dyDescent="0.15">
      <c r="A1136" s="6" t="s">
        <v>26</v>
      </c>
      <c r="B1136" s="6" t="s">
        <v>27</v>
      </c>
      <c r="C1136" s="6">
        <v>5</v>
      </c>
      <c r="D1136" s="6" t="s">
        <v>1554</v>
      </c>
      <c r="E1136" s="6" t="s">
        <v>1551</v>
      </c>
      <c r="F1136" s="6">
        <v>47424384</v>
      </c>
      <c r="G1136" s="6">
        <v>47424538</v>
      </c>
      <c r="H1136" s="6" t="str">
        <f t="shared" si="51"/>
        <v>ARAF-EXON-5</v>
      </c>
      <c r="I1136" s="6">
        <v>1</v>
      </c>
      <c r="J1136" s="6">
        <v>155</v>
      </c>
      <c r="K1136" s="6"/>
    </row>
    <row r="1137" spans="1:11" x14ac:dyDescent="0.15">
      <c r="A1137" s="6" t="s">
        <v>26</v>
      </c>
      <c r="B1137" s="6" t="s">
        <v>27</v>
      </c>
      <c r="C1137" s="6">
        <v>6</v>
      </c>
      <c r="D1137" s="6" t="s">
        <v>1555</v>
      </c>
      <c r="E1137" s="6" t="s">
        <v>1551</v>
      </c>
      <c r="F1137" s="6">
        <v>47424651</v>
      </c>
      <c r="G1137" s="6">
        <v>47424749</v>
      </c>
      <c r="H1137" s="6" t="str">
        <f t="shared" si="51"/>
        <v>ARAF-EXON-6</v>
      </c>
      <c r="I1137" s="6">
        <v>1</v>
      </c>
      <c r="J1137" s="6">
        <v>99</v>
      </c>
      <c r="K1137" s="6"/>
    </row>
    <row r="1138" spans="1:11" x14ac:dyDescent="0.15">
      <c r="A1138" s="6" t="s">
        <v>26</v>
      </c>
      <c r="B1138" s="6" t="s">
        <v>27</v>
      </c>
      <c r="C1138" s="6">
        <v>7</v>
      </c>
      <c r="D1138" s="6" t="s">
        <v>1556</v>
      </c>
      <c r="E1138" s="6" t="s">
        <v>1551</v>
      </c>
      <c r="F1138" s="6">
        <v>47426038</v>
      </c>
      <c r="G1138" s="6">
        <v>47426179</v>
      </c>
      <c r="H1138" s="6" t="str">
        <f t="shared" si="51"/>
        <v>ARAF-EXON-7</v>
      </c>
      <c r="I1138" s="6">
        <v>1</v>
      </c>
      <c r="J1138" s="6">
        <v>142</v>
      </c>
      <c r="K1138" s="6"/>
    </row>
    <row r="1139" spans="1:11" x14ac:dyDescent="0.15">
      <c r="A1139" s="6" t="s">
        <v>26</v>
      </c>
      <c r="B1139" s="6" t="s">
        <v>27</v>
      </c>
      <c r="C1139" s="6">
        <v>8</v>
      </c>
      <c r="D1139" s="6" t="s">
        <v>1557</v>
      </c>
      <c r="E1139" s="6" t="s">
        <v>1551</v>
      </c>
      <c r="F1139" s="6">
        <v>47426283</v>
      </c>
      <c r="G1139" s="6">
        <v>47426310</v>
      </c>
      <c r="H1139" s="6" t="str">
        <f t="shared" si="51"/>
        <v>ARAF-EXON-8</v>
      </c>
      <c r="I1139" s="6">
        <v>1</v>
      </c>
      <c r="J1139" s="6">
        <v>28</v>
      </c>
      <c r="K1139" s="6"/>
    </row>
    <row r="1140" spans="1:11" x14ac:dyDescent="0.15">
      <c r="A1140" s="6" t="s">
        <v>26</v>
      </c>
      <c r="B1140" s="6" t="s">
        <v>27</v>
      </c>
      <c r="C1140" s="6">
        <v>9</v>
      </c>
      <c r="D1140" s="6" t="s">
        <v>1558</v>
      </c>
      <c r="E1140" s="6" t="s">
        <v>1551</v>
      </c>
      <c r="F1140" s="6">
        <v>47426385</v>
      </c>
      <c r="G1140" s="6">
        <v>47426530</v>
      </c>
      <c r="H1140" s="6" t="str">
        <f t="shared" ref="H1140:H1161" si="52">A1140&amp;"-EXON-"&amp;C1140</f>
        <v>ARAF-EXON-9</v>
      </c>
      <c r="I1140" s="6">
        <v>1</v>
      </c>
      <c r="J1140" s="6">
        <v>146</v>
      </c>
      <c r="K1140" s="6"/>
    </row>
    <row r="1141" spans="1:11" x14ac:dyDescent="0.15">
      <c r="A1141" s="6" t="s">
        <v>26</v>
      </c>
      <c r="B1141" s="6" t="s">
        <v>27</v>
      </c>
      <c r="C1141" s="6">
        <v>10</v>
      </c>
      <c r="D1141" s="6" t="s">
        <v>1559</v>
      </c>
      <c r="E1141" s="6" t="s">
        <v>1551</v>
      </c>
      <c r="F1141" s="6">
        <v>47426629</v>
      </c>
      <c r="G1141" s="6">
        <v>47426831</v>
      </c>
      <c r="H1141" s="6" t="str">
        <f t="shared" si="52"/>
        <v>ARAF-EXON-10</v>
      </c>
      <c r="I1141" s="6">
        <v>1</v>
      </c>
      <c r="J1141" s="6">
        <v>203</v>
      </c>
      <c r="K1141" s="6"/>
    </row>
    <row r="1142" spans="1:11" x14ac:dyDescent="0.15">
      <c r="A1142" s="6" t="s">
        <v>26</v>
      </c>
      <c r="B1142" s="6" t="s">
        <v>27</v>
      </c>
      <c r="C1142" s="6">
        <v>11</v>
      </c>
      <c r="D1142" s="6" t="s">
        <v>1560</v>
      </c>
      <c r="E1142" s="6" t="s">
        <v>1551</v>
      </c>
      <c r="F1142" s="6">
        <v>47428117</v>
      </c>
      <c r="G1142" s="6">
        <v>47428293</v>
      </c>
      <c r="H1142" s="6" t="str">
        <f t="shared" si="52"/>
        <v>ARAF-EXON-11</v>
      </c>
      <c r="I1142" s="6">
        <v>1</v>
      </c>
      <c r="J1142" s="6">
        <v>177</v>
      </c>
      <c r="K1142" s="6"/>
    </row>
    <row r="1143" spans="1:11" x14ac:dyDescent="0.15">
      <c r="A1143" s="6" t="s">
        <v>26</v>
      </c>
      <c r="B1143" s="6" t="s">
        <v>27</v>
      </c>
      <c r="C1143" s="6">
        <v>12</v>
      </c>
      <c r="D1143" s="6" t="s">
        <v>1561</v>
      </c>
      <c r="E1143" s="6" t="s">
        <v>1551</v>
      </c>
      <c r="F1143" s="6">
        <v>47428386</v>
      </c>
      <c r="G1143" s="6">
        <v>47428432</v>
      </c>
      <c r="H1143" s="6" t="str">
        <f t="shared" si="52"/>
        <v>ARAF-EXON-12</v>
      </c>
      <c r="I1143" s="6">
        <v>1</v>
      </c>
      <c r="J1143" s="6">
        <v>47</v>
      </c>
      <c r="K1143" s="6"/>
    </row>
    <row r="1144" spans="1:11" x14ac:dyDescent="0.15">
      <c r="A1144" s="6" t="s">
        <v>26</v>
      </c>
      <c r="B1144" s="6" t="s">
        <v>27</v>
      </c>
      <c r="C1144" s="6">
        <v>13</v>
      </c>
      <c r="D1144" s="6" t="s">
        <v>1562</v>
      </c>
      <c r="E1144" s="6" t="s">
        <v>1551</v>
      </c>
      <c r="F1144" s="6">
        <v>47428938</v>
      </c>
      <c r="G1144" s="6">
        <v>47429056</v>
      </c>
      <c r="H1144" s="6" t="str">
        <f t="shared" si="52"/>
        <v>ARAF-EXON-13</v>
      </c>
      <c r="I1144" s="6">
        <v>1</v>
      </c>
      <c r="J1144" s="6">
        <v>119</v>
      </c>
      <c r="K1144" s="6"/>
    </row>
    <row r="1145" spans="1:11" x14ac:dyDescent="0.15">
      <c r="A1145" s="6" t="s">
        <v>26</v>
      </c>
      <c r="B1145" s="6" t="s">
        <v>27</v>
      </c>
      <c r="C1145" s="6">
        <v>14</v>
      </c>
      <c r="D1145" s="6" t="s">
        <v>1563</v>
      </c>
      <c r="E1145" s="6" t="s">
        <v>1551</v>
      </c>
      <c r="F1145" s="6">
        <v>47429292</v>
      </c>
      <c r="G1145" s="6">
        <v>47429423</v>
      </c>
      <c r="H1145" s="6" t="str">
        <f t="shared" si="52"/>
        <v>ARAF-EXON-14</v>
      </c>
      <c r="I1145" s="6">
        <v>1</v>
      </c>
      <c r="J1145" s="6">
        <v>132</v>
      </c>
      <c r="K1145" s="6"/>
    </row>
    <row r="1146" spans="1:11" x14ac:dyDescent="0.15">
      <c r="A1146" s="6" t="s">
        <v>26</v>
      </c>
      <c r="B1146" s="6" t="s">
        <v>27</v>
      </c>
      <c r="C1146" s="6">
        <v>15</v>
      </c>
      <c r="D1146" s="6" t="s">
        <v>1564</v>
      </c>
      <c r="E1146" s="6" t="s">
        <v>1551</v>
      </c>
      <c r="F1146" s="6">
        <v>47430277</v>
      </c>
      <c r="G1146" s="6">
        <v>47430411</v>
      </c>
      <c r="H1146" s="6" t="str">
        <f t="shared" si="52"/>
        <v>ARAF-EXON-15</v>
      </c>
      <c r="I1146" s="6">
        <v>1</v>
      </c>
      <c r="J1146" s="6">
        <v>135</v>
      </c>
      <c r="K1146" s="6"/>
    </row>
    <row r="1147" spans="1:11" x14ac:dyDescent="0.15">
      <c r="A1147" s="6" t="s">
        <v>26</v>
      </c>
      <c r="B1147" s="6" t="s">
        <v>27</v>
      </c>
      <c r="C1147" s="6">
        <v>16</v>
      </c>
      <c r="D1147" s="6" t="s">
        <v>1565</v>
      </c>
      <c r="E1147" s="6" t="s">
        <v>1551</v>
      </c>
      <c r="F1147" s="6">
        <v>47430722</v>
      </c>
      <c r="G1147" s="6">
        <v>47430856</v>
      </c>
      <c r="H1147" s="6" t="str">
        <f t="shared" si="52"/>
        <v>ARAF-EXON-16</v>
      </c>
      <c r="I1147" s="6">
        <v>1</v>
      </c>
      <c r="J1147" s="6">
        <v>135</v>
      </c>
      <c r="K1147" s="6"/>
    </row>
    <row r="1148" spans="1:11" x14ac:dyDescent="0.15">
      <c r="A1148" s="6" t="s">
        <v>24</v>
      </c>
      <c r="B1148" s="6" t="s">
        <v>25</v>
      </c>
      <c r="C1148" s="6">
        <v>1</v>
      </c>
      <c r="D1148" s="6" t="s">
        <v>1566</v>
      </c>
      <c r="E1148" s="6" t="s">
        <v>1551</v>
      </c>
      <c r="F1148" s="6">
        <v>66764989</v>
      </c>
      <c r="G1148" s="6">
        <v>66766604</v>
      </c>
      <c r="H1148" s="6" t="str">
        <f t="shared" si="52"/>
        <v>AR-EXON-1</v>
      </c>
      <c r="I1148" s="6">
        <v>1</v>
      </c>
      <c r="J1148" s="6">
        <v>1616</v>
      </c>
      <c r="K1148" s="7" t="s">
        <v>324</v>
      </c>
    </row>
    <row r="1149" spans="1:11" x14ac:dyDescent="0.15">
      <c r="A1149" s="6" t="s">
        <v>24</v>
      </c>
      <c r="B1149" s="6" t="s">
        <v>25</v>
      </c>
      <c r="C1149" s="6">
        <v>2</v>
      </c>
      <c r="D1149" s="6" t="s">
        <v>1567</v>
      </c>
      <c r="E1149" s="6" t="s">
        <v>1551</v>
      </c>
      <c r="F1149" s="6">
        <v>66863098</v>
      </c>
      <c r="G1149" s="6">
        <v>66863249</v>
      </c>
      <c r="H1149" s="6" t="str">
        <f t="shared" si="52"/>
        <v>AR-EXON-2</v>
      </c>
      <c r="I1149" s="6">
        <v>1</v>
      </c>
      <c r="J1149" s="6">
        <v>152</v>
      </c>
      <c r="K1149" s="6"/>
    </row>
    <row r="1150" spans="1:11" x14ac:dyDescent="0.15">
      <c r="A1150" s="6" t="s">
        <v>24</v>
      </c>
      <c r="B1150" s="6" t="s">
        <v>25</v>
      </c>
      <c r="C1150" s="6">
        <v>3</v>
      </c>
      <c r="D1150" s="6" t="s">
        <v>1568</v>
      </c>
      <c r="E1150" s="6" t="s">
        <v>1551</v>
      </c>
      <c r="F1150" s="6">
        <v>66905852</v>
      </c>
      <c r="G1150" s="6">
        <v>66905968</v>
      </c>
      <c r="H1150" s="6" t="str">
        <f t="shared" si="52"/>
        <v>AR-EXON-3</v>
      </c>
      <c r="I1150" s="6">
        <v>1</v>
      </c>
      <c r="J1150" s="6">
        <v>117</v>
      </c>
      <c r="K1150" s="6"/>
    </row>
    <row r="1151" spans="1:11" x14ac:dyDescent="0.15">
      <c r="A1151" s="6" t="s">
        <v>24</v>
      </c>
      <c r="B1151" s="6" t="s">
        <v>25</v>
      </c>
      <c r="C1151" s="6">
        <v>4</v>
      </c>
      <c r="D1151" s="6" t="s">
        <v>1569</v>
      </c>
      <c r="E1151" s="6" t="s">
        <v>1551</v>
      </c>
      <c r="F1151" s="6">
        <v>66931244</v>
      </c>
      <c r="G1151" s="6">
        <v>66931531</v>
      </c>
      <c r="H1151" s="6" t="str">
        <f t="shared" si="52"/>
        <v>AR-EXON-4</v>
      </c>
      <c r="I1151" s="6">
        <v>1</v>
      </c>
      <c r="J1151" s="6">
        <v>288</v>
      </c>
      <c r="K1151" s="6"/>
    </row>
    <row r="1152" spans="1:11" x14ac:dyDescent="0.15">
      <c r="A1152" s="6" t="s">
        <v>24</v>
      </c>
      <c r="B1152" s="6" t="s">
        <v>25</v>
      </c>
      <c r="C1152" s="6">
        <v>5</v>
      </c>
      <c r="D1152" s="6" t="s">
        <v>1570</v>
      </c>
      <c r="E1152" s="6" t="s">
        <v>1551</v>
      </c>
      <c r="F1152" s="6">
        <v>66937320</v>
      </c>
      <c r="G1152" s="6">
        <v>66937464</v>
      </c>
      <c r="H1152" s="6" t="str">
        <f t="shared" si="52"/>
        <v>AR-EXON-5</v>
      </c>
      <c r="I1152" s="6">
        <v>1</v>
      </c>
      <c r="J1152" s="6">
        <v>145</v>
      </c>
      <c r="K1152" s="6"/>
    </row>
    <row r="1153" spans="1:11" x14ac:dyDescent="0.15">
      <c r="A1153" s="6" t="s">
        <v>24</v>
      </c>
      <c r="B1153" s="6" t="s">
        <v>25</v>
      </c>
      <c r="C1153" s="6">
        <v>6</v>
      </c>
      <c r="D1153" s="6" t="s">
        <v>1571</v>
      </c>
      <c r="E1153" s="6" t="s">
        <v>1551</v>
      </c>
      <c r="F1153" s="6">
        <v>66941675</v>
      </c>
      <c r="G1153" s="6">
        <v>66941805</v>
      </c>
      <c r="H1153" s="6" t="str">
        <f t="shared" si="52"/>
        <v>AR-EXON-6</v>
      </c>
      <c r="I1153" s="6">
        <v>1</v>
      </c>
      <c r="J1153" s="6">
        <v>131</v>
      </c>
      <c r="K1153" s="6"/>
    </row>
    <row r="1154" spans="1:11" x14ac:dyDescent="0.15">
      <c r="A1154" s="6" t="s">
        <v>24</v>
      </c>
      <c r="B1154" s="6" t="s">
        <v>25</v>
      </c>
      <c r="C1154" s="6">
        <v>7</v>
      </c>
      <c r="D1154" s="6" t="s">
        <v>1572</v>
      </c>
      <c r="E1154" s="6" t="s">
        <v>1551</v>
      </c>
      <c r="F1154" s="6">
        <v>66942669</v>
      </c>
      <c r="G1154" s="6">
        <v>66942826</v>
      </c>
      <c r="H1154" s="6" t="str">
        <f t="shared" si="52"/>
        <v>AR-EXON-7</v>
      </c>
      <c r="I1154" s="6">
        <v>1</v>
      </c>
      <c r="J1154" s="6">
        <v>158</v>
      </c>
      <c r="K1154" s="6"/>
    </row>
    <row r="1155" spans="1:11" x14ac:dyDescent="0.15">
      <c r="A1155" s="6" t="s">
        <v>24</v>
      </c>
      <c r="B1155" s="6" t="s">
        <v>25</v>
      </c>
      <c r="C1155" s="6">
        <v>8</v>
      </c>
      <c r="D1155" s="6" t="s">
        <v>1573</v>
      </c>
      <c r="E1155" s="6" t="s">
        <v>1551</v>
      </c>
      <c r="F1155" s="6">
        <v>66943528</v>
      </c>
      <c r="G1155" s="6">
        <v>66943683</v>
      </c>
      <c r="H1155" s="6" t="str">
        <f t="shared" si="52"/>
        <v>AR-EXON-8</v>
      </c>
      <c r="I1155" s="6">
        <v>1</v>
      </c>
      <c r="J1155" s="6">
        <v>156</v>
      </c>
      <c r="K1155" s="6"/>
    </row>
    <row r="1156" spans="1:11" x14ac:dyDescent="0.15">
      <c r="A1156" s="6" t="s">
        <v>157</v>
      </c>
      <c r="B1156" s="6" t="s">
        <v>158</v>
      </c>
      <c r="C1156" s="6">
        <v>2</v>
      </c>
      <c r="D1156" s="6" t="s">
        <v>1574</v>
      </c>
      <c r="E1156" s="6" t="s">
        <v>1551</v>
      </c>
      <c r="F1156" s="6">
        <v>70339223</v>
      </c>
      <c r="G1156" s="6">
        <v>70339327</v>
      </c>
      <c r="H1156" s="6" t="str">
        <f t="shared" si="52"/>
        <v>MED12-EXON-2</v>
      </c>
      <c r="I1156" s="6">
        <v>1</v>
      </c>
      <c r="J1156" s="6">
        <f>G1156-F1156+1</f>
        <v>105</v>
      </c>
      <c r="K1156" t="s">
        <v>385</v>
      </c>
    </row>
    <row r="1157" spans="1:11" x14ac:dyDescent="0.15">
      <c r="A1157" s="6" t="s">
        <v>237</v>
      </c>
      <c r="B1157" s="6" t="s">
        <v>238</v>
      </c>
      <c r="C1157" s="6">
        <v>3</v>
      </c>
      <c r="D1157" s="6" t="s">
        <v>1575</v>
      </c>
      <c r="E1157" s="6" t="s">
        <v>1576</v>
      </c>
      <c r="F1157" s="6">
        <v>2712158</v>
      </c>
      <c r="G1157" s="6">
        <v>2712258</v>
      </c>
      <c r="H1157" s="6" t="str">
        <f t="shared" si="52"/>
        <v>RPS4Y1-EXON-3</v>
      </c>
      <c r="I1157" s="6">
        <v>1</v>
      </c>
      <c r="J1157" s="6">
        <v>101</v>
      </c>
      <c r="K1157" t="s">
        <v>1577</v>
      </c>
    </row>
    <row r="1158" spans="1:11" x14ac:dyDescent="0.15">
      <c r="A1158" s="6" t="s">
        <v>237</v>
      </c>
      <c r="B1158" s="6" t="s">
        <v>238</v>
      </c>
      <c r="C1158" s="6">
        <v>5</v>
      </c>
      <c r="D1158" s="6" t="s">
        <v>1578</v>
      </c>
      <c r="E1158" s="6" t="s">
        <v>1576</v>
      </c>
      <c r="F1158" s="6">
        <v>2722676</v>
      </c>
      <c r="G1158" s="6">
        <v>2722776</v>
      </c>
      <c r="H1158" s="6" t="str">
        <f t="shared" si="52"/>
        <v>RPS4Y1-EXON-5</v>
      </c>
      <c r="I1158" s="6">
        <v>1</v>
      </c>
      <c r="J1158" s="6">
        <v>101</v>
      </c>
      <c r="K1158" t="s">
        <v>1577</v>
      </c>
    </row>
    <row r="1159" spans="1:11" x14ac:dyDescent="0.15">
      <c r="A1159" s="6" t="s">
        <v>237</v>
      </c>
      <c r="B1159" s="6" t="s">
        <v>238</v>
      </c>
      <c r="C1159" s="6">
        <v>6</v>
      </c>
      <c r="D1159" s="6" t="s">
        <v>1579</v>
      </c>
      <c r="E1159" s="6" t="s">
        <v>1576</v>
      </c>
      <c r="F1159" s="6">
        <v>2733157</v>
      </c>
      <c r="G1159" s="6">
        <v>2733257</v>
      </c>
      <c r="H1159" s="6" t="str">
        <f t="shared" si="52"/>
        <v>RPS4Y1-EXON-6</v>
      </c>
      <c r="I1159" s="6">
        <v>1</v>
      </c>
      <c r="J1159" s="6">
        <v>101</v>
      </c>
      <c r="K1159" t="s">
        <v>1577</v>
      </c>
    </row>
    <row r="1160" spans="1:11" x14ac:dyDescent="0.15">
      <c r="A1160" s="6" t="s">
        <v>280</v>
      </c>
      <c r="B1160" s="6" t="s">
        <v>281</v>
      </c>
      <c r="C1160" s="6">
        <v>4</v>
      </c>
      <c r="D1160" s="6" t="s">
        <v>1580</v>
      </c>
      <c r="E1160" s="6" t="s">
        <v>1576</v>
      </c>
      <c r="F1160" s="6">
        <v>2843160</v>
      </c>
      <c r="G1160" s="6">
        <v>2843260</v>
      </c>
      <c r="H1160" s="6" t="str">
        <f t="shared" si="52"/>
        <v>ZFY-EXON-4</v>
      </c>
      <c r="I1160" s="6">
        <v>1</v>
      </c>
      <c r="J1160" s="6">
        <v>101</v>
      </c>
      <c r="K1160" t="s">
        <v>1577</v>
      </c>
    </row>
    <row r="1161" spans="1:11" x14ac:dyDescent="0.15">
      <c r="A1161" s="6" t="s">
        <v>280</v>
      </c>
      <c r="B1161" s="6" t="s">
        <v>281</v>
      </c>
      <c r="C1161" s="6">
        <v>6</v>
      </c>
      <c r="D1161" s="6" t="s">
        <v>1581</v>
      </c>
      <c r="E1161" s="6" t="s">
        <v>1576</v>
      </c>
      <c r="F1161" s="6">
        <v>2844737</v>
      </c>
      <c r="G1161" s="6">
        <v>2844837</v>
      </c>
      <c r="H1161" s="6" t="str">
        <f t="shared" si="52"/>
        <v>ZFY-EXON-6</v>
      </c>
      <c r="I1161" s="6">
        <v>1</v>
      </c>
      <c r="J1161" s="6">
        <v>101</v>
      </c>
      <c r="K1161" t="s">
        <v>1577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zoomScale="125" zoomScaleNormal="125" workbookViewId="0">
      <selection activeCell="B15" sqref="B15"/>
    </sheetView>
  </sheetViews>
  <sheetFormatPr baseColWidth="10" defaultColWidth="8.83203125" defaultRowHeight="13" x14ac:dyDescent="0.15"/>
  <cols>
    <col min="1" max="1" width="3.5"/>
    <col min="2" max="1025" width="11.5"/>
  </cols>
  <sheetData>
    <row r="1" spans="1:2" x14ac:dyDescent="0.15">
      <c r="A1" t="s">
        <v>1582</v>
      </c>
    </row>
    <row r="2" spans="1:2" x14ac:dyDescent="0.15">
      <c r="A2">
        <v>1</v>
      </c>
      <c r="B2" t="s">
        <v>1583</v>
      </c>
    </row>
    <row r="3" spans="1:2" x14ac:dyDescent="0.15">
      <c r="A3">
        <v>2</v>
      </c>
      <c r="B3" s="11" t="s">
        <v>1584</v>
      </c>
    </row>
    <row r="4" spans="1:2" x14ac:dyDescent="0.15">
      <c r="A4">
        <v>3</v>
      </c>
      <c r="B4" t="s">
        <v>1585</v>
      </c>
    </row>
    <row r="5" spans="1:2" x14ac:dyDescent="0.15">
      <c r="A5">
        <v>4</v>
      </c>
      <c r="B5" t="s">
        <v>1586</v>
      </c>
    </row>
    <row r="6" spans="1:2" x14ac:dyDescent="0.15">
      <c r="A6">
        <v>5</v>
      </c>
      <c r="B6" t="s">
        <v>1587</v>
      </c>
    </row>
    <row r="8" spans="1:2" x14ac:dyDescent="0.15">
      <c r="A8" t="s">
        <v>1588</v>
      </c>
    </row>
    <row r="9" spans="1:2" x14ac:dyDescent="0.15">
      <c r="A9">
        <v>1</v>
      </c>
      <c r="B9" t="s">
        <v>1589</v>
      </c>
    </row>
    <row r="10" spans="1:2" x14ac:dyDescent="0.15">
      <c r="A10">
        <v>2</v>
      </c>
      <c r="B10" t="s">
        <v>1590</v>
      </c>
    </row>
    <row r="11" spans="1:2" x14ac:dyDescent="0.15">
      <c r="A11">
        <v>3</v>
      </c>
      <c r="B11" t="s">
        <v>1591</v>
      </c>
    </row>
    <row r="13" spans="1:2" x14ac:dyDescent="0.15">
      <c r="A13" t="s">
        <v>1592</v>
      </c>
    </row>
    <row r="14" spans="1:2" x14ac:dyDescent="0.15">
      <c r="A14">
        <v>1</v>
      </c>
      <c r="B14" t="s">
        <v>1593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Domains</vt:lpstr>
      <vt:lpstr>Genes</vt:lpstr>
      <vt:lpstr>Tiles</vt:lpstr>
      <vt:lpstr>Changes</vt:lpstr>
      <vt:lpstr>Tiles!_FilterDatabase</vt:lpstr>
      <vt:lpstr>Domains!_FilterDatabase_0</vt:lpstr>
      <vt:lpstr>Genes!_FilterDatabase_0</vt:lpstr>
      <vt:lpstr>Domains!_FilterDatabase_0_0</vt:lpstr>
      <vt:lpstr>Genes!_FilterDatabase_0_0</vt:lpstr>
      <vt:lpstr>Domains!_FilterDatabase_0_0_0</vt:lpstr>
      <vt:lpstr>Genes!_FilterDatabase_0_0_0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Wan Rong Chen</cp:lastModifiedBy>
  <cp:revision>0</cp:revision>
  <dcterms:created xsi:type="dcterms:W3CDTF">2015-09-11T15:57:51Z</dcterms:created>
  <dcterms:modified xsi:type="dcterms:W3CDTF">2019-06-01T02:52:32Z</dcterms:modified>
  <dc:language>en-US</dc:language>
</cp:coreProperties>
</file>