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style2.xml" ContentType="application/vnd.ms-office.chartstyle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Volumes/data/Shared/AION/Data/Msquared 689nm/Beam Profile/"/>
    </mc:Choice>
  </mc:AlternateContent>
  <xr:revisionPtr revIDLastSave="0" documentId="13_ncr:1_{EE6CE21C-FFF9-4C46-B709-15390444B7DB}" xr6:coauthVersionLast="47" xr6:coauthVersionMax="47" xr10:uidLastSave="{00000000-0000-0000-0000-000000000000}"/>
  <bookViews>
    <workbookView xWindow="14400" yWindow="500" windowWidth="14400" windowHeight="16400" xr2:uid="{00000000-000D-0000-FFFF-FFFF00000000}"/>
  </bookViews>
  <sheets>
    <sheet name="220525 kimdata_optimized" sheetId="3" r:id="rId1"/>
    <sheet name="220525 mikedata_optimized" sheetId="6" r:id="rId2"/>
  </sheets>
  <definedNames>
    <definedName name="solver_adj" localSheetId="0" hidden="1">'220525 kimdata_optimized'!$J$10:$J$13</definedName>
    <definedName name="solver_adj" localSheetId="1" hidden="1">'220525 mikedata_optimized'!$J$15:$J$18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'220525 kimdata_optimized'!$M$10</definedName>
    <definedName name="solver_opt" localSheetId="1" hidden="1">'220525 mikedata_optimized'!$M$11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6" l="1"/>
  <c r="F30" i="6"/>
  <c r="F8" i="6"/>
  <c r="F9" i="6"/>
  <c r="E8" i="6"/>
  <c r="E9" i="6"/>
  <c r="E2" i="6"/>
  <c r="L18" i="6"/>
  <c r="I5" i="6" s="1"/>
  <c r="K5" i="6" s="1"/>
  <c r="M5" i="6" s="1"/>
  <c r="L17" i="6"/>
  <c r="H8" i="6" s="1"/>
  <c r="J8" i="6" s="1"/>
  <c r="L8" i="6" s="1"/>
  <c r="F7" i="6"/>
  <c r="E7" i="6"/>
  <c r="F6" i="6"/>
  <c r="E6" i="6"/>
  <c r="F5" i="6"/>
  <c r="E5" i="6"/>
  <c r="F4" i="6"/>
  <c r="E4" i="6"/>
  <c r="F3" i="6"/>
  <c r="E3" i="6"/>
  <c r="F2" i="6"/>
  <c r="I30" i="6" l="1"/>
  <c r="K30" i="6" s="1"/>
  <c r="M30" i="6" s="1"/>
  <c r="H30" i="6"/>
  <c r="J30" i="6" s="1"/>
  <c r="L30" i="6" s="1"/>
  <c r="H3" i="6"/>
  <c r="J3" i="6" s="1"/>
  <c r="L3" i="6" s="1"/>
  <c r="H6" i="6"/>
  <c r="J6" i="6" s="1"/>
  <c r="L6" i="6" s="1"/>
  <c r="I9" i="6"/>
  <c r="K9" i="6" s="1"/>
  <c r="M9" i="6" s="1"/>
  <c r="I8" i="6"/>
  <c r="K8" i="6" s="1"/>
  <c r="M8" i="6" s="1"/>
  <c r="H5" i="6"/>
  <c r="J5" i="6" s="1"/>
  <c r="L5" i="6" s="1"/>
  <c r="I3" i="6"/>
  <c r="K3" i="6" s="1"/>
  <c r="M3" i="6" s="1"/>
  <c r="I6" i="6"/>
  <c r="K6" i="6" s="1"/>
  <c r="M6" i="6" s="1"/>
  <c r="H2" i="6"/>
  <c r="J2" i="6" s="1"/>
  <c r="L2" i="6" s="1"/>
  <c r="H4" i="6"/>
  <c r="J4" i="6" s="1"/>
  <c r="L4" i="6" s="1"/>
  <c r="H7" i="6"/>
  <c r="J7" i="6" s="1"/>
  <c r="L7" i="6" s="1"/>
  <c r="I2" i="6"/>
  <c r="K2" i="6" s="1"/>
  <c r="M2" i="6" s="1"/>
  <c r="I4" i="6"/>
  <c r="K4" i="6" s="1"/>
  <c r="M4" i="6" s="1"/>
  <c r="I7" i="6"/>
  <c r="K7" i="6" s="1"/>
  <c r="M7" i="6" s="1"/>
  <c r="H9" i="6"/>
  <c r="J9" i="6" s="1"/>
  <c r="L9" i="6" s="1"/>
  <c r="L13" i="3"/>
  <c r="L12" i="3"/>
  <c r="H5" i="3" s="1"/>
  <c r="J5" i="3" s="1"/>
  <c r="L5" i="3" s="1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L10" i="6" l="1"/>
  <c r="M10" i="6"/>
  <c r="I3" i="3"/>
  <c r="I5" i="3"/>
  <c r="K5" i="3" s="1"/>
  <c r="M5" i="3" s="1"/>
  <c r="I6" i="3"/>
  <c r="K6" i="3" s="1"/>
  <c r="M6" i="3" s="1"/>
  <c r="I7" i="3"/>
  <c r="K7" i="3" s="1"/>
  <c r="M7" i="3" s="1"/>
  <c r="I8" i="3"/>
  <c r="K8" i="3" s="1"/>
  <c r="M8" i="3" s="1"/>
  <c r="I4" i="3"/>
  <c r="K4" i="3" s="1"/>
  <c r="M4" i="3" s="1"/>
  <c r="I2" i="3"/>
  <c r="K2" i="3" s="1"/>
  <c r="M2" i="3" s="1"/>
  <c r="H7" i="3"/>
  <c r="J7" i="3" s="1"/>
  <c r="L7" i="3" s="1"/>
  <c r="H6" i="3"/>
  <c r="J6" i="3" s="1"/>
  <c r="L6" i="3" s="1"/>
  <c r="H2" i="3"/>
  <c r="J2" i="3" s="1"/>
  <c r="L2" i="3" s="1"/>
  <c r="H3" i="3"/>
  <c r="J3" i="3" s="1"/>
  <c r="L3" i="3" s="1"/>
  <c r="K3" i="3"/>
  <c r="M3" i="3" s="1"/>
  <c r="H8" i="3"/>
  <c r="J8" i="3" s="1"/>
  <c r="L8" i="3" s="1"/>
  <c r="H4" i="3"/>
  <c r="J4" i="3" s="1"/>
  <c r="L4" i="3" s="1"/>
  <c r="M11" i="6" l="1"/>
  <c r="M9" i="3"/>
  <c r="L9" i="3"/>
  <c r="M10" i="3" l="1"/>
</calcChain>
</file>

<file path=xl/sharedStrings.xml><?xml version="1.0" encoding="utf-8"?>
<sst xmlns="http://schemas.openxmlformats.org/spreadsheetml/2006/main" count="54" uniqueCount="22">
  <si>
    <t>distance from sampler/mm</t>
  </si>
  <si>
    <t>distance from Laser/mm</t>
  </si>
  <si>
    <t>vertical 1/e^2 diameter /um</t>
  </si>
  <si>
    <t>horizontal 1/e^2 diameter /um</t>
  </si>
  <si>
    <t>vertical 1/e^2 radius /um</t>
  </si>
  <si>
    <t>horizontal 1/e^2 radius /um</t>
  </si>
  <si>
    <t>v_w0</t>
  </si>
  <si>
    <t>h_w0</t>
  </si>
  <si>
    <t>mm</t>
  </si>
  <si>
    <t>um</t>
  </si>
  <si>
    <t>lambda</t>
  </si>
  <si>
    <t>nm</t>
  </si>
  <si>
    <t>v residue</t>
  </si>
  <si>
    <t>h residue</t>
  </si>
  <si>
    <t>predicted v_radius/um if v_w0 = 100um</t>
  </si>
  <si>
    <t>predicted h_radius/um if h_w0 = 200um</t>
  </si>
  <si>
    <t>v residue square</t>
  </si>
  <si>
    <t>h residue square</t>
  </si>
  <si>
    <t>sum</t>
  </si>
  <si>
    <t>net sum</t>
  </si>
  <si>
    <t>z0_h</t>
  </si>
  <si>
    <t>z0_v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</si>
</sst>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202122"/>
      <name val="Arial"/>
      <family val="2"/>
    </font>
    <font>
      <sz val="7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Beam Propagation Fitting 220525</a:t>
            </a: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24581589271099852"/>
          <c:y val="2.7022073295170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vertical radius /um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'220525 kimdata_optimized'!$B$2:$B$8</c:f>
              <c:numCache>
                <c:formatCode>General</c:formatCode>
                <c:ptCount val="7"/>
                <c:pt idx="0">
                  <c:v>337.5</c:v>
                </c:pt>
                <c:pt idx="1">
                  <c:v>387.5</c:v>
                </c:pt>
                <c:pt idx="2">
                  <c:v>437.5</c:v>
                </c:pt>
                <c:pt idx="3">
                  <c:v>487.5</c:v>
                </c:pt>
                <c:pt idx="4">
                  <c:v>637.5</c:v>
                </c:pt>
                <c:pt idx="5">
                  <c:v>762.5</c:v>
                </c:pt>
                <c:pt idx="6">
                  <c:v>887.5</c:v>
                </c:pt>
              </c:numCache>
            </c:numRef>
          </c:xVal>
          <c:yVal>
            <c:numRef>
              <c:f>'220525 kimdata_optimized'!$E$2:$E$8</c:f>
              <c:numCache>
                <c:formatCode>General</c:formatCode>
                <c:ptCount val="7"/>
                <c:pt idx="0">
                  <c:v>694</c:v>
                </c:pt>
                <c:pt idx="1">
                  <c:v>727.5</c:v>
                </c:pt>
                <c:pt idx="2">
                  <c:v>891</c:v>
                </c:pt>
                <c:pt idx="3">
                  <c:v>957</c:v>
                </c:pt>
                <c:pt idx="4">
                  <c:v>1118</c:v>
                </c:pt>
                <c:pt idx="5">
                  <c:v>1323</c:v>
                </c:pt>
                <c:pt idx="6">
                  <c:v>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F-4980-9146-0A938701B3C1}"/>
            </c:ext>
          </c:extLst>
        </c:ser>
        <c:ser>
          <c:idx val="1"/>
          <c:order val="1"/>
          <c:tx>
            <c:v>horizontal radius / um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'220525 kimdata_optimized'!$B$2:$B$8</c:f>
              <c:numCache>
                <c:formatCode>General</c:formatCode>
                <c:ptCount val="7"/>
                <c:pt idx="0">
                  <c:v>337.5</c:v>
                </c:pt>
                <c:pt idx="1">
                  <c:v>387.5</c:v>
                </c:pt>
                <c:pt idx="2">
                  <c:v>437.5</c:v>
                </c:pt>
                <c:pt idx="3">
                  <c:v>487.5</c:v>
                </c:pt>
                <c:pt idx="4">
                  <c:v>637.5</c:v>
                </c:pt>
                <c:pt idx="5">
                  <c:v>762.5</c:v>
                </c:pt>
                <c:pt idx="6">
                  <c:v>887.5</c:v>
                </c:pt>
              </c:numCache>
            </c:numRef>
          </c:xVal>
          <c:yVal>
            <c:numRef>
              <c:f>'220525 kimdata_optimized'!$F$2:$F$8</c:f>
              <c:numCache>
                <c:formatCode>General</c:formatCode>
                <c:ptCount val="7"/>
                <c:pt idx="0">
                  <c:v>655</c:v>
                </c:pt>
                <c:pt idx="1">
                  <c:v>692.5</c:v>
                </c:pt>
                <c:pt idx="2">
                  <c:v>717</c:v>
                </c:pt>
                <c:pt idx="3">
                  <c:v>791.5</c:v>
                </c:pt>
                <c:pt idx="4">
                  <c:v>940</c:v>
                </c:pt>
                <c:pt idx="5">
                  <c:v>1075.5</c:v>
                </c:pt>
                <c:pt idx="6">
                  <c:v>1134.5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5F-4980-9146-0A938701B3C1}"/>
            </c:ext>
          </c:extLst>
        </c:ser>
        <c:ser>
          <c:idx val="2"/>
          <c:order val="2"/>
          <c:tx>
            <c:v>predict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'220525 kimdata_optimized'!$B$2:$B$8</c:f>
              <c:numCache>
                <c:formatCode>General</c:formatCode>
                <c:ptCount val="7"/>
                <c:pt idx="0">
                  <c:v>337.5</c:v>
                </c:pt>
                <c:pt idx="1">
                  <c:v>387.5</c:v>
                </c:pt>
                <c:pt idx="2">
                  <c:v>437.5</c:v>
                </c:pt>
                <c:pt idx="3">
                  <c:v>487.5</c:v>
                </c:pt>
                <c:pt idx="4">
                  <c:v>637.5</c:v>
                </c:pt>
                <c:pt idx="5">
                  <c:v>762.5</c:v>
                </c:pt>
                <c:pt idx="6">
                  <c:v>887.5</c:v>
                </c:pt>
              </c:numCache>
            </c:numRef>
          </c:xVal>
          <c:yVal>
            <c:numRef>
              <c:f>'220525 kimdata_optimized'!$H$2:$H$8</c:f>
              <c:numCache>
                <c:formatCode>General</c:formatCode>
                <c:ptCount val="7"/>
                <c:pt idx="0">
                  <c:v>697.54899348591493</c:v>
                </c:pt>
                <c:pt idx="1">
                  <c:v>772.19602107998367</c:v>
                </c:pt>
                <c:pt idx="2">
                  <c:v>847.10691948288957</c:v>
                </c:pt>
                <c:pt idx="3">
                  <c:v>922.21738896276975</c:v>
                </c:pt>
                <c:pt idx="4">
                  <c:v>1148.3541698216538</c:v>
                </c:pt>
                <c:pt idx="5">
                  <c:v>1337.3860427007319</c:v>
                </c:pt>
                <c:pt idx="6">
                  <c:v>1526.7388247041326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5F-4980-9146-0A938701B3C1}"/>
            </c:ext>
          </c:extLst>
        </c:ser>
        <c:ser>
          <c:idx val="3"/>
          <c:order val="3"/>
          <c:tx>
            <c:v>predict 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'220525 kimdata_optimized'!$B$2:$B$8</c:f>
              <c:numCache>
                <c:formatCode>General</c:formatCode>
                <c:ptCount val="7"/>
                <c:pt idx="0">
                  <c:v>337.5</c:v>
                </c:pt>
                <c:pt idx="1">
                  <c:v>387.5</c:v>
                </c:pt>
                <c:pt idx="2">
                  <c:v>437.5</c:v>
                </c:pt>
                <c:pt idx="3">
                  <c:v>487.5</c:v>
                </c:pt>
                <c:pt idx="4">
                  <c:v>637.5</c:v>
                </c:pt>
                <c:pt idx="5">
                  <c:v>762.5</c:v>
                </c:pt>
                <c:pt idx="6">
                  <c:v>887.5</c:v>
                </c:pt>
              </c:numCache>
            </c:numRef>
          </c:xVal>
          <c:yVal>
            <c:numRef>
              <c:f>'220525 kimdata_optimized'!$I$2:$I$8</c:f>
              <c:numCache>
                <c:formatCode>General</c:formatCode>
                <c:ptCount val="7"/>
                <c:pt idx="0">
                  <c:v>649.55085700559118</c:v>
                </c:pt>
                <c:pt idx="1">
                  <c:v>695.03410499241136</c:v>
                </c:pt>
                <c:pt idx="2">
                  <c:v>740.87737015339519</c:v>
                </c:pt>
                <c:pt idx="3">
                  <c:v>787.01774271303668</c:v>
                </c:pt>
                <c:pt idx="4">
                  <c:v>926.77643042196928</c:v>
                </c:pt>
                <c:pt idx="5">
                  <c:v>1044.3295360053776</c:v>
                </c:pt>
                <c:pt idx="6">
                  <c:v>1162.5515807014233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5F-4980-9146-0A938701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14975"/>
        <c:axId val="892815391"/>
      </c:scatterChart>
      <c:valAx>
        <c:axId val="8928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laser /</a:t>
                </a:r>
                <a:r>
                  <a:rPr lang="en-GB" baseline="0"/>
                  <a:t> mm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15391"/>
        <c:crosses val="autoZero"/>
        <c:crossBetween val="midCat"/>
      </c:valAx>
      <c:valAx>
        <c:axId val="8928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Beam</a:t>
                </a:r>
                <a:r>
                  <a:rPr lang="en-GB" baseline="0"/>
                  <a:t> Radis / um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1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Beam Propagation Fitting 220522</a:t>
            </a:r>
            <a:r>
              <a:rPr lang="en-GB" baseline="0"/>
              <a:t> </a:t>
            </a:r>
            <a:endParaRPr lang="en-GB"/>
          </a:p>
        </c:rich>
      </c:tx>
      <c:layout>
        <c:manualLayout>
          <c:xMode val="edge"/>
          <c:yMode val="edge"/>
          <c:x val="0.24581589271099852"/>
          <c:y val="2.7022073295170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vertical radius /um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'220525 mikedata_optimized'!$B$2:$B$7</c:f>
              <c:numCache>
                <c:formatCode>General</c:formatCode>
                <c:ptCount val="6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</c:numCache>
            </c:numRef>
          </c:xVal>
          <c:yVal>
            <c:numRef>
              <c:f>'220525 mikedata_optimized'!$E$2:$E$7</c:f>
              <c:numCache>
                <c:formatCode>General</c:formatCode>
                <c:ptCount val="6"/>
                <c:pt idx="0">
                  <c:v>1135.5</c:v>
                </c:pt>
                <c:pt idx="1">
                  <c:v>1152.5</c:v>
                </c:pt>
                <c:pt idx="2">
                  <c:v>1255.5</c:v>
                </c:pt>
                <c:pt idx="3">
                  <c:v>1331</c:v>
                </c:pt>
                <c:pt idx="4">
                  <c:v>1396.5</c:v>
                </c:pt>
                <c:pt idx="5">
                  <c:v>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5-414C-94C8-CD67EA98CC15}"/>
            </c:ext>
          </c:extLst>
        </c:ser>
        <c:ser>
          <c:idx val="1"/>
          <c:order val="1"/>
          <c:tx>
            <c:v>horizontal radius / um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'220525 mikedata_optimized'!$B$2:$B$7</c:f>
              <c:numCache>
                <c:formatCode>General</c:formatCode>
                <c:ptCount val="6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</c:numCache>
            </c:numRef>
          </c:xVal>
          <c:yVal>
            <c:numRef>
              <c:f>'220525 mikedata_optimized'!$F$2:$F$7</c:f>
              <c:numCache>
                <c:formatCode>General</c:formatCode>
                <c:ptCount val="6"/>
                <c:pt idx="0">
                  <c:v>1157</c:v>
                </c:pt>
                <c:pt idx="1">
                  <c:v>1285.5</c:v>
                </c:pt>
                <c:pt idx="2">
                  <c:v>1315</c:v>
                </c:pt>
                <c:pt idx="3">
                  <c:v>1403</c:v>
                </c:pt>
                <c:pt idx="4">
                  <c:v>1506</c:v>
                </c:pt>
                <c:pt idx="5">
                  <c:v>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5-414C-94C8-CD67EA98CC15}"/>
            </c:ext>
          </c:extLst>
        </c:ser>
        <c:ser>
          <c:idx val="2"/>
          <c:order val="2"/>
          <c:tx>
            <c:v>predict 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'220525 mikedata_optimized'!$B$2:$B$7</c:f>
              <c:numCache>
                <c:formatCode>General</c:formatCode>
                <c:ptCount val="6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</c:numCache>
            </c:numRef>
          </c:xVal>
          <c:yVal>
            <c:numRef>
              <c:f>'220525 mikedata_optimized'!$H$2:$H$7</c:f>
              <c:numCache>
                <c:formatCode>General</c:formatCode>
                <c:ptCount val="6"/>
                <c:pt idx="0">
                  <c:v>1109.9131909772273</c:v>
                </c:pt>
                <c:pt idx="1">
                  <c:v>1182.9068980392028</c:v>
                </c:pt>
                <c:pt idx="2">
                  <c:v>1255.9736044976794</c:v>
                </c:pt>
                <c:pt idx="3">
                  <c:v>1329.1012710864977</c:v>
                </c:pt>
                <c:pt idx="4">
                  <c:v>1402.2803607892683</c:v>
                </c:pt>
                <c:pt idx="5">
                  <c:v>1475.5032224802164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5-414C-94C8-CD67EA98CC15}"/>
            </c:ext>
          </c:extLst>
        </c:ser>
        <c:ser>
          <c:idx val="3"/>
          <c:order val="3"/>
          <c:tx>
            <c:v>predict 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'220525 mikedata_optimized'!$B$2:$B$7</c:f>
              <c:numCache>
                <c:formatCode>General</c:formatCode>
                <c:ptCount val="6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</c:numCache>
            </c:numRef>
          </c:xVal>
          <c:yVal>
            <c:numRef>
              <c:f>'220525 mikedata_optimized'!$I$2:$I$7</c:f>
              <c:numCache>
                <c:formatCode>General</c:formatCode>
                <c:ptCount val="6"/>
                <c:pt idx="0">
                  <c:v>1158.9911528428788</c:v>
                </c:pt>
                <c:pt idx="1">
                  <c:v>1248.8843257917772</c:v>
                </c:pt>
                <c:pt idx="2">
                  <c:v>1338.8396148977029</c:v>
                </c:pt>
                <c:pt idx="3">
                  <c:v>1428.8452883364271</c:v>
                </c:pt>
                <c:pt idx="4">
                  <c:v>1518.8923891947427</c:v>
                </c:pt>
                <c:pt idx="5">
                  <c:v>1608.9739619636337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5-414C-94C8-CD67EA98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14975"/>
        <c:axId val="892815391"/>
      </c:scatterChart>
      <c:valAx>
        <c:axId val="892814975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laser /</a:t>
                </a:r>
                <a:r>
                  <a:rPr lang="en-GB" baseline="0"/>
                  <a:t> mm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15391"/>
        <c:crosses val="autoZero"/>
        <c:crossBetween val="midCat"/>
      </c:valAx>
      <c:valAx>
        <c:axId val="892815391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Beam</a:t>
                </a:r>
                <a:r>
                  <a:rPr lang="en-GB" baseline="0"/>
                  <a:t> Radis / um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1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294507</xdr:colOff>
      <xdr:row>9</xdr:row>
      <xdr:rowOff>12699</xdr:rowOff>
    </xdr:from>
    <xdr:to>
      <xdr:col>7</xdr:col>
      <xdr:colOff>332607</xdr:colOff>
      <xdr:row>27</xdr:row>
      <xdr:rowOff>50964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9B777-CD78-4D75-8006-CCAE0A5E1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294507</xdr:colOff>
      <xdr:row>10</xdr:row>
      <xdr:rowOff>21458</xdr:rowOff>
    </xdr:from>
    <xdr:to>
      <xdr:col>7</xdr:col>
      <xdr:colOff>332607</xdr:colOff>
      <xdr:row>28</xdr:row>
      <xdr:rowOff>59722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275BF-662C-1644-B858-9077E9FDB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4864-9329-4AE4-88F4-CA06A3DB6878}">
  <dimension ref="A1:N14"/>
  <sheetViews>
    <sheetView tabSelected="1" topLeftCell="F1" zoomScale="150" zoomScaleNormal="145" workbookViewId="0">
      <selection activeCell="A5" sqref="A5:XFD5"/>
    </sheetView>
  </sheetViews>
  <sheetFormatPr baseColWidth="10" defaultColWidth="8.83203125" defaultRowHeight="15" x14ac:dyDescent="0.2"/>
  <cols>
    <col min="8" max="8" width="12.83203125" customWidth="1"/>
    <col min="9" max="9" width="13.5" customWidth="1"/>
    <col min="12" max="12" width="9.6640625" bestFit="1" customWidth="1"/>
    <col min="13" max="13" width="10.6640625" bestFit="1" customWidth="1"/>
  </cols>
  <sheetData>
    <row r="1" spans="1:14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14</v>
      </c>
      <c r="I1" s="1" t="s">
        <v>15</v>
      </c>
      <c r="J1" s="1" t="s">
        <v>12</v>
      </c>
      <c r="K1" s="1" t="s">
        <v>13</v>
      </c>
      <c r="L1" s="1" t="s">
        <v>16</v>
      </c>
      <c r="M1" s="1" t="s">
        <v>17</v>
      </c>
    </row>
    <row r="2" spans="1:14" x14ac:dyDescent="0.2">
      <c r="A2" s="2">
        <v>75</v>
      </c>
      <c r="B2" s="7">
        <v>337.5</v>
      </c>
      <c r="C2" s="2">
        <v>1388</v>
      </c>
      <c r="D2" s="2">
        <v>1310</v>
      </c>
      <c r="E2" s="3">
        <f>C2/2</f>
        <v>694</v>
      </c>
      <c r="F2" s="3">
        <f>D2/2</f>
        <v>655</v>
      </c>
      <c r="H2" s="2">
        <f t="shared" ref="H2:H8" si="0">$J$10*SQRT(1+(($L$14*$L$12+$L$14*B2*1000)/(3.14*$J$10^2))^2)</f>
        <v>697.54899348591493</v>
      </c>
      <c r="I2" s="2">
        <f>$J$11*SQRT(1+(($L$14*$L$13+$L$14*B2*1000)/(3.14*$J$11^2))^2)</f>
        <v>649.55085700559118</v>
      </c>
      <c r="J2">
        <f>H2-E2</f>
        <v>3.5489934859149344</v>
      </c>
      <c r="K2">
        <f>I2-F2</f>
        <v>-5.4491429944088168</v>
      </c>
      <c r="L2">
        <f>J2^2</f>
        <v>12.595354763066638</v>
      </c>
      <c r="M2">
        <f>K2^2</f>
        <v>29.693159373514685</v>
      </c>
    </row>
    <row r="3" spans="1:14" x14ac:dyDescent="0.2">
      <c r="A3" s="2">
        <v>125</v>
      </c>
      <c r="B3" s="7">
        <v>387.5</v>
      </c>
      <c r="C3" s="2">
        <v>1455</v>
      </c>
      <c r="D3" s="2">
        <v>1385</v>
      </c>
      <c r="E3" s="3">
        <f t="shared" ref="E3:F8" si="1">C3/2</f>
        <v>727.5</v>
      </c>
      <c r="F3" s="3">
        <f t="shared" si="1"/>
        <v>692.5</v>
      </c>
      <c r="H3" s="2">
        <f t="shared" si="0"/>
        <v>772.19602107998367</v>
      </c>
      <c r="I3" s="2">
        <f t="shared" ref="I3:I8" si="2">$J$11*SQRT(1+(($L$14*$L$13+$L$14*B3*1000)/(3.14*$J$11^2))^2)</f>
        <v>695.03410499241136</v>
      </c>
      <c r="J3">
        <f t="shared" ref="J3:K8" si="3">H3-E3</f>
        <v>44.696021079983666</v>
      </c>
      <c r="K3">
        <f t="shared" si="3"/>
        <v>2.5341049924113577</v>
      </c>
      <c r="L3">
        <f t="shared" ref="L3:M8" si="4">J3^2</f>
        <v>1997.7343003823441</v>
      </c>
      <c r="M3">
        <f t="shared" si="4"/>
        <v>6.4216881125641674</v>
      </c>
    </row>
    <row r="4" spans="1:14" x14ac:dyDescent="0.2">
      <c r="A4" s="2">
        <v>175</v>
      </c>
      <c r="B4" s="7">
        <v>437.5</v>
      </c>
      <c r="C4" s="2">
        <v>1782</v>
      </c>
      <c r="D4" s="2">
        <v>1434</v>
      </c>
      <c r="E4" s="3">
        <f t="shared" si="1"/>
        <v>891</v>
      </c>
      <c r="F4" s="3">
        <f t="shared" si="1"/>
        <v>717</v>
      </c>
      <c r="H4" s="2">
        <f t="shared" si="0"/>
        <v>847.10691948288957</v>
      </c>
      <c r="I4" s="2">
        <f t="shared" si="2"/>
        <v>740.87737015339519</v>
      </c>
      <c r="J4">
        <f t="shared" si="3"/>
        <v>-43.893080517110434</v>
      </c>
      <c r="K4">
        <f t="shared" si="3"/>
        <v>23.877370153395191</v>
      </c>
      <c r="L4">
        <f t="shared" si="4"/>
        <v>1926.6025172815396</v>
      </c>
      <c r="M4">
        <f t="shared" si="4"/>
        <v>570.12880544224743</v>
      </c>
    </row>
    <row r="5" spans="1:14" x14ac:dyDescent="0.2">
      <c r="A5" s="2">
        <v>225</v>
      </c>
      <c r="B5" s="7">
        <v>487.5</v>
      </c>
      <c r="C5" s="2">
        <v>1914</v>
      </c>
      <c r="D5" s="2">
        <v>1583</v>
      </c>
      <c r="E5" s="3">
        <f t="shared" si="1"/>
        <v>957</v>
      </c>
      <c r="F5" s="3">
        <f t="shared" si="1"/>
        <v>791.5</v>
      </c>
      <c r="H5" s="2">
        <f t="shared" si="0"/>
        <v>922.21738896276975</v>
      </c>
      <c r="I5" s="2">
        <f t="shared" si="2"/>
        <v>787.01774271303668</v>
      </c>
      <c r="J5">
        <f t="shared" si="3"/>
        <v>-34.782611037230254</v>
      </c>
      <c r="K5">
        <f t="shared" si="3"/>
        <v>-4.4822572869633177</v>
      </c>
      <c r="L5">
        <f t="shared" si="4"/>
        <v>1209.8300305672519</v>
      </c>
      <c r="M5">
        <f t="shared" si="4"/>
        <v>20.090630386535761</v>
      </c>
    </row>
    <row r="6" spans="1:14" x14ac:dyDescent="0.2">
      <c r="A6" s="2">
        <v>375</v>
      </c>
      <c r="B6" s="7">
        <v>637.5</v>
      </c>
      <c r="C6" s="2">
        <v>2236</v>
      </c>
      <c r="D6" s="2">
        <v>1880</v>
      </c>
      <c r="E6" s="3">
        <f t="shared" si="1"/>
        <v>1118</v>
      </c>
      <c r="F6" s="3">
        <f t="shared" si="1"/>
        <v>940</v>
      </c>
      <c r="H6" s="2">
        <f t="shared" si="0"/>
        <v>1148.3541698216538</v>
      </c>
      <c r="I6" s="2">
        <f t="shared" si="2"/>
        <v>926.77643042196928</v>
      </c>
      <c r="J6">
        <f t="shared" si="3"/>
        <v>30.354169821653841</v>
      </c>
      <c r="K6">
        <f t="shared" si="3"/>
        <v>-13.22356957803072</v>
      </c>
      <c r="L6">
        <f t="shared" si="4"/>
        <v>921.3756255618008</v>
      </c>
      <c r="M6">
        <f t="shared" si="4"/>
        <v>174.86279238501953</v>
      </c>
    </row>
    <row r="7" spans="1:14" x14ac:dyDescent="0.2">
      <c r="A7" s="2">
        <v>500</v>
      </c>
      <c r="B7" s="7">
        <v>762.5</v>
      </c>
      <c r="C7" s="2">
        <v>2646</v>
      </c>
      <c r="D7" s="2">
        <v>2151</v>
      </c>
      <c r="E7" s="3">
        <f t="shared" si="1"/>
        <v>1323</v>
      </c>
      <c r="F7" s="3">
        <f t="shared" si="1"/>
        <v>1075.5</v>
      </c>
      <c r="H7" s="2">
        <f t="shared" si="0"/>
        <v>1337.3860427007319</v>
      </c>
      <c r="I7" s="2">
        <f t="shared" si="2"/>
        <v>1044.3295360053776</v>
      </c>
      <c r="J7">
        <f t="shared" si="3"/>
        <v>14.386042700731878</v>
      </c>
      <c r="K7">
        <f t="shared" si="3"/>
        <v>-31.170463994622423</v>
      </c>
      <c r="L7">
        <f t="shared" si="4"/>
        <v>206.95822458728094</v>
      </c>
      <c r="M7">
        <f t="shared" si="4"/>
        <v>971.59782564005286</v>
      </c>
    </row>
    <row r="8" spans="1:14" x14ac:dyDescent="0.2">
      <c r="A8" s="2">
        <v>625</v>
      </c>
      <c r="B8" s="7">
        <v>887.5</v>
      </c>
      <c r="C8" s="2">
        <v>3082</v>
      </c>
      <c r="D8" s="2">
        <v>2269</v>
      </c>
      <c r="E8" s="3">
        <f t="shared" si="1"/>
        <v>1541</v>
      </c>
      <c r="F8" s="3">
        <f t="shared" si="1"/>
        <v>1134.5</v>
      </c>
      <c r="H8" s="2">
        <f t="shared" si="0"/>
        <v>1526.7388247041326</v>
      </c>
      <c r="I8" s="2">
        <f t="shared" si="2"/>
        <v>1162.5515807014233</v>
      </c>
      <c r="J8">
        <f t="shared" si="3"/>
        <v>-14.261175295867361</v>
      </c>
      <c r="K8">
        <f t="shared" si="3"/>
        <v>28.051580701423291</v>
      </c>
      <c r="L8">
        <f t="shared" si="4"/>
        <v>203.38112081945749</v>
      </c>
      <c r="M8">
        <f t="shared" si="4"/>
        <v>786.89117984846359</v>
      </c>
    </row>
    <row r="9" spans="1:14" x14ac:dyDescent="0.2">
      <c r="L9" s="3">
        <f>SUM(L2:L8)</f>
        <v>6478.4771739627413</v>
      </c>
      <c r="M9" s="3">
        <f>SUM(M2:M8)</f>
        <v>2559.686081188398</v>
      </c>
      <c r="N9" t="s">
        <v>18</v>
      </c>
    </row>
    <row r="10" spans="1:14" x14ac:dyDescent="0.2">
      <c r="I10" t="s">
        <v>6</v>
      </c>
      <c r="J10" s="5">
        <v>144.11451590803878</v>
      </c>
      <c r="K10" t="s">
        <v>9</v>
      </c>
      <c r="M10" s="4">
        <f>SUM(L9:M9)</f>
        <v>9038.1632551511393</v>
      </c>
      <c r="N10" t="s">
        <v>19</v>
      </c>
    </row>
    <row r="11" spans="1:14" x14ac:dyDescent="0.2">
      <c r="I11" t="s">
        <v>7</v>
      </c>
      <c r="J11" s="5">
        <v>227.02825210616757</v>
      </c>
      <c r="K11" t="s">
        <v>9</v>
      </c>
    </row>
    <row r="12" spans="1:14" x14ac:dyDescent="0.2">
      <c r="I12" t="s">
        <v>21</v>
      </c>
      <c r="J12" s="5">
        <v>110.75021678085791</v>
      </c>
      <c r="K12" t="s">
        <v>8</v>
      </c>
      <c r="L12">
        <f>J12*10^3</f>
        <v>110750.21678085791</v>
      </c>
      <c r="M12" t="s">
        <v>9</v>
      </c>
    </row>
    <row r="13" spans="1:14" x14ac:dyDescent="0.2">
      <c r="I13" t="s">
        <v>20</v>
      </c>
      <c r="J13" s="5">
        <v>292.16689993293949</v>
      </c>
      <c r="K13" t="s">
        <v>8</v>
      </c>
      <c r="L13">
        <f>J13*1000</f>
        <v>292166.8999329395</v>
      </c>
      <c r="M13" t="s">
        <v>9</v>
      </c>
    </row>
    <row r="14" spans="1:14" x14ac:dyDescent="0.2">
      <c r="I14" t="s">
        <v>10</v>
      </c>
      <c r="J14">
        <v>689</v>
      </c>
      <c r="K14" t="s">
        <v>11</v>
      </c>
      <c r="L14">
        <v>0.68899999999999995</v>
      </c>
      <c r="M14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ED8F-83F0-0140-8603-B96BE21DB81A}">
  <dimension ref="A1:N30"/>
  <sheetViews>
    <sheetView zoomScale="107" zoomScaleNormal="145" workbookViewId="0">
      <selection activeCell="D34" sqref="D34"/>
    </sheetView>
  </sheetViews>
  <sheetFormatPr baseColWidth="10" defaultColWidth="8.83203125" defaultRowHeight="15" x14ac:dyDescent="0.2"/>
  <cols>
    <col min="8" max="8" width="12.83203125" customWidth="1"/>
    <col min="9" max="9" width="13.5" customWidth="1"/>
    <col min="12" max="12" width="9.6640625" bestFit="1" customWidth="1"/>
    <col min="13" max="13" width="10.6640625" bestFit="1" customWidth="1"/>
  </cols>
  <sheetData>
    <row r="1" spans="1:14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14</v>
      </c>
      <c r="I1" s="1" t="s">
        <v>15</v>
      </c>
      <c r="J1" s="1" t="s">
        <v>12</v>
      </c>
      <c r="K1" s="1" t="s">
        <v>13</v>
      </c>
      <c r="L1" s="1" t="s">
        <v>16</v>
      </c>
      <c r="M1" s="1" t="s">
        <v>17</v>
      </c>
    </row>
    <row r="2" spans="1:14" x14ac:dyDescent="0.2">
      <c r="A2" s="6"/>
      <c r="B2">
        <v>600</v>
      </c>
      <c r="C2">
        <v>2271</v>
      </c>
      <c r="D2">
        <v>2314</v>
      </c>
      <c r="E2">
        <f>C2/2</f>
        <v>1135.5</v>
      </c>
      <c r="F2">
        <f>D2/2</f>
        <v>1157</v>
      </c>
      <c r="H2" s="2">
        <f t="shared" ref="H2:H9" si="0">$J$15*SQRT(1+(($L$19*$L$17+$L$19*B2*1000)/(3.14*$J$15^2))^2)</f>
        <v>1109.9131909772273</v>
      </c>
      <c r="I2" s="2">
        <f t="shared" ref="I2:I7" si="1">$J$16*SQRT(1+(($L$19*$L$18+$L$19*B2*1000)/(3.14*$J$16^2))^2)</f>
        <v>1158.9911528428788</v>
      </c>
      <c r="J2">
        <f>H2-E2</f>
        <v>-25.586809022772741</v>
      </c>
      <c r="K2">
        <f>I2-F2</f>
        <v>1.9911528428788188</v>
      </c>
      <c r="L2">
        <f>J2^2</f>
        <v>654.68479596784448</v>
      </c>
      <c r="M2">
        <f>K2^2</f>
        <v>3.9646896437044021</v>
      </c>
    </row>
    <row r="3" spans="1:14" x14ac:dyDescent="0.2">
      <c r="A3" s="6"/>
      <c r="B3">
        <v>650</v>
      </c>
      <c r="C3">
        <v>2305</v>
      </c>
      <c r="D3">
        <v>2571</v>
      </c>
      <c r="E3">
        <f t="shared" ref="E3:F9" si="2">C3/2</f>
        <v>1152.5</v>
      </c>
      <c r="F3">
        <f t="shared" si="2"/>
        <v>1285.5</v>
      </c>
      <c r="H3" s="2">
        <f t="shared" si="0"/>
        <v>1182.9068980392028</v>
      </c>
      <c r="I3" s="2">
        <f t="shared" si="1"/>
        <v>1248.8843257917772</v>
      </c>
      <c r="J3">
        <f t="shared" ref="J3:K9" si="3">H3-E3</f>
        <v>30.406898039202815</v>
      </c>
      <c r="K3">
        <f t="shared" si="3"/>
        <v>-36.615674208222799</v>
      </c>
      <c r="L3">
        <f t="shared" ref="L3:M9" si="4">J3^2</f>
        <v>924.57944836647596</v>
      </c>
      <c r="M3">
        <f t="shared" si="4"/>
        <v>1340.7075977227123</v>
      </c>
    </row>
    <row r="4" spans="1:14" x14ac:dyDescent="0.2">
      <c r="A4" s="6"/>
      <c r="B4">
        <v>700</v>
      </c>
      <c r="C4">
        <v>2511</v>
      </c>
      <c r="D4">
        <v>2630</v>
      </c>
      <c r="E4">
        <f t="shared" si="2"/>
        <v>1255.5</v>
      </c>
      <c r="F4">
        <f t="shared" si="2"/>
        <v>1315</v>
      </c>
      <c r="H4" s="2">
        <f t="shared" si="0"/>
        <v>1255.9736044976794</v>
      </c>
      <c r="I4" s="2">
        <f t="shared" si="1"/>
        <v>1338.8396148977029</v>
      </c>
      <c r="J4">
        <f t="shared" si="3"/>
        <v>0.47360449767938917</v>
      </c>
      <c r="K4">
        <f t="shared" si="3"/>
        <v>23.839614897702859</v>
      </c>
      <c r="L4">
        <f t="shared" si="4"/>
        <v>0.22430122022214655</v>
      </c>
      <c r="M4">
        <f t="shared" si="4"/>
        <v>568.32723847077614</v>
      </c>
    </row>
    <row r="5" spans="1:14" x14ac:dyDescent="0.2">
      <c r="A5" s="6"/>
      <c r="B5">
        <v>750</v>
      </c>
      <c r="C5">
        <v>2662</v>
      </c>
      <c r="D5">
        <v>2806</v>
      </c>
      <c r="E5">
        <f t="shared" si="2"/>
        <v>1331</v>
      </c>
      <c r="F5">
        <f t="shared" si="2"/>
        <v>1403</v>
      </c>
      <c r="H5" s="2">
        <f t="shared" si="0"/>
        <v>1329.1012710864977</v>
      </c>
      <c r="I5" s="2">
        <f t="shared" si="1"/>
        <v>1428.8452883364271</v>
      </c>
      <c r="J5">
        <f t="shared" si="3"/>
        <v>-1.898728913502282</v>
      </c>
      <c r="K5">
        <f t="shared" si="3"/>
        <v>25.845288336427075</v>
      </c>
      <c r="L5">
        <f t="shared" si="4"/>
        <v>3.6051714869695561</v>
      </c>
      <c r="M5">
        <f t="shared" si="4"/>
        <v>667.97892919305343</v>
      </c>
    </row>
    <row r="6" spans="1:14" x14ac:dyDescent="0.2">
      <c r="A6" s="6"/>
      <c r="B6">
        <v>800</v>
      </c>
      <c r="C6">
        <v>2793</v>
      </c>
      <c r="D6">
        <v>3012</v>
      </c>
      <c r="E6">
        <f t="shared" si="2"/>
        <v>1396.5</v>
      </c>
      <c r="F6">
        <f t="shared" si="2"/>
        <v>1506</v>
      </c>
      <c r="H6" s="2">
        <f t="shared" si="0"/>
        <v>1402.2803607892683</v>
      </c>
      <c r="I6" s="2">
        <f t="shared" si="1"/>
        <v>1518.8923891947427</v>
      </c>
      <c r="J6">
        <f t="shared" si="3"/>
        <v>5.7803607892683431</v>
      </c>
      <c r="K6">
        <f t="shared" si="3"/>
        <v>12.892389194742691</v>
      </c>
      <c r="L6">
        <f t="shared" si="4"/>
        <v>33.412570854110939</v>
      </c>
      <c r="M6">
        <f t="shared" si="4"/>
        <v>166.21369914871809</v>
      </c>
    </row>
    <row r="7" spans="1:14" x14ac:dyDescent="0.2">
      <c r="A7" s="6"/>
      <c r="B7">
        <v>850</v>
      </c>
      <c r="C7">
        <v>2966</v>
      </c>
      <c r="D7">
        <v>3274</v>
      </c>
      <c r="E7">
        <f t="shared" si="2"/>
        <v>1483</v>
      </c>
      <c r="F7">
        <f t="shared" si="2"/>
        <v>1637</v>
      </c>
      <c r="H7" s="2">
        <f t="shared" si="0"/>
        <v>1475.5032224802164</v>
      </c>
      <c r="I7" s="2">
        <f t="shared" si="1"/>
        <v>1608.9739619636337</v>
      </c>
      <c r="J7">
        <f t="shared" si="3"/>
        <v>-7.4967775197835635</v>
      </c>
      <c r="K7">
        <f t="shared" si="3"/>
        <v>-28.026038036366344</v>
      </c>
      <c r="L7">
        <f t="shared" si="4"/>
        <v>56.2016731811322</v>
      </c>
      <c r="M7">
        <f t="shared" si="4"/>
        <v>785.45880801585315</v>
      </c>
    </row>
    <row r="8" spans="1:14" x14ac:dyDescent="0.2">
      <c r="B8">
        <v>900</v>
      </c>
      <c r="C8">
        <v>3099</v>
      </c>
      <c r="D8">
        <v>3587</v>
      </c>
      <c r="E8">
        <f t="shared" si="2"/>
        <v>1549.5</v>
      </c>
      <c r="F8">
        <f t="shared" si="2"/>
        <v>1793.5</v>
      </c>
      <c r="H8" s="2">
        <f t="shared" si="0"/>
        <v>1548.7636477805163</v>
      </c>
      <c r="I8" s="2">
        <f t="shared" ref="I8:I9" si="5">$J$16*SQRT(1+(($L$19*$L$18+$L$19*B8*1000)/(3.14*$J$16^2))^2)</f>
        <v>1699.0845237865358</v>
      </c>
      <c r="J8">
        <f t="shared" si="3"/>
        <v>-0.73635221948370599</v>
      </c>
      <c r="K8">
        <f t="shared" si="3"/>
        <v>-94.415476213464217</v>
      </c>
      <c r="L8">
        <f t="shared" si="4"/>
        <v>0.54221459113857995</v>
      </c>
      <c r="M8">
        <f t="shared" si="4"/>
        <v>8914.2821486152279</v>
      </c>
    </row>
    <row r="9" spans="1:14" x14ac:dyDescent="0.2">
      <c r="B9">
        <v>950</v>
      </c>
      <c r="C9">
        <v>3246</v>
      </c>
      <c r="D9">
        <v>3861</v>
      </c>
      <c r="E9">
        <f t="shared" si="2"/>
        <v>1623</v>
      </c>
      <c r="F9">
        <f t="shared" si="2"/>
        <v>1930.5</v>
      </c>
      <c r="H9" s="2">
        <f t="shared" si="0"/>
        <v>1622.0565470001361</v>
      </c>
      <c r="I9" s="2">
        <f t="shared" si="5"/>
        <v>1789.219694737239</v>
      </c>
      <c r="J9">
        <f t="shared" si="3"/>
        <v>-0.94345299986389364</v>
      </c>
      <c r="K9">
        <f t="shared" si="3"/>
        <v>-141.28030526276098</v>
      </c>
      <c r="L9">
        <f t="shared" si="4"/>
        <v>0.89010356295218007</v>
      </c>
      <c r="M9">
        <f t="shared" si="4"/>
        <v>19960.124655138927</v>
      </c>
    </row>
    <row r="10" spans="1:14" x14ac:dyDescent="0.2">
      <c r="L10" s="3">
        <f>SUM(L2:L9)</f>
        <v>1674.1402792308461</v>
      </c>
      <c r="M10" s="3">
        <f>SUM(M2:M7)</f>
        <v>3532.6509621948176</v>
      </c>
      <c r="N10" t="s">
        <v>18</v>
      </c>
    </row>
    <row r="11" spans="1:14" x14ac:dyDescent="0.2">
      <c r="M11" s="4">
        <f>SUM(L10:M10)</f>
        <v>5206.7912414256634</v>
      </c>
      <c r="N11" t="s">
        <v>19</v>
      </c>
    </row>
    <row r="15" spans="1:14" x14ac:dyDescent="0.2">
      <c r="I15" t="s">
        <v>6</v>
      </c>
      <c r="J15" s="5">
        <v>149.0285216732953</v>
      </c>
      <c r="K15" t="s">
        <v>9</v>
      </c>
    </row>
    <row r="16" spans="1:14" x14ac:dyDescent="0.2">
      <c r="I16" t="s">
        <v>7</v>
      </c>
      <c r="J16" s="5">
        <v>121.42540612788861</v>
      </c>
      <c r="K16" t="s">
        <v>9</v>
      </c>
    </row>
    <row r="17" spans="1:13" x14ac:dyDescent="0.2">
      <c r="I17" t="s">
        <v>21</v>
      </c>
      <c r="J17" s="5">
        <v>146.99597783407364</v>
      </c>
      <c r="K17" t="s">
        <v>8</v>
      </c>
      <c r="L17">
        <f>J17*10^3</f>
        <v>146995.97783407365</v>
      </c>
      <c r="M17" t="s">
        <v>9</v>
      </c>
    </row>
    <row r="18" spans="1:13" x14ac:dyDescent="0.2">
      <c r="I18" t="s">
        <v>20</v>
      </c>
      <c r="J18" s="5">
        <v>37.827800894128998</v>
      </c>
      <c r="K18" t="s">
        <v>8</v>
      </c>
      <c r="L18">
        <f>J18*1000</f>
        <v>37827.800894128995</v>
      </c>
      <c r="M18" t="s">
        <v>9</v>
      </c>
    </row>
    <row r="19" spans="1:13" x14ac:dyDescent="0.2">
      <c r="I19" t="s">
        <v>10</v>
      </c>
      <c r="J19">
        <v>689</v>
      </c>
      <c r="K19" t="s">
        <v>11</v>
      </c>
      <c r="L19">
        <v>0.68899999999999995</v>
      </c>
      <c r="M19" t="s">
        <v>9</v>
      </c>
    </row>
    <row r="30" spans="1:13" x14ac:dyDescent="0.2">
      <c r="A30" s="6"/>
      <c r="B30">
        <v>775</v>
      </c>
      <c r="C30">
        <v>2686</v>
      </c>
      <c r="D30">
        <v>3080</v>
      </c>
      <c r="E30">
        <f>C30/2</f>
        <v>1343</v>
      </c>
      <c r="F30">
        <f>D30/2</f>
        <v>1540</v>
      </c>
      <c r="H30" s="2">
        <f>$J$15*SQRT(1+(($L$19*$L$17+$L$19*B30*1000)/(3.14*$J$15^2))^2)</f>
        <v>1365.6849045622407</v>
      </c>
      <c r="I30" s="2">
        <f>$J$16*SQRT(1+(($L$19*$L$18+$L$19*B30*1000)/(3.14*$J$16^2))^2)</f>
        <v>1473.864134827603</v>
      </c>
      <c r="J30">
        <f>H30-E30</f>
        <v>22.684904562240717</v>
      </c>
      <c r="K30">
        <f>I30-F30</f>
        <v>-66.135865172396961</v>
      </c>
      <c r="L30">
        <f>J30^2</f>
        <v>514.60489499796972</v>
      </c>
      <c r="M30">
        <f>K30^2</f>
        <v>4373.9526621014693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46D9F3F69524790D0324DCBB4A3BD" ma:contentTypeVersion="16" ma:contentTypeDescription="Create a new document." ma:contentTypeScope="" ma:versionID="03a331f2c68c669b30b0810312c05324">
  <xsd:schema xmlns:xsd="http://www.w3.org/2001/XMLSchema" xmlns:xs="http://www.w3.org/2001/XMLSchema" xmlns:p="http://schemas.microsoft.com/office/2006/metadata/properties" xmlns:ns2="04ce3b6f-caa0-47b7-aeb3-04f52a1d19b4" xmlns:ns3="5950d568-6db7-4f8c-b568-e188b32f325b" targetNamespace="http://schemas.microsoft.com/office/2006/metadata/properties" ma:root="true" ma:fieldsID="1aaed3c74dc8f7011b40bc74363e85c5" ns2:_="" ns3:_="">
    <xsd:import namespace="04ce3b6f-caa0-47b7-aeb3-04f52a1d19b4"/>
    <xsd:import namespace="5950d568-6db7-4f8c-b568-e188b32f32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e3b6f-caa0-47b7-aeb3-04f52a1d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c36dc3-8767-4853-9d07-0bc3ec7be7da}" ma:internalName="TaxCatchAll" ma:showField="CatchAllData" ma:web="04ce3b6f-caa0-47b7-aeb3-04f52a1d19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0d568-6db7-4f8c-b568-e188b32f3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27f011-1a9c-4bbb-bffd-f61e666ec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50d568-6db7-4f8c-b568-e188b32f325b">
      <Terms xmlns="http://schemas.microsoft.com/office/infopath/2007/PartnerControls"/>
    </lcf76f155ced4ddcb4097134ff3c332f>
    <TaxCatchAll xmlns="04ce3b6f-caa0-47b7-aeb3-04f52a1d19b4" xsi:nil="true"/>
  </documentManagement>
</p:properties>
</file>

<file path=customXml/itemProps1.xml><?xml version="1.0" encoding="utf-8"?>
<ds:datastoreItem xmlns:ds="http://schemas.openxmlformats.org/officeDocument/2006/customXml" ds:itemID="{7B7E7435-480C-4E80-AC63-4CF49721E2AE}"/>
</file>

<file path=customXml/itemProps2.xml><?xml version="1.0" encoding="utf-8"?>
<ds:datastoreItem xmlns:ds="http://schemas.openxmlformats.org/officeDocument/2006/customXml" ds:itemID="{1615A1C2-DF9E-47CA-A43C-2F8FCEB87642}"/>
</file>

<file path=customXml/itemProps3.xml><?xml version="1.0" encoding="utf-8"?>
<ds:datastoreItem xmlns:ds="http://schemas.openxmlformats.org/officeDocument/2006/customXml" ds:itemID="{7FA17B57-0E8A-4B13-B6FA-3AEC0DE5ED8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220525 kimdata_optimized</vt:lpstr>
      <vt:lpstr>220525 mikedata_optimized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#HSU CHUNG CHUAN#</cp:lastModifiedBy>
  <dcterms:created xsi:type="dcterms:W3CDTF">2015-06-05T18:19:34Z</dcterms:created>
  <dcterms:modified xsi:type="dcterms:W3CDTF">2022-06-19T00:10:44Z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0x010100C5846D9F3F69524790D0324DCBB4A3BD</vt:lpwstr>
  </property>
  <property fmtid="{D5CDD505-2E9C-101B-9397-08002B2CF9AE}" pid="3" name="Order">
    <vt:r8>290400</vt:r8>
  </property>
</Properties>
</file>