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E3215C31-A9E5-4A2A-9E4E-277F670AE6C3}" xr6:coauthVersionLast="47" xr6:coauthVersionMax="47" xr10:uidLastSave="{00000000-0000-0000-0000-000000000000}"/>
  <bookViews>
    <workbookView xWindow="22932" yWindow="-108" windowWidth="23256" windowHeight="12456" firstSheet="9" activeTab="12" xr2:uid="{00000000-000D-0000-FFFF-FFFF00000000}"/>
  </bookViews>
  <sheets>
    <sheet name="8.1 Frequency Table" sheetId="1" r:id="rId1"/>
    <sheet name="8.2 Cumulative and Percentage" sheetId="2" r:id="rId2"/>
    <sheet name="8.3 Histogram Pareto" sheetId="3" r:id="rId3"/>
    <sheet name="8.4-8.9 Basic data info" sheetId="4" r:id="rId4"/>
    <sheet name="8.10 Box and Whisker" sheetId="5" r:id="rId5"/>
    <sheet name="8.12-8.13 Probability" sheetId="6" r:id="rId6"/>
    <sheet name="8.14-8.15 Binomial" sheetId="7" r:id="rId7"/>
    <sheet name="8.16 Hypergeometric" sheetId="8" r:id="rId8"/>
    <sheet name="8.17-8.18 Poisson Exp" sheetId="9" r:id="rId9"/>
    <sheet name="8.19-8.20 Normal" sheetId="10" r:id="rId10"/>
    <sheet name="8.21 Confidence Interval" sheetId="11" r:id="rId11"/>
    <sheet name="8.22 Chi Square Test" sheetId="12" r:id="rId12"/>
    <sheet name="8.23 Line of Best Fit" sheetId="13" r:id="rId13"/>
  </sheets>
  <definedNames>
    <definedName name="_xlchart.v1.0" hidden="1">'8.3 Histogram Pareto'!$J$1</definedName>
    <definedName name="_xlchart.v1.1" hidden="1">'8.3 Histogram Pareto'!$J$2:$J$8</definedName>
    <definedName name="_xlchart.v1.10" hidden="1">'8.10 Box and Whisker'!$A$1:$A$101</definedName>
    <definedName name="_xlchart.v1.2" hidden="1">'8.3 Histogram Pareto'!$J$19</definedName>
    <definedName name="_xlchart.v1.3" hidden="1">'8.3 Histogram Pareto'!$J$20:$J$26</definedName>
    <definedName name="_xlchart.v1.4" hidden="1">'8.10 Box and Whisker'!$A$1:$A$101</definedName>
    <definedName name="_xlchart.v1.5" hidden="1">'8.10 Box and Whisker'!$A$1:$A$101</definedName>
    <definedName name="_xlchart.v1.6" hidden="1">'8.10 Box and Whisker'!$A$1:$A$101</definedName>
    <definedName name="_xlchart.v1.7" hidden="1">'8.10 Box and Whisker'!$A$1:$A$101</definedName>
    <definedName name="_xlchart.v1.8" hidden="1">'8.10 Box and Whisker'!$A$1:$A$101</definedName>
    <definedName name="_xlchart.v1.9" hidden="1">'8.10 Box and Whisker'!$A$1:$A$101</definedName>
  </definedName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2" l="1"/>
  <c r="C9" i="12"/>
  <c r="C10" i="12"/>
  <c r="C8" i="12"/>
  <c r="D5" i="12"/>
  <c r="B9" i="12" s="1"/>
  <c r="D9" i="12" s="1"/>
  <c r="C11" i="12"/>
  <c r="C5" i="12"/>
  <c r="B5" i="12"/>
  <c r="D3" i="12"/>
  <c r="D4" i="12"/>
  <c r="D2" i="12"/>
  <c r="D2" i="11"/>
  <c r="C2" i="11"/>
  <c r="A14" i="10"/>
  <c r="A13" i="10"/>
  <c r="C2" i="10"/>
  <c r="C3" i="10"/>
  <c r="C4" i="10"/>
  <c r="C5" i="10"/>
  <c r="C6" i="10"/>
  <c r="C7" i="10"/>
  <c r="C8" i="10"/>
  <c r="C9" i="10"/>
  <c r="C10" i="10"/>
  <c r="C1" i="10"/>
  <c r="A3" i="10"/>
  <c r="A2" i="10"/>
  <c r="A1" i="10"/>
  <c r="A4" i="9"/>
  <c r="C2" i="9"/>
  <c r="C1" i="9"/>
  <c r="A2" i="9"/>
  <c r="A1" i="9"/>
  <c r="A2" i="8"/>
  <c r="A1" i="8"/>
  <c r="C2" i="7"/>
  <c r="C1" i="7"/>
  <c r="A4" i="7"/>
  <c r="A3" i="7"/>
  <c r="A2" i="7"/>
  <c r="A1" i="7"/>
  <c r="F2" i="6" a="1"/>
  <c r="F2" i="6" s="1"/>
  <c r="E2" i="6"/>
  <c r="D4" i="6"/>
  <c r="D3" i="6"/>
  <c r="D2" i="6"/>
  <c r="D21" i="5"/>
  <c r="D20" i="5"/>
  <c r="D12" i="4"/>
  <c r="D11" i="4"/>
  <c r="C12" i="4"/>
  <c r="C11" i="4"/>
  <c r="F9" i="4"/>
  <c r="F8" i="4"/>
  <c r="E9" i="4"/>
  <c r="E8" i="4"/>
  <c r="D8" i="4"/>
  <c r="C9" i="4"/>
  <c r="C8" i="4"/>
  <c r="E5" i="4"/>
  <c r="E4" i="4"/>
  <c r="C6" i="4"/>
  <c r="C5" i="4"/>
  <c r="F2" i="4"/>
  <c r="F1" i="4"/>
  <c r="E2" i="4"/>
  <c r="E1" i="4"/>
  <c r="C4" i="4"/>
  <c r="C3" i="4"/>
  <c r="C2" i="4"/>
  <c r="C1" i="4"/>
  <c r="G10" i="2"/>
  <c r="G11" i="2"/>
  <c r="G12" i="2"/>
  <c r="G13" i="2"/>
  <c r="G9" i="2"/>
  <c r="F10" i="2"/>
  <c r="F11" i="2"/>
  <c r="F12" i="2"/>
  <c r="F13" i="2"/>
  <c r="F9" i="2"/>
  <c r="E11" i="2"/>
  <c r="E12" i="2" s="1"/>
  <c r="E13" i="2" s="1"/>
  <c r="E10" i="2"/>
  <c r="E9" i="2"/>
  <c r="D9" i="2" a="1"/>
  <c r="D9" i="2" s="1"/>
  <c r="L2" i="1" a="1"/>
  <c r="L2" i="1" s="1"/>
  <c r="B8" i="12" l="1"/>
  <c r="B10" i="12"/>
  <c r="D10" i="12" s="1"/>
  <c r="D8" i="12" l="1"/>
  <c r="D11" i="12" s="1"/>
  <c r="B11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<sst xmlns="http://schemas.openxmlformats.org/spreadsheetml/2006/main" count="85" uniqueCount="50">
  <si>
    <t>Category</t>
    <phoneticPr fontId="1" type="noConversion"/>
  </si>
  <si>
    <t>Pizza</t>
  </si>
  <si>
    <t>Pizza</t>
    <phoneticPr fontId="1" type="noConversion"/>
  </si>
  <si>
    <t>Burger</t>
  </si>
  <si>
    <t>Burger</t>
    <phoneticPr fontId="1" type="noConversion"/>
  </si>
  <si>
    <t>Salad</t>
  </si>
  <si>
    <t>Salad</t>
    <phoneticPr fontId="1" type="noConversion"/>
  </si>
  <si>
    <t>列標籤</t>
  </si>
  <si>
    <t>總計</t>
  </si>
  <si>
    <t>計數 - Category</t>
  </si>
  <si>
    <t>Weight</t>
    <phoneticPr fontId="1" type="noConversion"/>
  </si>
  <si>
    <t>計數 - Weight</t>
  </si>
  <si>
    <t>10-15</t>
  </si>
  <si>
    <t>15-20</t>
  </si>
  <si>
    <t>20-25</t>
  </si>
  <si>
    <t>Bin Upper Limits</t>
    <phoneticPr fontId="1" type="noConversion"/>
  </si>
  <si>
    <t>&gt;25</t>
    <phoneticPr fontId="1" type="noConversion"/>
  </si>
  <si>
    <t>Frequency</t>
  </si>
  <si>
    <t>Percentage</t>
  </si>
  <si>
    <t>Cumulative Frequency</t>
  </si>
  <si>
    <t>Cumulative Percentage</t>
  </si>
  <si>
    <t>Outcome</t>
    <phoneticPr fontId="1" type="noConversion"/>
  </si>
  <si>
    <t>Probability</t>
    <phoneticPr fontId="1" type="noConversion"/>
  </si>
  <si>
    <t>Sample</t>
    <phoneticPr fontId="1" type="noConversion"/>
  </si>
  <si>
    <t>CI Lower</t>
    <phoneticPr fontId="1" type="noConversion"/>
  </si>
  <si>
    <t>CI Upper</t>
    <phoneticPr fontId="1" type="noConversion"/>
  </si>
  <si>
    <t>Observed</t>
    <phoneticPr fontId="1" type="noConversion"/>
  </si>
  <si>
    <t>Good</t>
    <phoneticPr fontId="1" type="noConversion"/>
  </si>
  <si>
    <t>Bad</t>
    <phoneticPr fontId="1" type="noConversion"/>
  </si>
  <si>
    <t>Total</t>
    <phoneticPr fontId="1" type="noConversion"/>
  </si>
  <si>
    <t>Win</t>
    <phoneticPr fontId="1" type="noConversion"/>
  </si>
  <si>
    <t>Draw</t>
    <phoneticPr fontId="1" type="noConversion"/>
  </si>
  <si>
    <t>Lose</t>
    <phoneticPr fontId="1" type="noConversion"/>
  </si>
  <si>
    <t>Expected</t>
    <phoneticPr fontId="1" type="noConversion"/>
  </si>
  <si>
    <t>Chi Square Test</t>
    <phoneticPr fontId="1" type="noConversion"/>
  </si>
  <si>
    <t>Month</t>
  </si>
  <si>
    <t>x-values</t>
  </si>
  <si>
    <t>y-values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</si>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</sst>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0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'8.3 Histogram Pareto'!$B$1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'8.3 Histogram Pareto'!$A$2:$A$4</c:f>
              <c:strCache>
                <c:ptCount val="3"/>
                <c:pt idx="0">
                  <c:v>Burger</c:v>
                </c:pt>
                <c:pt idx="1">
                  <c:v>Pizza</c:v>
                </c:pt>
                <c:pt idx="2">
                  <c:v>Salad</c:v>
                </c:pt>
              </c:strCache>
            </c:strRef>
          </c:cat>
          <c:val>
            <c:numRef>
              <c:f>'8.3 Histogram Pareto'!$B$2:$B$4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9-4530-B9C4-A64197E6B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828272"/>
        <c:axId val="663828752"/>
      </c:barChart>
      <c:catAx>
        <c:axId val="6638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3828752"/>
        <c:crosses val="autoZero"/>
        <c:auto val="1"/>
        <c:lblAlgn val="ctr"/>
        <c:lblOffset val="100"/>
        <c:noMultiLvlLbl val="0"/>
      </c:catAx>
      <c:valAx>
        <c:axId val="6638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38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'8.3 Histogram Pareto'!$B$19</c:f>
              <c:strCache>
                <c:ptCount val="1"/>
                <c:pt idx="0">
                  <c:v>Cumulative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'8.3 Histogram Pareto'!$A$20:$A$24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&gt;25</c:v>
                </c:pt>
              </c:strCache>
            </c:strRef>
          </c:cat>
          <c:val>
            <c:numRef>
              <c:f>'8.3 Histogram Pareto'!$B$20:$B$24</c:f>
              <c:numCache>
                <c:formatCode>General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0.7142857142857143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D-4B8E-BEE1-3104EE2E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998096"/>
        <c:axId val="679999056"/>
      </c:lineChart>
      <c:catAx>
        <c:axId val="6799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999056"/>
        <c:crosses val="autoZero"/>
        <c:auto val="1"/>
        <c:lblAlgn val="ctr"/>
        <c:lblOffset val="100"/>
        <c:noMultiLvlLbl val="0"/>
      </c:catAx>
      <c:valAx>
        <c:axId val="6799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Linear</a:t>
            </a:r>
            <a:r>
              <a:rPr lang="en-US" altLang="zh-TW" baseline="0"/>
              <a:t> Trendline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100831146106734"/>
                  <c:y val="4.2855059784193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'8.23 Line of Best Fit'!$B$2:$B$13</c:f>
              <c:numCache>
                <c:formatCode>General</c:formatCode>
                <c:ptCount val="12"/>
                <c:pt idx="0">
                  <c:v>1729</c:v>
                </c:pt>
                <c:pt idx="1">
                  <c:v>1373</c:v>
                </c:pt>
                <c:pt idx="2">
                  <c:v>1880</c:v>
                </c:pt>
                <c:pt idx="3">
                  <c:v>1217</c:v>
                </c:pt>
                <c:pt idx="4">
                  <c:v>1640</c:v>
                </c:pt>
                <c:pt idx="5">
                  <c:v>1990</c:v>
                </c:pt>
                <c:pt idx="6">
                  <c:v>1402</c:v>
                </c:pt>
                <c:pt idx="7">
                  <c:v>1751</c:v>
                </c:pt>
                <c:pt idx="8">
                  <c:v>1784</c:v>
                </c:pt>
                <c:pt idx="9">
                  <c:v>1271</c:v>
                </c:pt>
                <c:pt idx="10">
                  <c:v>1229</c:v>
                </c:pt>
                <c:pt idx="11">
                  <c:v>1184</c:v>
                </c:pt>
              </c:numCache>
            </c:numRef>
          </c:xVal>
          <c:yVal>
            <c:numRef>
              <c:f>'8.23 Line of Best Fit'!$C$2:$C$13</c:f>
              <c:numCache>
                <c:formatCode>General</c:formatCode>
                <c:ptCount val="12"/>
                <c:pt idx="0">
                  <c:v>4380</c:v>
                </c:pt>
                <c:pt idx="1">
                  <c:v>2260</c:v>
                </c:pt>
                <c:pt idx="2">
                  <c:v>4210</c:v>
                </c:pt>
                <c:pt idx="3">
                  <c:v>2130</c:v>
                </c:pt>
                <c:pt idx="4">
                  <c:v>3768</c:v>
                </c:pt>
                <c:pt idx="5">
                  <c:v>4779</c:v>
                </c:pt>
                <c:pt idx="6">
                  <c:v>2300</c:v>
                </c:pt>
                <c:pt idx="7">
                  <c:v>3800</c:v>
                </c:pt>
                <c:pt idx="8">
                  <c:v>4465</c:v>
                </c:pt>
                <c:pt idx="9">
                  <c:v>1650</c:v>
                </c:pt>
                <c:pt idx="10">
                  <c:v>2335</c:v>
                </c:pt>
                <c:pt idx="11">
                  <c:v>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E-4072-929E-168BB8137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55664"/>
        <c:axId val="500261904"/>
      </c:scatterChart>
      <c:valAx>
        <c:axId val="500255664"/>
        <c:scaling>
          <c:orientation val="minMax"/>
          <c:min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0261904"/>
        <c:crosses val="autoZero"/>
        <c:crossBetween val="midCat"/>
      </c:valAx>
      <c:valAx>
        <c:axId val="500261904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025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Frequency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B6A6F57C-A192-444D-93DB-BDC3B874DB30}">
          <cx:tx>
            <cx:txData>
              <cx:f>_xlchart.v1.0</cx:f>
              <cx:v>Weight</cx:v>
            </cx:txData>
          </cx:tx>
          <cx:dataId val="0"/>
          <cx:layoutPr>
            <cx:binning intervalClosed="r" underflow="15" overflow="2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and Cumulative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TW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Frequency and Cumulative Percentage</a:t>
          </a:r>
        </a:p>
      </cx:txPr>
    </cx:title>
    <cx:plotArea>
      <cx:plotAreaRegion>
        <cx:series layoutId="clusteredColumn" uniqueId="{4D833323-464E-4F51-8612-CDA4907EFCEF}">
          <cx:tx>
            <cx:txData>
              <cx:f>_xlchart.v1.2</cx:f>
              <cx:v>Weight</cx:v>
            </cx:txData>
          </cx:tx>
          <cx:dataId val="0"/>
          <cx:layoutPr>
            <cx:binning intervalClosed="r" underflow="15" overflow="25">
              <cx:binSize val="5"/>
            </cx:binning>
          </cx:layoutPr>
          <cx:axisId val="1"/>
        </cx:series>
        <cx:series layoutId="paretoLine" ownerIdx="0" uniqueId="{0F66F7F8-552D-47A9-81BD-5E5E73EACCA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TW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Box and Whisker</a:t>
          </a:r>
        </a:p>
      </cx:txPr>
    </cx:title>
    <cx:plotArea>
      <cx:plotAreaRegion>
        <cx:series layoutId="boxWhisker" uniqueId="{DBCD1B11-EBE6-4978-AD9F-B8ABE8C0942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461010</xdr:colOff>
      <xdr:row>0</xdr:row>
      <xdr:rowOff>118110</xdr:rowOff>
    </xdr:from>
    <xdr:to>
      <xdr:col>7</xdr:col>
      <xdr:colOff>49530</xdr:colOff>
      <xdr:row>15</xdr:row>
      <xdr:rowOff>3810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580782D-FB24-0661-BA82-7BA4325E5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369570</xdr:colOff>
      <xdr:row>1</xdr:row>
      <xdr:rowOff>140970</xdr:rowOff>
    </xdr:from>
    <xdr:to>
      <xdr:col>19</xdr:col>
      <xdr:colOff>3810</xdr:colOff>
      <xdr:row>16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圖表 4">
              <a:extLst>
                <a:ext uri="{FF2B5EF4-FFF2-40B4-BE49-F238E27FC236}">
                  <a16:creationId xmlns:a16="http://schemas.microsoft.com/office/drawing/2014/main" id="{3BB77080-F5E2-3A8C-13E3-063953B00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2530" y="331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</xdr:col>
      <xdr:colOff>582930</xdr:colOff>
      <xdr:row>17</xdr:row>
      <xdr:rowOff>57150</xdr:rowOff>
    </xdr:from>
    <xdr:to>
      <xdr:col>7</xdr:col>
      <xdr:colOff>171450</xdr:colOff>
      <xdr:row>31</xdr:row>
      <xdr:rowOff>133350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8E8E54E-CB00-72AF-C54A-AC367A6F4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529590</xdr:colOff>
      <xdr:row>18</xdr:row>
      <xdr:rowOff>133350</xdr:rowOff>
    </xdr:from>
    <xdr:to>
      <xdr:col>19</xdr:col>
      <xdr:colOff>163830</xdr:colOff>
      <xdr:row>33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DBFCBF96-3CC6-BF8D-F2BA-0FBF7EE614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2550" y="356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201930</xdr:colOff>
      <xdr:row>2</xdr:row>
      <xdr:rowOff>148590</xdr:rowOff>
    </xdr:from>
    <xdr:to>
      <xdr:col>11</xdr:col>
      <xdr:colOff>384810</xdr:colOff>
      <xdr:row>17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652CD717-2B78-4928-5F60-95357D469C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529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415290</xdr:colOff>
      <xdr:row>3</xdr:row>
      <xdr:rowOff>118110</xdr:rowOff>
    </xdr:from>
    <xdr:to>
      <xdr:col>15</xdr:col>
      <xdr:colOff>49530</xdr:colOff>
      <xdr:row>18</xdr:row>
      <xdr:rowOff>3810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E521FA7-7AFA-1ED9-5934-5A439A7F1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76.615869560184" createdVersion="8" refreshedVersion="8" minRefreshableVersion="3" recordCount="6" xr:uid="{89EA2361-4E72-43AD-BD5B-9B2DDDE5F3D2}">
  <cacheSource type="worksheet">
    <worksheetSource ref="A1:A7" sheet="8.1 Frequency Table"/>
  </cacheSource>
  <cacheFields count="1">
    <cacheField name="Category" numFmtId="0">
      <sharedItems count="3">
        <s v="Pizza"/>
        <s v="Burger"/>
        <s v="Sal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76.620308333331" createdVersion="8" refreshedVersion="8" minRefreshableVersion="3" recordCount="7" xr:uid="{98B0FF13-06B0-4AD1-BFB3-B8F068958128}">
  <cacheSource type="worksheet">
    <worksheetSource name="表格3"/>
  </cacheSource>
  <cacheFields count="1">
    <cacheField name="Weight" numFmtId="0">
      <sharedItems containsSemiMixedTypes="0" containsString="0" containsNumber="1" minValue="10.28" maxValue="24.68" count="7">
        <n v="17.649999999999999"/>
        <n v="18.55"/>
        <n v="17.75"/>
        <n v="24.68"/>
        <n v="21.22"/>
        <n v="15.69"/>
        <n v="10.28"/>
      </sharedItems>
      <fieldGroup base="0">
        <rangePr autoStart="0" autoEnd="0" startNum="10" endNum="25" groupInterval="5"/>
        <groupItems count="5">
          <s v="&lt;10"/>
          <s v="10-15"/>
          <s v="15-20"/>
          <s v="20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76.710501041664" createdVersion="8" refreshedVersion="8" minRefreshableVersion="3" recordCount="7" xr:uid="{620B7E5C-2764-400A-80B8-1754B6C1058B}">
  <cacheSource type="worksheet">
    <worksheetSource name="表格3_5"/>
  </cacheSource>
  <cacheFields count="1">
    <cacheField name="Weight" numFmtId="0">
      <sharedItems containsSemiMixedTypes="0" containsString="0" containsNumber="1" minValue="10.28" maxValue="24.68" count="7">
        <n v="17.649999999999999"/>
        <n v="18.55"/>
        <n v="17.75"/>
        <n v="24.68"/>
        <n v="21.22"/>
        <n v="15.69"/>
        <n v="10.28"/>
      </sharedItems>
      <fieldGroup base="0">
        <rangePr autoStart="0" autoEnd="0" startNum="10" endNum="25" groupInterval="5"/>
        <groupItems count="5">
          <s v="&lt;10"/>
          <s v="10-15"/>
          <s v="15-20"/>
          <s v="20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</r>
  <r>
    <x v="1"/>
  </r>
  <r>
    <x v="2"/>
  </r>
  <r>
    <x v="3"/>
  </r>
  <r>
    <x v="4"/>
  </r>
  <r>
    <x v="5"/>
  </r>
  <r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</r>
  <r>
    <x v="1"/>
  </r>
  <r>
    <x v="2"/>
  </r>
  <r>
    <x v="3"/>
  </r>
  <r>
    <x v="4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1CB01-7C41-4AAF-B5B6-9C02E5150CE7}" name="樞紐分析表2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H2:I6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計數 - Weigh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9CB92-012E-4CD1-A340-CCE5206A0422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C1:D5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計數 - Catego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103FC-266D-4E69-A869-E0AE36DA4F2B}" name="樞紐分析表1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C1:G5" firstHeaderRow="0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ency" fld="0" subtotal="count" baseField="0" baseItem="0"/>
    <dataField name="Percentage" fld="0" subtotal="count" showDataAs="percentOfCol" baseField="0" baseItem="1" numFmtId="10"/>
    <dataField name="Cumulative Frequency" fld="0" subtotal="count" showDataAs="runTotal" baseField="0" baseItem="1"/>
    <dataField name="Cumulative Percentage" fld="0" subtotal="count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DFF477-96C7-44D4-AC6E-C65AC3538F48}" name="表格2" displayName="表格2" ref="A1:A7" totalsRowShown="0">
  <autoFilter ref="A1:A7" xr:uid="{EFDFF477-96C7-44D4-AC6E-C65AC3538F48}"/>
  <tableColumns count="1">
    <tableColumn id="1" xr3:uid="{44DB9B8D-82FF-4AB4-A8A1-6A0C1B3CF795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948F1-7BFA-48B6-8C7D-925295FA2C85}" name="表格3" displayName="表格3" ref="F1:F8" totalsRowShown="0">
  <autoFilter ref="F1:F8" xr:uid="{FD1948F1-7BFA-48B6-8C7D-925295FA2C85}"/>
  <tableColumns count="1">
    <tableColumn id="1" xr3:uid="{04094FE7-D56D-42E8-94F4-FF5D65A0602C}" name="W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D8A1E-7BEA-4DA7-BEB2-FA66947F2296}" name="表格3_5" displayName="表格3_5" ref="A1:A8" totalsRowShown="0">
  <autoFilter ref="A1:A8" xr:uid="{6D4D8A1E-7BEA-4DA7-BEB2-FA66947F2296}"/>
  <tableColumns count="1">
    <tableColumn id="1" xr3:uid="{09224FBB-51D8-485B-841A-538BB9F85919}" name="Weig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47632-DB40-47FF-946E-0D97B2275674}" name="表格1" displayName="表格1" ref="A1:B4" totalsRowShown="0">
  <autoFilter ref="A1:B4" xr:uid="{B3B47632-DB40-47FF-946E-0D97B2275674}"/>
  <tableColumns count="2">
    <tableColumn id="1" xr3:uid="{762C8D58-6D34-45F2-B720-36465AB81FBA}" name="Category"/>
    <tableColumn id="2" xr3:uid="{D9C532A3-EAC0-486E-8696-C1F0B8E767F2}" name="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F9EB85-3EEF-47C0-A0B8-EC05764DBA7D}" name="表格3_6" displayName="表格3_6" ref="J1:J8" totalsRowShown="0">
  <autoFilter ref="J1:J8" xr:uid="{A6F9EB85-3EEF-47C0-A0B8-EC05764DBA7D}"/>
  <tableColumns count="1">
    <tableColumn id="1" xr3:uid="{F0E7B0DB-DEB6-4826-B7C9-34AAC0496C04}" name="Weig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75768A-6C27-496F-BA39-C13EC79E800A}" name="表格3_67" displayName="表格3_67" ref="J19:J26" totalsRowShown="0">
  <autoFilter ref="J19:J26" xr:uid="{9475768A-6C27-496F-BA39-C13EC79E800A}"/>
  <tableColumns count="1">
    <tableColumn id="1" xr3:uid="{7DE563AA-3707-409D-846C-AFC55D517B25}" name="Weig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69010A-2F05-4F3B-A234-E4A9DABD7E3C}" name="表格8" displayName="表格8" ref="A1:C13" totalsRowShown="0">
  <autoFilter ref="A1:C13" xr:uid="{0069010A-2F05-4F3B-A234-E4A9DABD7E3C}"/>
  <tableColumns count="3">
    <tableColumn id="1" xr3:uid="{9A3D602E-3766-43E5-9BCB-20B2BCC170E8}" name="Month"/>
    <tableColumn id="2" xr3:uid="{0FF8ED27-B7AF-4885-A430-ADC6F2580EB4}" name="x-values"/>
    <tableColumn id="3" xr3:uid="{D79B8853-0592-4E75-B986-F63333AA5639}" name="y-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F1" sqref="F1:F8"/>
    </sheetView>
  </sheetViews>
  <sheetFormatPr defaultRowHeight="15" x14ac:dyDescent="0.3"/>
  <cols>
    <col min="1" max="1" width="11" customWidth="1"/>
    <col min="3" max="3" width="11.375" bestFit="1" customWidth="1"/>
    <col min="4" max="4" width="18.375" bestFit="1" customWidth="1"/>
    <col min="6" max="6" width="9.5" customWidth="1"/>
    <col min="8" max="8" width="11.375" bestFit="1" customWidth="1"/>
    <col min="9" max="9" width="16.5" bestFit="1" customWidth="1"/>
    <col min="11" max="11" width="17.375" bestFit="1" customWidth="1"/>
  </cols>
  <sheetData>
    <row r="1" spans="1:12" x14ac:dyDescent="0.3">
      <c r="A1" t="s">
        <v>0</v>
      </c>
      <c r="C1" s="1" t="s">
        <v>7</v>
      </c>
      <c r="D1" t="s">
        <v>9</v>
      </c>
      <c r="F1" t="s">
        <v>10</v>
      </c>
      <c r="K1" t="s">
        <v>15</v>
      </c>
    </row>
    <row r="2" spans="1:12" x14ac:dyDescent="0.3">
      <c r="A2" t="s">
        <v>2</v>
      </c>
      <c r="C2" s="2" t="s">
        <v>3</v>
      </c>
      <c r="D2">
        <v>2</v>
      </c>
      <c r="F2">
        <v>17.649999999999999</v>
      </c>
      <c r="H2" s="1" t="s">
        <v>7</v>
      </c>
      <c r="I2" t="s">
        <v>11</v>
      </c>
      <c r="K2">
        <v>10</v>
      </c>
      <c r="L2" cm="1">
        <f t="array" ref="L2:L6">FREQUENCY(表格3[Weight],K2:K6)</f>
        <v>0</v>
      </c>
    </row>
    <row r="3" spans="1:12" x14ac:dyDescent="0.3">
      <c r="A3" t="s">
        <v>4</v>
      </c>
      <c r="C3" s="2" t="s">
        <v>1</v>
      </c>
      <c r="D3">
        <v>3</v>
      </c>
      <c r="F3">
        <v>18.55</v>
      </c>
      <c r="H3" s="2" t="s">
        <v>12</v>
      </c>
      <c r="I3">
        <v>1</v>
      </c>
      <c r="K3">
        <v>15</v>
      </c>
      <c r="L3">
        <v>1</v>
      </c>
    </row>
    <row r="4" spans="1:12" x14ac:dyDescent="0.3">
      <c r="A4" t="s">
        <v>6</v>
      </c>
      <c r="C4" s="2" t="s">
        <v>5</v>
      </c>
      <c r="D4">
        <v>1</v>
      </c>
      <c r="F4">
        <v>17.75</v>
      </c>
      <c r="H4" s="2" t="s">
        <v>13</v>
      </c>
      <c r="I4">
        <v>4</v>
      </c>
      <c r="K4">
        <v>20</v>
      </c>
      <c r="L4">
        <v>4</v>
      </c>
    </row>
    <row r="5" spans="1:12" x14ac:dyDescent="0.3">
      <c r="A5" t="s">
        <v>2</v>
      </c>
      <c r="C5" s="2" t="s">
        <v>8</v>
      </c>
      <c r="D5">
        <v>6</v>
      </c>
      <c r="F5">
        <v>24.68</v>
      </c>
      <c r="H5" s="2" t="s">
        <v>14</v>
      </c>
      <c r="I5">
        <v>2</v>
      </c>
      <c r="K5">
        <v>25</v>
      </c>
      <c r="L5">
        <v>2</v>
      </c>
    </row>
    <row r="6" spans="1:12" x14ac:dyDescent="0.3">
      <c r="A6" t="s">
        <v>2</v>
      </c>
      <c r="F6">
        <v>21.22</v>
      </c>
      <c r="H6" s="2" t="s">
        <v>8</v>
      </c>
      <c r="I6">
        <v>7</v>
      </c>
      <c r="K6" s="3" t="s">
        <v>16</v>
      </c>
      <c r="L6">
        <v>0</v>
      </c>
    </row>
    <row r="7" spans="1:12" x14ac:dyDescent="0.3">
      <c r="A7" t="s">
        <v>4</v>
      </c>
      <c r="F7">
        <v>15.69</v>
      </c>
    </row>
    <row r="8" spans="1:12" x14ac:dyDescent="0.3">
      <c r="F8">
        <v>10.28</v>
      </c>
    </row>
  </sheetData>
  <phoneticPr fontId="1" type="noConversion"/>
  <pageMargins left="0.7" right="0.7" top="0.75" bottom="0.75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5388-86EB-4051-82D3-A1E4EFC83101}">
  <dimension ref="A1:G13"/>
  <sheetViews>
    <sheetView workbookViewId="0">
      <selection activeCell="G9" sqref="G9"/>
    </sheetView>
  </sheetViews>
  <sheetFormatPr defaultRowHeight="15" x14ac:dyDescent="0.3"/>
  <cols>
    <col min="3" max="3" width="11.375" bestFit="1" customWidth="1"/>
    <col min="4" max="4" width="16.5" bestFit="1" customWidth="1"/>
    <col min="5" max="5" width="17.75" bestFit="1" customWidth="1"/>
    <col min="6" max="6" width="25.125" bestFit="1" customWidth="1"/>
    <col min="7" max="7" width="25.875" bestFit="1" customWidth="1"/>
  </cols>
  <sheetData>
    <row r="1" spans="1:7" x14ac:dyDescent="0.3">
      <c r="A1" t="s">
        <v>10</v>
      </c>
      <c r="C1" s="1" t="s">
        <v>7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17.649999999999999</v>
      </c>
      <c r="C2" s="2" t="s">
        <v>12</v>
      </c>
      <c r="D2">
        <v>1</v>
      </c>
      <c r="E2" s="4">
        <v>0.14285714285714285</v>
      </c>
      <c r="F2">
        <v>1</v>
      </c>
      <c r="G2" s="4">
        <v>0.14285714285714285</v>
      </c>
    </row>
    <row r="3" spans="1:7" x14ac:dyDescent="0.3">
      <c r="A3">
        <v>18.55</v>
      </c>
      <c r="C3" s="2" t="s">
        <v>13</v>
      </c>
      <c r="D3">
        <v>4</v>
      </c>
      <c r="E3" s="4">
        <v>0.5714285714285714</v>
      </c>
      <c r="F3">
        <v>5</v>
      </c>
      <c r="G3" s="4">
        <v>0.7142857142857143</v>
      </c>
    </row>
    <row r="4" spans="1:7" x14ac:dyDescent="0.3">
      <c r="A4">
        <v>17.75</v>
      </c>
      <c r="C4" s="2" t="s">
        <v>14</v>
      </c>
      <c r="D4">
        <v>2</v>
      </c>
      <c r="E4" s="4">
        <v>0.2857142857142857</v>
      </c>
      <c r="F4">
        <v>7</v>
      </c>
      <c r="G4" s="4">
        <v>1</v>
      </c>
    </row>
    <row r="5" spans="1:7" x14ac:dyDescent="0.3">
      <c r="A5">
        <v>24.68</v>
      </c>
      <c r="C5" s="2" t="s">
        <v>8</v>
      </c>
      <c r="D5">
        <v>7</v>
      </c>
      <c r="E5" s="4">
        <v>1</v>
      </c>
      <c r="G5" s="4"/>
    </row>
    <row r="6" spans="1:7" x14ac:dyDescent="0.3">
      <c r="A6">
        <v>21.22</v>
      </c>
    </row>
    <row r="7" spans="1:7" x14ac:dyDescent="0.3">
      <c r="A7">
        <v>15.69</v>
      </c>
    </row>
    <row r="8" spans="1:7" x14ac:dyDescent="0.3">
      <c r="A8">
        <v>10.28</v>
      </c>
      <c r="C8" t="s">
        <v>15</v>
      </c>
      <c r="D8" t="s">
        <v>17</v>
      </c>
      <c r="E8" t="s">
        <v>19</v>
      </c>
      <c r="F8" t="s">
        <v>18</v>
      </c>
      <c r="G8" t="s">
        <v>20</v>
      </c>
    </row>
    <row r="9" spans="1:7" x14ac:dyDescent="0.3">
      <c r="C9">
        <v>10</v>
      </c>
      <c r="D9" cm="1">
        <f t="array" ref="D9:D13">FREQUENCY(表格3_5[Weight],C9:C13)</f>
        <v>0</v>
      </c>
      <c r="E9">
        <f>D9</f>
        <v>0</v>
      </c>
      <c r="F9">
        <f>D9/SUM(_xlfn.ANCHORARRAY($D$9))</f>
        <v>0</v>
      </c>
      <c r="G9">
        <f>E9/SUM(_xlfn.ANCHORARRAY($D$9))</f>
        <v>0</v>
      </c>
    </row>
    <row r="10" spans="1:7" x14ac:dyDescent="0.3">
      <c r="C10">
        <v>15</v>
      </c>
      <c r="D10">
        <v>1</v>
      </c>
      <c r="E10">
        <f>D10+E9</f>
        <v>1</v>
      </c>
      <c r="F10">
        <f t="shared" ref="F10:F13" si="0">D10/SUM(_xlfn.ANCHORARRAY($D$9))</f>
        <v>0.14285714285714285</v>
      </c>
      <c r="G10">
        <f t="shared" ref="G10:G13" si="1">E10/SUM(_xlfn.ANCHORARRAY($D$9))</f>
        <v>0.14285714285714285</v>
      </c>
    </row>
    <row r="11" spans="1:7" x14ac:dyDescent="0.3">
      <c r="C11">
        <v>20</v>
      </c>
      <c r="D11">
        <v>4</v>
      </c>
      <c r="E11">
        <f t="shared" ref="E11:E13" si="2">D11+E10</f>
        <v>5</v>
      </c>
      <c r="F11">
        <f t="shared" si="0"/>
        <v>0.5714285714285714</v>
      </c>
      <c r="G11">
        <f t="shared" si="1"/>
        <v>0.7142857142857143</v>
      </c>
    </row>
    <row r="12" spans="1:7" x14ac:dyDescent="0.3">
      <c r="C12">
        <v>25</v>
      </c>
      <c r="D12">
        <v>2</v>
      </c>
      <c r="E12">
        <f t="shared" si="2"/>
        <v>7</v>
      </c>
      <c r="F12">
        <f t="shared" si="0"/>
        <v>0.2857142857142857</v>
      </c>
      <c r="G12">
        <f t="shared" si="1"/>
        <v>1</v>
      </c>
    </row>
    <row r="13" spans="1:7" x14ac:dyDescent="0.3">
      <c r="C13" s="3" t="s">
        <v>16</v>
      </c>
      <c r="D13">
        <v>0</v>
      </c>
      <c r="E13">
        <f t="shared" si="2"/>
        <v>7</v>
      </c>
      <c r="F13">
        <f t="shared" si="0"/>
        <v>0</v>
      </c>
      <c r="G13">
        <f t="shared" si="1"/>
        <v>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AF6-0615-4F1E-AF5A-727104E34C8F}">
  <dimension ref="A1:J26"/>
  <sheetViews>
    <sheetView topLeftCell="A4" workbookViewId="0">
      <selection activeCell="J33" sqref="J33"/>
    </sheetView>
  </sheetViews>
  <sheetFormatPr defaultRowHeight="15" x14ac:dyDescent="0.3"/>
  <cols>
    <col min="1" max="1" width="11.375" bestFit="1" customWidth="1"/>
    <col min="2" max="2" width="18.375" bestFit="1" customWidth="1"/>
    <col min="3" max="3" width="12.75" bestFit="1" customWidth="1"/>
    <col min="4" max="4" width="25.125" bestFit="1" customWidth="1"/>
    <col min="5" max="5" width="25.875" bestFit="1" customWidth="1"/>
  </cols>
  <sheetData>
    <row r="1" spans="1:10" x14ac:dyDescent="0.3">
      <c r="A1" t="s">
        <v>0</v>
      </c>
      <c r="B1" t="s">
        <v>17</v>
      </c>
      <c r="J1" t="s">
        <v>10</v>
      </c>
    </row>
    <row r="2" spans="1:10" x14ac:dyDescent="0.3">
      <c r="A2" t="s">
        <v>3</v>
      </c>
      <c r="B2">
        <v>2</v>
      </c>
      <c r="J2">
        <v>17.649999999999999</v>
      </c>
    </row>
    <row r="3" spans="1:10" x14ac:dyDescent="0.3">
      <c r="A3" t="s">
        <v>1</v>
      </c>
      <c r="B3">
        <v>3</v>
      </c>
      <c r="J3">
        <v>18.55</v>
      </c>
    </row>
    <row r="4" spans="1:10" x14ac:dyDescent="0.3">
      <c r="A4" t="s">
        <v>5</v>
      </c>
      <c r="B4">
        <v>1</v>
      </c>
      <c r="J4">
        <v>17.75</v>
      </c>
    </row>
    <row r="5" spans="1:10" x14ac:dyDescent="0.3">
      <c r="J5">
        <v>24.68</v>
      </c>
    </row>
    <row r="6" spans="1:10" x14ac:dyDescent="0.3">
      <c r="J6">
        <v>21.22</v>
      </c>
    </row>
    <row r="7" spans="1:10" x14ac:dyDescent="0.3">
      <c r="J7">
        <v>15.69</v>
      </c>
    </row>
    <row r="8" spans="1:10" x14ac:dyDescent="0.3">
      <c r="J8">
        <v>10.28</v>
      </c>
    </row>
    <row r="19" spans="1:10" x14ac:dyDescent="0.3">
      <c r="A19" t="s">
        <v>15</v>
      </c>
      <c r="B19" t="s">
        <v>20</v>
      </c>
      <c r="J19" t="s">
        <v>10</v>
      </c>
    </row>
    <row r="20" spans="1:10" x14ac:dyDescent="0.3">
      <c r="A20">
        <v>10</v>
      </c>
      <c r="B20">
        <v>0</v>
      </c>
      <c r="J20">
        <v>17.649999999999999</v>
      </c>
    </row>
    <row r="21" spans="1:10" x14ac:dyDescent="0.3">
      <c r="A21">
        <v>15</v>
      </c>
      <c r="B21">
        <v>0.14285714285714285</v>
      </c>
      <c r="J21">
        <v>18.55</v>
      </c>
    </row>
    <row r="22" spans="1:10" x14ac:dyDescent="0.3">
      <c r="A22">
        <v>20</v>
      </c>
      <c r="B22">
        <v>0.7142857142857143</v>
      </c>
      <c r="J22">
        <v>17.75</v>
      </c>
    </row>
    <row r="23" spans="1:10" x14ac:dyDescent="0.3">
      <c r="A23">
        <v>25</v>
      </c>
      <c r="B23">
        <v>1</v>
      </c>
      <c r="J23">
        <v>24.68</v>
      </c>
    </row>
    <row r="24" spans="1:10" x14ac:dyDescent="0.3">
      <c r="A24" s="3" t="s">
        <v>16</v>
      </c>
      <c r="B24">
        <v>1</v>
      </c>
      <c r="J24">
        <v>21.22</v>
      </c>
    </row>
    <row r="25" spans="1:10" x14ac:dyDescent="0.3">
      <c r="J25">
        <v>15.69</v>
      </c>
    </row>
    <row r="26" spans="1:10" x14ac:dyDescent="0.3">
      <c r="J26">
        <v>10.28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4745-AF01-43B5-B4DC-C9361AF42416}">
  <dimension ref="A1:F100"/>
  <sheetViews>
    <sheetView workbookViewId="0">
      <selection sqref="A1:A1048576"/>
    </sheetView>
  </sheetViews>
  <sheetFormatPr defaultRowHeight="15" x14ac:dyDescent="0.3"/>
  <cols>
    <col min="3" max="3" width="9.625" bestFit="1" customWidth="1"/>
  </cols>
  <sheetData>
    <row r="1" spans="1:6" x14ac:dyDescent="0.3">
      <c r="A1">
        <v>63</v>
      </c>
      <c r="C1">
        <f>AVERAGE(A1:A100)</f>
        <v>52.49</v>
      </c>
      <c r="E1">
        <f>_xlfn.RANK.EQ(53, A1:A100)</f>
        <v>53</v>
      </c>
      <c r="F1">
        <f>_xlfn.PERCENTRANK.EXC(A1:A100,53)</f>
        <v>0.47499999999999998</v>
      </c>
    </row>
    <row r="2" spans="1:6" x14ac:dyDescent="0.3">
      <c r="A2">
        <v>86</v>
      </c>
      <c r="C2">
        <f>TRIMMEAN(A1:A100,0.1)</f>
        <v>52.588888888888889</v>
      </c>
      <c r="E2">
        <f>_xlfn.RANK.AVG(56,A1:A100)</f>
        <v>46.5</v>
      </c>
      <c r="F2">
        <f>_xlfn.PERCENTRANK.INC(A1:A100,53)</f>
        <v>0.47399999999999998</v>
      </c>
    </row>
    <row r="3" spans="1:6" x14ac:dyDescent="0.3">
      <c r="A3">
        <v>80</v>
      </c>
      <c r="C3">
        <f>MEDIAN(A1:A100)</f>
        <v>54.5</v>
      </c>
    </row>
    <row r="4" spans="1:6" x14ac:dyDescent="0.3">
      <c r="A4">
        <v>36</v>
      </c>
      <c r="C4">
        <f>_xlfn.MODE.SNGL(A1:A100)</f>
        <v>56</v>
      </c>
      <c r="E4">
        <f>MAX(A1:A100)</f>
        <v>100</v>
      </c>
    </row>
    <row r="5" spans="1:6" x14ac:dyDescent="0.3">
      <c r="A5">
        <v>40</v>
      </c>
      <c r="C5">
        <f>LARGE(A1:A100, 10)</f>
        <v>88</v>
      </c>
      <c r="E5">
        <f>MIN(A1:A100)</f>
        <v>1</v>
      </c>
    </row>
    <row r="6" spans="1:6" x14ac:dyDescent="0.3">
      <c r="A6">
        <v>57</v>
      </c>
      <c r="C6">
        <f>SMALL(A1:A100,10)</f>
        <v>14</v>
      </c>
    </row>
    <row r="7" spans="1:6" x14ac:dyDescent="0.3">
      <c r="A7">
        <v>62</v>
      </c>
    </row>
    <row r="8" spans="1:6" x14ac:dyDescent="0.3">
      <c r="A8">
        <v>43</v>
      </c>
      <c r="C8">
        <f>_xlfn.QUARTILE.EXC(A1:A100,1)</f>
        <v>32.75</v>
      </c>
      <c r="D8">
        <f>_xlfn.QUARTILE.EXC(A1:A100, 3)-_xlfn.QUARTILE.EXC(A1:A100, 1)</f>
        <v>43</v>
      </c>
      <c r="E8">
        <f>_xlfn.VAR.S(A1:A100)</f>
        <v>736.65646464646454</v>
      </c>
      <c r="F8">
        <f>_xlfn.STDEV.S(A1:A100)</f>
        <v>27.141416039817535</v>
      </c>
    </row>
    <row r="9" spans="1:6" x14ac:dyDescent="0.3">
      <c r="A9">
        <v>53</v>
      </c>
      <c r="C9">
        <f>_xlfn.QUARTILE.EXC(A1:A100,3)</f>
        <v>75.75</v>
      </c>
      <c r="E9">
        <f>_xlfn.VAR.P(A1:A100)</f>
        <v>729.28989999999999</v>
      </c>
      <c r="F9">
        <f>_xlfn.STDEV.P(A1:A100)</f>
        <v>27.005367984902556</v>
      </c>
    </row>
    <row r="10" spans="1:6" x14ac:dyDescent="0.3">
      <c r="A10">
        <v>35</v>
      </c>
    </row>
    <row r="11" spans="1:6" x14ac:dyDescent="0.3">
      <c r="A11">
        <v>38</v>
      </c>
      <c r="C11">
        <f>2.5*_xlfn.QUARTILE.EXC(A1:A100,1)-1.5*_xlfn.QUARTILE.EXC(A1:A100, 3)</f>
        <v>-31.75</v>
      </c>
      <c r="D11">
        <f>AVERAGE(A1:A100)-2*_xlfn.STDEV.S(A1:A100)</f>
        <v>-1.792832079635069</v>
      </c>
    </row>
    <row r="12" spans="1:6" x14ac:dyDescent="0.3">
      <c r="A12">
        <v>37</v>
      </c>
      <c r="C12">
        <f>2.5*_xlfn.QUARTILE.EXC(A1:A100, 3)-1.5*_xlfn.QUARTILE.EXC(A1:A100, 1)</f>
        <v>140.25</v>
      </c>
      <c r="D12" s="5">
        <f>AVERAGE(A1:A100)+2*_xlfn.STDEV.S(A1:A100)</f>
        <v>106.77283207963507</v>
      </c>
    </row>
    <row r="13" spans="1:6" x14ac:dyDescent="0.3">
      <c r="A13">
        <v>83</v>
      </c>
    </row>
    <row r="14" spans="1:6" x14ac:dyDescent="0.3">
      <c r="A14">
        <v>41</v>
      </c>
    </row>
    <row r="15" spans="1:6" x14ac:dyDescent="0.3">
      <c r="A15">
        <v>62</v>
      </c>
    </row>
    <row r="16" spans="1:6" x14ac:dyDescent="0.3">
      <c r="A16">
        <v>68</v>
      </c>
    </row>
    <row r="17" spans="1:1" x14ac:dyDescent="0.3">
      <c r="A17">
        <v>82</v>
      </c>
    </row>
    <row r="18" spans="1:1" x14ac:dyDescent="0.3">
      <c r="A18">
        <v>14</v>
      </c>
    </row>
    <row r="19" spans="1:1" x14ac:dyDescent="0.3">
      <c r="A19">
        <v>1</v>
      </c>
    </row>
    <row r="20" spans="1:1" x14ac:dyDescent="0.3">
      <c r="A20">
        <v>74</v>
      </c>
    </row>
    <row r="21" spans="1:1" x14ac:dyDescent="0.3">
      <c r="A21">
        <v>35</v>
      </c>
    </row>
    <row r="22" spans="1:1" x14ac:dyDescent="0.3">
      <c r="A22">
        <v>93</v>
      </c>
    </row>
    <row r="23" spans="1:1" x14ac:dyDescent="0.3">
      <c r="A23">
        <v>78</v>
      </c>
    </row>
    <row r="24" spans="1:1" x14ac:dyDescent="0.3">
      <c r="A24">
        <v>44</v>
      </c>
    </row>
    <row r="25" spans="1:1" x14ac:dyDescent="0.3">
      <c r="A25">
        <v>100</v>
      </c>
    </row>
    <row r="26" spans="1:1" x14ac:dyDescent="0.3">
      <c r="A26">
        <v>55</v>
      </c>
    </row>
    <row r="27" spans="1:1" x14ac:dyDescent="0.3">
      <c r="A27">
        <v>20</v>
      </c>
    </row>
    <row r="28" spans="1:1" x14ac:dyDescent="0.3">
      <c r="A28">
        <v>76</v>
      </c>
    </row>
    <row r="29" spans="1:1" x14ac:dyDescent="0.3">
      <c r="A29">
        <v>67</v>
      </c>
    </row>
    <row r="30" spans="1:1" x14ac:dyDescent="0.3">
      <c r="A30">
        <v>18</v>
      </c>
    </row>
    <row r="31" spans="1:1" x14ac:dyDescent="0.3">
      <c r="A31">
        <v>62</v>
      </c>
    </row>
    <row r="32" spans="1:1" x14ac:dyDescent="0.3">
      <c r="A32">
        <v>100</v>
      </c>
    </row>
    <row r="33" spans="1:1" x14ac:dyDescent="0.3">
      <c r="A33">
        <v>68</v>
      </c>
    </row>
    <row r="34" spans="1:1" x14ac:dyDescent="0.3">
      <c r="A34">
        <v>48</v>
      </c>
    </row>
    <row r="35" spans="1:1" x14ac:dyDescent="0.3">
      <c r="A35">
        <v>47</v>
      </c>
    </row>
    <row r="36" spans="1:1" x14ac:dyDescent="0.3">
      <c r="A36">
        <v>58</v>
      </c>
    </row>
    <row r="37" spans="1:1" x14ac:dyDescent="0.3">
      <c r="A37">
        <v>48</v>
      </c>
    </row>
    <row r="38" spans="1:1" x14ac:dyDescent="0.3">
      <c r="A38">
        <v>28</v>
      </c>
    </row>
    <row r="39" spans="1:1" x14ac:dyDescent="0.3">
      <c r="A39">
        <v>99</v>
      </c>
    </row>
    <row r="40" spans="1:1" x14ac:dyDescent="0.3">
      <c r="A40">
        <v>60</v>
      </c>
    </row>
    <row r="41" spans="1:1" x14ac:dyDescent="0.3">
      <c r="A41">
        <v>23</v>
      </c>
    </row>
    <row r="42" spans="1:1" x14ac:dyDescent="0.3">
      <c r="A42">
        <v>82</v>
      </c>
    </row>
    <row r="43" spans="1:1" x14ac:dyDescent="0.3">
      <c r="A43">
        <v>32</v>
      </c>
    </row>
    <row r="44" spans="1:1" x14ac:dyDescent="0.3">
      <c r="A44">
        <v>21</v>
      </c>
    </row>
    <row r="45" spans="1:1" x14ac:dyDescent="0.3">
      <c r="A45">
        <v>87</v>
      </c>
    </row>
    <row r="46" spans="1:1" x14ac:dyDescent="0.3">
      <c r="A46">
        <v>30</v>
      </c>
    </row>
    <row r="47" spans="1:1" x14ac:dyDescent="0.3">
      <c r="A47">
        <v>54</v>
      </c>
    </row>
    <row r="48" spans="1:1" x14ac:dyDescent="0.3">
      <c r="A48">
        <v>15</v>
      </c>
    </row>
    <row r="49" spans="1:1" x14ac:dyDescent="0.3">
      <c r="A49">
        <v>37</v>
      </c>
    </row>
    <row r="50" spans="1:1" x14ac:dyDescent="0.3">
      <c r="A50">
        <v>31</v>
      </c>
    </row>
    <row r="51" spans="1:1" x14ac:dyDescent="0.3">
      <c r="A51">
        <v>67</v>
      </c>
    </row>
    <row r="52" spans="1:1" x14ac:dyDescent="0.3">
      <c r="A52">
        <v>98</v>
      </c>
    </row>
    <row r="53" spans="1:1" x14ac:dyDescent="0.3">
      <c r="A53">
        <v>41</v>
      </c>
    </row>
    <row r="54" spans="1:1" x14ac:dyDescent="0.3">
      <c r="A54">
        <v>82</v>
      </c>
    </row>
    <row r="55" spans="1:1" x14ac:dyDescent="0.3">
      <c r="A55">
        <v>69</v>
      </c>
    </row>
    <row r="56" spans="1:1" x14ac:dyDescent="0.3">
      <c r="A56">
        <v>59</v>
      </c>
    </row>
    <row r="57" spans="1:1" x14ac:dyDescent="0.3">
      <c r="A57">
        <v>100</v>
      </c>
    </row>
    <row r="58" spans="1:1" x14ac:dyDescent="0.3">
      <c r="A58">
        <v>54</v>
      </c>
    </row>
    <row r="59" spans="1:1" x14ac:dyDescent="0.3">
      <c r="A59">
        <v>97</v>
      </c>
    </row>
    <row r="60" spans="1:1" x14ac:dyDescent="0.3">
      <c r="A60">
        <v>38</v>
      </c>
    </row>
    <row r="61" spans="1:1" x14ac:dyDescent="0.3">
      <c r="A61">
        <v>15</v>
      </c>
    </row>
    <row r="62" spans="1:1" x14ac:dyDescent="0.3">
      <c r="A62">
        <v>3</v>
      </c>
    </row>
    <row r="63" spans="1:1" x14ac:dyDescent="0.3">
      <c r="A63">
        <v>44</v>
      </c>
    </row>
    <row r="64" spans="1:1" x14ac:dyDescent="0.3">
      <c r="A64">
        <v>12</v>
      </c>
    </row>
    <row r="65" spans="1:1" x14ac:dyDescent="0.3">
      <c r="A65">
        <v>40</v>
      </c>
    </row>
    <row r="66" spans="1:1" x14ac:dyDescent="0.3">
      <c r="A66">
        <v>80</v>
      </c>
    </row>
    <row r="67" spans="1:1" x14ac:dyDescent="0.3">
      <c r="A67">
        <v>56</v>
      </c>
    </row>
    <row r="68" spans="1:1" x14ac:dyDescent="0.3">
      <c r="A68">
        <v>43</v>
      </c>
    </row>
    <row r="69" spans="1:1" x14ac:dyDescent="0.3">
      <c r="A69">
        <v>56</v>
      </c>
    </row>
    <row r="70" spans="1:1" x14ac:dyDescent="0.3">
      <c r="A70">
        <v>88</v>
      </c>
    </row>
    <row r="71" spans="1:1" x14ac:dyDescent="0.3">
      <c r="A71">
        <v>5</v>
      </c>
    </row>
    <row r="72" spans="1:1" x14ac:dyDescent="0.3">
      <c r="A72">
        <v>85</v>
      </c>
    </row>
    <row r="73" spans="1:1" x14ac:dyDescent="0.3">
      <c r="A73">
        <v>72</v>
      </c>
    </row>
    <row r="74" spans="1:1" x14ac:dyDescent="0.3">
      <c r="A74">
        <v>75</v>
      </c>
    </row>
    <row r="75" spans="1:1" x14ac:dyDescent="0.3">
      <c r="A75">
        <v>47</v>
      </c>
    </row>
    <row r="76" spans="1:1" x14ac:dyDescent="0.3">
      <c r="A76">
        <v>84</v>
      </c>
    </row>
    <row r="77" spans="1:1" x14ac:dyDescent="0.3">
      <c r="A77">
        <v>17</v>
      </c>
    </row>
    <row r="78" spans="1:1" x14ac:dyDescent="0.3">
      <c r="A78">
        <v>89</v>
      </c>
    </row>
    <row r="79" spans="1:1" x14ac:dyDescent="0.3">
      <c r="A79">
        <v>67</v>
      </c>
    </row>
    <row r="80" spans="1:1" x14ac:dyDescent="0.3">
      <c r="A80">
        <v>48</v>
      </c>
    </row>
    <row r="81" spans="1:1" x14ac:dyDescent="0.3">
      <c r="A81">
        <v>78</v>
      </c>
    </row>
    <row r="82" spans="1:1" x14ac:dyDescent="0.3">
      <c r="A82">
        <v>55</v>
      </c>
    </row>
    <row r="83" spans="1:1" x14ac:dyDescent="0.3">
      <c r="A83">
        <v>66</v>
      </c>
    </row>
    <row r="84" spans="1:1" x14ac:dyDescent="0.3">
      <c r="A84">
        <v>17</v>
      </c>
    </row>
    <row r="85" spans="1:1" x14ac:dyDescent="0.3">
      <c r="A85">
        <v>8</v>
      </c>
    </row>
    <row r="86" spans="1:1" x14ac:dyDescent="0.3">
      <c r="A86">
        <v>94</v>
      </c>
    </row>
    <row r="87" spans="1:1" x14ac:dyDescent="0.3">
      <c r="A87">
        <v>76</v>
      </c>
    </row>
    <row r="88" spans="1:1" x14ac:dyDescent="0.3">
      <c r="A88">
        <v>77</v>
      </c>
    </row>
    <row r="89" spans="1:1" x14ac:dyDescent="0.3">
      <c r="A89">
        <v>23</v>
      </c>
    </row>
    <row r="90" spans="1:1" x14ac:dyDescent="0.3">
      <c r="A90">
        <v>56</v>
      </c>
    </row>
    <row r="91" spans="1:1" x14ac:dyDescent="0.3">
      <c r="A91">
        <v>15</v>
      </c>
    </row>
    <row r="92" spans="1:1" x14ac:dyDescent="0.3">
      <c r="A92">
        <v>9</v>
      </c>
    </row>
    <row r="93" spans="1:1" x14ac:dyDescent="0.3">
      <c r="A93">
        <v>12</v>
      </c>
    </row>
    <row r="94" spans="1:1" x14ac:dyDescent="0.3">
      <c r="A94">
        <v>56</v>
      </c>
    </row>
    <row r="95" spans="1:1" x14ac:dyDescent="0.3">
      <c r="A95">
        <v>4</v>
      </c>
    </row>
    <row r="96" spans="1:1" x14ac:dyDescent="0.3">
      <c r="A96">
        <v>45</v>
      </c>
    </row>
    <row r="97" spans="1:1" x14ac:dyDescent="0.3">
      <c r="A97">
        <v>6</v>
      </c>
    </row>
    <row r="98" spans="1:1" x14ac:dyDescent="0.3">
      <c r="A98">
        <v>45</v>
      </c>
    </row>
    <row r="99" spans="1:1" x14ac:dyDescent="0.3">
      <c r="A99">
        <v>31</v>
      </c>
    </row>
    <row r="100" spans="1:1" x14ac:dyDescent="0.3">
      <c r="A100">
        <v>74</v>
      </c>
    </row>
  </sheetData>
  <sortState xmlns:xlrd2="http://schemas.microsoft.com/office/spreadsheetml/2017/richdata2" ref="E1:E100">
    <sortCondition descending="1" ref="E1:E10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8AD3-B799-4608-8411-CECE36EA6888}">
  <dimension ref="A1:D100"/>
  <sheetViews>
    <sheetView topLeftCell="A4" workbookViewId="0">
      <selection activeCell="A4" sqref="A1:A1048576"/>
    </sheetView>
  </sheetViews>
  <sheetFormatPr defaultRowHeight="15" x14ac:dyDescent="0.3"/>
  <sheetData>
    <row r="1" spans="1:1" x14ac:dyDescent="0.3">
      <c r="A1">
        <v>63</v>
      </c>
    </row>
    <row r="2" spans="1:1" x14ac:dyDescent="0.3">
      <c r="A2">
        <v>86</v>
      </c>
    </row>
    <row r="3" spans="1:1" x14ac:dyDescent="0.3">
      <c r="A3">
        <v>80</v>
      </c>
    </row>
    <row r="4" spans="1:1" x14ac:dyDescent="0.3">
      <c r="A4">
        <v>36</v>
      </c>
    </row>
    <row r="5" spans="1:1" x14ac:dyDescent="0.3">
      <c r="A5">
        <v>40</v>
      </c>
    </row>
    <row r="6" spans="1:1" x14ac:dyDescent="0.3">
      <c r="A6">
        <v>57</v>
      </c>
    </row>
    <row r="7" spans="1:1" x14ac:dyDescent="0.3">
      <c r="A7">
        <v>62</v>
      </c>
    </row>
    <row r="8" spans="1:1" x14ac:dyDescent="0.3">
      <c r="A8">
        <v>43</v>
      </c>
    </row>
    <row r="9" spans="1:1" x14ac:dyDescent="0.3">
      <c r="A9">
        <v>53</v>
      </c>
    </row>
    <row r="10" spans="1:1" x14ac:dyDescent="0.3">
      <c r="A10">
        <v>35</v>
      </c>
    </row>
    <row r="11" spans="1:1" x14ac:dyDescent="0.3">
      <c r="A11">
        <v>38</v>
      </c>
    </row>
    <row r="12" spans="1:1" x14ac:dyDescent="0.3">
      <c r="A12">
        <v>37</v>
      </c>
    </row>
    <row r="13" spans="1:1" x14ac:dyDescent="0.3">
      <c r="A13">
        <v>83</v>
      </c>
    </row>
    <row r="14" spans="1:1" x14ac:dyDescent="0.3">
      <c r="A14">
        <v>41</v>
      </c>
    </row>
    <row r="15" spans="1:1" x14ac:dyDescent="0.3">
      <c r="A15">
        <v>62</v>
      </c>
    </row>
    <row r="16" spans="1:1" x14ac:dyDescent="0.3">
      <c r="A16">
        <v>68</v>
      </c>
    </row>
    <row r="17" spans="1:4" x14ac:dyDescent="0.3">
      <c r="A17">
        <v>82</v>
      </c>
    </row>
    <row r="18" spans="1:4" x14ac:dyDescent="0.3">
      <c r="A18">
        <v>14</v>
      </c>
    </row>
    <row r="19" spans="1:4" x14ac:dyDescent="0.3">
      <c r="A19">
        <v>1</v>
      </c>
    </row>
    <row r="20" spans="1:4" x14ac:dyDescent="0.3">
      <c r="A20">
        <v>74</v>
      </c>
      <c r="D20">
        <f>SKEW(A1:A100)</f>
        <v>-8.7838779971031261E-2</v>
      </c>
    </row>
    <row r="21" spans="1:4" x14ac:dyDescent="0.3">
      <c r="A21">
        <v>35</v>
      </c>
      <c r="D21">
        <f>_xlfn.SKEW.P(A1:A100)</f>
        <v>-8.6515669606777409E-2</v>
      </c>
    </row>
    <row r="22" spans="1:4" x14ac:dyDescent="0.3">
      <c r="A22">
        <v>93</v>
      </c>
    </row>
    <row r="23" spans="1:4" x14ac:dyDescent="0.3">
      <c r="A23">
        <v>78</v>
      </c>
    </row>
    <row r="24" spans="1:4" x14ac:dyDescent="0.3">
      <c r="A24">
        <v>44</v>
      </c>
    </row>
    <row r="25" spans="1:4" x14ac:dyDescent="0.3">
      <c r="A25">
        <v>100</v>
      </c>
    </row>
    <row r="26" spans="1:4" x14ac:dyDescent="0.3">
      <c r="A26">
        <v>55</v>
      </c>
    </row>
    <row r="27" spans="1:4" x14ac:dyDescent="0.3">
      <c r="A27">
        <v>20</v>
      </c>
    </row>
    <row r="28" spans="1:4" x14ac:dyDescent="0.3">
      <c r="A28">
        <v>76</v>
      </c>
    </row>
    <row r="29" spans="1:4" x14ac:dyDescent="0.3">
      <c r="A29">
        <v>67</v>
      </c>
    </row>
    <row r="30" spans="1:4" x14ac:dyDescent="0.3">
      <c r="A30">
        <v>18</v>
      </c>
    </row>
    <row r="31" spans="1:4" x14ac:dyDescent="0.3">
      <c r="A31">
        <v>62</v>
      </c>
    </row>
    <row r="32" spans="1:4" x14ac:dyDescent="0.3">
      <c r="A32">
        <v>100</v>
      </c>
    </row>
    <row r="33" spans="1:1" x14ac:dyDescent="0.3">
      <c r="A33">
        <v>68</v>
      </c>
    </row>
    <row r="34" spans="1:1" x14ac:dyDescent="0.3">
      <c r="A34">
        <v>48</v>
      </c>
    </row>
    <row r="35" spans="1:1" x14ac:dyDescent="0.3">
      <c r="A35">
        <v>47</v>
      </c>
    </row>
    <row r="36" spans="1:1" x14ac:dyDescent="0.3">
      <c r="A36">
        <v>58</v>
      </c>
    </row>
    <row r="37" spans="1:1" x14ac:dyDescent="0.3">
      <c r="A37">
        <v>48</v>
      </c>
    </row>
    <row r="38" spans="1:1" x14ac:dyDescent="0.3">
      <c r="A38">
        <v>28</v>
      </c>
    </row>
    <row r="39" spans="1:1" x14ac:dyDescent="0.3">
      <c r="A39">
        <v>99</v>
      </c>
    </row>
    <row r="40" spans="1:1" x14ac:dyDescent="0.3">
      <c r="A40">
        <v>60</v>
      </c>
    </row>
    <row r="41" spans="1:1" x14ac:dyDescent="0.3">
      <c r="A41">
        <v>23</v>
      </c>
    </row>
    <row r="42" spans="1:1" x14ac:dyDescent="0.3">
      <c r="A42">
        <v>82</v>
      </c>
    </row>
    <row r="43" spans="1:1" x14ac:dyDescent="0.3">
      <c r="A43">
        <v>32</v>
      </c>
    </row>
    <row r="44" spans="1:1" x14ac:dyDescent="0.3">
      <c r="A44">
        <v>21</v>
      </c>
    </row>
    <row r="45" spans="1:1" x14ac:dyDescent="0.3">
      <c r="A45">
        <v>87</v>
      </c>
    </row>
    <row r="46" spans="1:1" x14ac:dyDescent="0.3">
      <c r="A46">
        <v>30</v>
      </c>
    </row>
    <row r="47" spans="1:1" x14ac:dyDescent="0.3">
      <c r="A47">
        <v>54</v>
      </c>
    </row>
    <row r="48" spans="1:1" x14ac:dyDescent="0.3">
      <c r="A48">
        <v>15</v>
      </c>
    </row>
    <row r="49" spans="1:1" x14ac:dyDescent="0.3">
      <c r="A49">
        <v>37</v>
      </c>
    </row>
    <row r="50" spans="1:1" x14ac:dyDescent="0.3">
      <c r="A50">
        <v>31</v>
      </c>
    </row>
    <row r="51" spans="1:1" x14ac:dyDescent="0.3">
      <c r="A51">
        <v>67</v>
      </c>
    </row>
    <row r="52" spans="1:1" x14ac:dyDescent="0.3">
      <c r="A52">
        <v>98</v>
      </c>
    </row>
    <row r="53" spans="1:1" x14ac:dyDescent="0.3">
      <c r="A53">
        <v>41</v>
      </c>
    </row>
    <row r="54" spans="1:1" x14ac:dyDescent="0.3">
      <c r="A54">
        <v>82</v>
      </c>
    </row>
    <row r="55" spans="1:1" x14ac:dyDescent="0.3">
      <c r="A55">
        <v>69</v>
      </c>
    </row>
    <row r="56" spans="1:1" x14ac:dyDescent="0.3">
      <c r="A56">
        <v>59</v>
      </c>
    </row>
    <row r="57" spans="1:1" x14ac:dyDescent="0.3">
      <c r="A57">
        <v>100</v>
      </c>
    </row>
    <row r="58" spans="1:1" x14ac:dyDescent="0.3">
      <c r="A58">
        <v>54</v>
      </c>
    </row>
    <row r="59" spans="1:1" x14ac:dyDescent="0.3">
      <c r="A59">
        <v>97</v>
      </c>
    </row>
    <row r="60" spans="1:1" x14ac:dyDescent="0.3">
      <c r="A60">
        <v>38</v>
      </c>
    </row>
    <row r="61" spans="1:1" x14ac:dyDescent="0.3">
      <c r="A61">
        <v>15</v>
      </c>
    </row>
    <row r="62" spans="1:1" x14ac:dyDescent="0.3">
      <c r="A62">
        <v>3</v>
      </c>
    </row>
    <row r="63" spans="1:1" x14ac:dyDescent="0.3">
      <c r="A63">
        <v>44</v>
      </c>
    </row>
    <row r="64" spans="1:1" x14ac:dyDescent="0.3">
      <c r="A64">
        <v>12</v>
      </c>
    </row>
    <row r="65" spans="1:1" x14ac:dyDescent="0.3">
      <c r="A65">
        <v>40</v>
      </c>
    </row>
    <row r="66" spans="1:1" x14ac:dyDescent="0.3">
      <c r="A66">
        <v>80</v>
      </c>
    </row>
    <row r="67" spans="1:1" x14ac:dyDescent="0.3">
      <c r="A67">
        <v>56</v>
      </c>
    </row>
    <row r="68" spans="1:1" x14ac:dyDescent="0.3">
      <c r="A68">
        <v>43</v>
      </c>
    </row>
    <row r="69" spans="1:1" x14ac:dyDescent="0.3">
      <c r="A69">
        <v>56</v>
      </c>
    </row>
    <row r="70" spans="1:1" x14ac:dyDescent="0.3">
      <c r="A70">
        <v>88</v>
      </c>
    </row>
    <row r="71" spans="1:1" x14ac:dyDescent="0.3">
      <c r="A71">
        <v>5</v>
      </c>
    </row>
    <row r="72" spans="1:1" x14ac:dyDescent="0.3">
      <c r="A72">
        <v>85</v>
      </c>
    </row>
    <row r="73" spans="1:1" x14ac:dyDescent="0.3">
      <c r="A73">
        <v>72</v>
      </c>
    </row>
    <row r="74" spans="1:1" x14ac:dyDescent="0.3">
      <c r="A74">
        <v>75</v>
      </c>
    </row>
    <row r="75" spans="1:1" x14ac:dyDescent="0.3">
      <c r="A75">
        <v>47</v>
      </c>
    </row>
    <row r="76" spans="1:1" x14ac:dyDescent="0.3">
      <c r="A76">
        <v>84</v>
      </c>
    </row>
    <row r="77" spans="1:1" x14ac:dyDescent="0.3">
      <c r="A77">
        <v>17</v>
      </c>
    </row>
    <row r="78" spans="1:1" x14ac:dyDescent="0.3">
      <c r="A78">
        <v>89</v>
      </c>
    </row>
    <row r="79" spans="1:1" x14ac:dyDescent="0.3">
      <c r="A79">
        <v>67</v>
      </c>
    </row>
    <row r="80" spans="1:1" x14ac:dyDescent="0.3">
      <c r="A80">
        <v>48</v>
      </c>
    </row>
    <row r="81" spans="1:1" x14ac:dyDescent="0.3">
      <c r="A81">
        <v>78</v>
      </c>
    </row>
    <row r="82" spans="1:1" x14ac:dyDescent="0.3">
      <c r="A82">
        <v>55</v>
      </c>
    </row>
    <row r="83" spans="1:1" x14ac:dyDescent="0.3">
      <c r="A83">
        <v>66</v>
      </c>
    </row>
    <row r="84" spans="1:1" x14ac:dyDescent="0.3">
      <c r="A84">
        <v>17</v>
      </c>
    </row>
    <row r="85" spans="1:1" x14ac:dyDescent="0.3">
      <c r="A85">
        <v>8</v>
      </c>
    </row>
    <row r="86" spans="1:1" x14ac:dyDescent="0.3">
      <c r="A86">
        <v>94</v>
      </c>
    </row>
    <row r="87" spans="1:1" x14ac:dyDescent="0.3">
      <c r="A87">
        <v>76</v>
      </c>
    </row>
    <row r="88" spans="1:1" x14ac:dyDescent="0.3">
      <c r="A88">
        <v>77</v>
      </c>
    </row>
    <row r="89" spans="1:1" x14ac:dyDescent="0.3">
      <c r="A89">
        <v>23</v>
      </c>
    </row>
    <row r="90" spans="1:1" x14ac:dyDescent="0.3">
      <c r="A90">
        <v>56</v>
      </c>
    </row>
    <row r="91" spans="1:1" x14ac:dyDescent="0.3">
      <c r="A91">
        <v>15</v>
      </c>
    </row>
    <row r="92" spans="1:1" x14ac:dyDescent="0.3">
      <c r="A92">
        <v>9</v>
      </c>
    </row>
    <row r="93" spans="1:1" x14ac:dyDescent="0.3">
      <c r="A93">
        <v>12</v>
      </c>
    </row>
    <row r="94" spans="1:1" x14ac:dyDescent="0.3">
      <c r="A94">
        <v>56</v>
      </c>
    </row>
    <row r="95" spans="1:1" x14ac:dyDescent="0.3">
      <c r="A95">
        <v>4</v>
      </c>
    </row>
    <row r="96" spans="1:1" x14ac:dyDescent="0.3">
      <c r="A96">
        <v>45</v>
      </c>
    </row>
    <row r="97" spans="1:1" x14ac:dyDescent="0.3">
      <c r="A97">
        <v>6</v>
      </c>
    </row>
    <row r="98" spans="1:1" x14ac:dyDescent="0.3">
      <c r="A98">
        <v>45</v>
      </c>
    </row>
    <row r="99" spans="1:1" x14ac:dyDescent="0.3">
      <c r="A99">
        <v>31</v>
      </c>
    </row>
    <row r="100" spans="1:1" x14ac:dyDescent="0.3">
      <c r="A100">
        <v>74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0B18-8AFF-4F49-8407-4CF6FCA3BD3F}">
  <dimension ref="A1:F7"/>
  <sheetViews>
    <sheetView workbookViewId="0">
      <selection activeCell="K19" sqref="K19"/>
    </sheetView>
  </sheetViews>
  <sheetFormatPr defaultRowHeight="15" x14ac:dyDescent="0.3"/>
  <cols>
    <col min="2" max="2" width="11" bestFit="1" customWidth="1"/>
    <col min="6" max="6" width="9.625" bestFit="1" customWidth="1"/>
  </cols>
  <sheetData>
    <row r="1" spans="1:6" x14ac:dyDescent="0.3">
      <c r="A1" t="s">
        <v>21</v>
      </c>
      <c r="B1" t="s">
        <v>22</v>
      </c>
    </row>
    <row r="2" spans="1:6" x14ac:dyDescent="0.3">
      <c r="A2">
        <v>1</v>
      </c>
      <c r="B2">
        <v>0.1</v>
      </c>
      <c r="D2">
        <f>PROB(A2:A7,B2:B7,3)</f>
        <v>0.1</v>
      </c>
      <c r="E2">
        <f>SUMPRODUCT(A2:A7, B2:B7)</f>
        <v>4.5</v>
      </c>
      <c r="F2" cm="1">
        <f t="array" ref="F2">SUMPRODUCT(A2:A7^2, B2:B7)-SUMPRODUCT(A2:A7, B2:B7)^2</f>
        <v>3.25</v>
      </c>
    </row>
    <row r="3" spans="1:6" x14ac:dyDescent="0.3">
      <c r="A3">
        <v>2</v>
      </c>
      <c r="B3">
        <v>0.1</v>
      </c>
      <c r="D3">
        <f>PROB(A2:A7,B2:B7,3,5)</f>
        <v>0.30000000000000004</v>
      </c>
    </row>
    <row r="4" spans="1:6" x14ac:dyDescent="0.3">
      <c r="A4">
        <v>3</v>
      </c>
      <c r="B4">
        <v>0.1</v>
      </c>
      <c r="D4">
        <f>1-PROB(A2:A7,B2:B7,6)</f>
        <v>0.5</v>
      </c>
    </row>
    <row r="5" spans="1:6" x14ac:dyDescent="0.3">
      <c r="A5">
        <v>4</v>
      </c>
      <c r="B5">
        <v>0.1</v>
      </c>
    </row>
    <row r="6" spans="1:6" x14ac:dyDescent="0.3">
      <c r="A6">
        <v>5</v>
      </c>
      <c r="B6">
        <v>0.1</v>
      </c>
    </row>
    <row r="7" spans="1:6" x14ac:dyDescent="0.3">
      <c r="A7">
        <v>6</v>
      </c>
      <c r="B7">
        <v>0.5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58BF-A0D8-4CBD-988C-FAF85DF22392}">
  <dimension ref="A1:C4"/>
  <sheetViews>
    <sheetView workbookViewId="0">
      <selection activeCell="C2" sqref="C2"/>
    </sheetView>
  </sheetViews>
  <sheetFormatPr defaultRowHeight="15" x14ac:dyDescent="0.3"/>
  <sheetData>
    <row r="1" spans="1:3" x14ac:dyDescent="0.3">
      <c r="A1">
        <f>_xlfn.BINOM.DIST(15, 20, 0.6, 1)</f>
        <v>0.94904804680583355</v>
      </c>
      <c r="C1">
        <f>_xlfn.NEGBINOM.DIST(3, 5, 0.6, 0)</f>
        <v>0.17418239999999996</v>
      </c>
    </row>
    <row r="2" spans="1:3" x14ac:dyDescent="0.3">
      <c r="A2">
        <f>_xlfn.BINOM.DIST(15, 20, 0.6, 0)</f>
        <v>7.464701952887097E-2</v>
      </c>
      <c r="C2">
        <f>_xlfn.NEGBINOM.DIST(3, 5, 0.6, 1)</f>
        <v>0.5940863999999999</v>
      </c>
    </row>
    <row r="3" spans="1:3" x14ac:dyDescent="0.3">
      <c r="A3">
        <f>_xlfn.BINOM.DIST.RANGE(20, 0.6, 10, 15)</f>
        <v>0.82152680065861672</v>
      </c>
    </row>
    <row r="4" spans="1:3" x14ac:dyDescent="0.3">
      <c r="A4">
        <f>_xlfn.BINOM.INV(20, 0.6, 0.2)</f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44AB-88A2-4D47-B966-364116C3BA1B}">
  <dimension ref="A1:A2"/>
  <sheetViews>
    <sheetView workbookViewId="0">
      <selection activeCell="A2" sqref="A2"/>
    </sheetView>
  </sheetViews>
  <sheetFormatPr defaultRowHeight="15" x14ac:dyDescent="0.3"/>
  <sheetData>
    <row r="1" spans="1:1" x14ac:dyDescent="0.3">
      <c r="A1">
        <f>_xlfn.HYPGEOM.DIST(4, 10, 13, 52, 0)</f>
        <v>0.1474571348665103</v>
      </c>
    </row>
    <row r="2" spans="1:1" x14ac:dyDescent="0.3">
      <c r="A2">
        <f>_xlfn.HYPGEOM.DIST(4, 10, 13, 52, 1)</f>
        <v>0.94318552712051407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95A5-8B27-48FC-B463-C7CD5349E09C}">
  <dimension ref="A1:C4"/>
  <sheetViews>
    <sheetView workbookViewId="0">
      <selection activeCell="C9" sqref="C9"/>
    </sheetView>
  </sheetViews>
  <sheetFormatPr defaultRowHeight="15" x14ac:dyDescent="0.3"/>
  <sheetData>
    <row r="1" spans="1:3" x14ac:dyDescent="0.3">
      <c r="A1">
        <f>_xlfn.POISSON.DIST(25,20, 0)</f>
        <v>4.4587649108267881E-2</v>
      </c>
      <c r="C1">
        <f>_xlfn.EXPON.DIST(1, 20/60, 1)</f>
        <v>0.28346868942621073</v>
      </c>
    </row>
    <row r="2" spans="1:3" x14ac:dyDescent="0.3">
      <c r="A2">
        <f>_xlfn.POISSON.DIST(25, 20, 1)</f>
        <v>0.88781502728203021</v>
      </c>
      <c r="C2">
        <f>1-_xlfn.EXPON.DIST(1, 20/60, 1)</f>
        <v>0.71653131057378927</v>
      </c>
    </row>
    <row r="4" spans="1:3" x14ac:dyDescent="0.3">
      <c r="A4">
        <f>_xlfn.POISSON.DIST(30, 2*20, 1)</f>
        <v>6.1694153112469625E-2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E626-0A2B-4C9C-A025-A4758050BCC4}">
  <dimension ref="A1:C14"/>
  <sheetViews>
    <sheetView workbookViewId="0">
      <selection activeCell="A14" sqref="A14"/>
    </sheetView>
  </sheetViews>
  <sheetFormatPr defaultRowHeight="15" x14ac:dyDescent="0.3"/>
  <sheetData>
    <row r="1" spans="1:3" x14ac:dyDescent="0.3">
      <c r="A1">
        <f>_xlfn.NORM.DIST(4.8, 5, 0.2, 1)</f>
        <v>0.1586552539314568</v>
      </c>
      <c r="C1">
        <f ca="1">_xlfn.NORM.INV(RAND(), 5, 0.2)</f>
        <v>5.0588145562348155</v>
      </c>
    </row>
    <row r="2" spans="1:3" x14ac:dyDescent="0.3">
      <c r="A2">
        <f>_xlfn.NORM.DIST(5.2, 5, 0.2, 1)-_xlfn.NORM.DIST(4.8, 5, 0.2, 1)</f>
        <v>0.68268949213708652</v>
      </c>
      <c r="C2">
        <f t="shared" ref="C2:C10" ca="1" si="0">_xlfn.NORM.INV(RAND(), 5, 0.2)</f>
        <v>4.7274891237804342</v>
      </c>
    </row>
    <row r="3" spans="1:3" x14ac:dyDescent="0.3">
      <c r="A3">
        <f>_xlfn.NORM.INV(0.25, 5, 0.2)</f>
        <v>4.8651020499607833</v>
      </c>
      <c r="C3">
        <f t="shared" ca="1" si="0"/>
        <v>4.8507352880026522</v>
      </c>
    </row>
    <row r="4" spans="1:3" x14ac:dyDescent="0.3">
      <c r="C4">
        <f t="shared" ca="1" si="0"/>
        <v>4.9080667801323949</v>
      </c>
    </row>
    <row r="5" spans="1:3" x14ac:dyDescent="0.3">
      <c r="C5">
        <f t="shared" ca="1" si="0"/>
        <v>5.2857441377895231</v>
      </c>
    </row>
    <row r="6" spans="1:3" x14ac:dyDescent="0.3">
      <c r="C6">
        <f t="shared" ca="1" si="0"/>
        <v>5.1118762895466485</v>
      </c>
    </row>
    <row r="7" spans="1:3" x14ac:dyDescent="0.3">
      <c r="C7">
        <f t="shared" ca="1" si="0"/>
        <v>5.1941162763207807</v>
      </c>
    </row>
    <row r="8" spans="1:3" x14ac:dyDescent="0.3">
      <c r="C8">
        <f t="shared" ca="1" si="0"/>
        <v>4.9460005568070162</v>
      </c>
    </row>
    <row r="9" spans="1:3" x14ac:dyDescent="0.3">
      <c r="C9">
        <f t="shared" ca="1" si="0"/>
        <v>4.9773787520138928</v>
      </c>
    </row>
    <row r="10" spans="1:3" x14ac:dyDescent="0.3">
      <c r="C10">
        <f t="shared" ca="1" si="0"/>
        <v>5.1983311316500185</v>
      </c>
    </row>
    <row r="13" spans="1:3" x14ac:dyDescent="0.3">
      <c r="A13">
        <f>STANDARDIZE(105000, 62000, 15000)</f>
        <v>2.8666666666666667</v>
      </c>
    </row>
    <row r="14" spans="1:3" x14ac:dyDescent="0.3">
      <c r="A14">
        <f>STANDARDIZE(11800, 5100, 2100)</f>
        <v>3.1904761904761907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A15A-967B-436A-8EFF-EDBA027D910C}">
  <dimension ref="A1:D101"/>
  <sheetViews>
    <sheetView workbookViewId="0">
      <selection activeCell="D3" sqref="D3"/>
    </sheetView>
  </sheetViews>
  <sheetFormatPr defaultRowHeight="15" x14ac:dyDescent="0.3"/>
  <cols>
    <col min="3" max="3" width="13.875" customWidth="1"/>
    <col min="4" max="4" width="12.25" customWidth="1"/>
  </cols>
  <sheetData>
    <row r="1" spans="1:4" x14ac:dyDescent="0.3">
      <c r="A1" t="s">
        <v>23</v>
      </c>
      <c r="C1" t="s">
        <v>24</v>
      </c>
      <c r="D1" t="s">
        <v>25</v>
      </c>
    </row>
    <row r="2" spans="1:4" x14ac:dyDescent="0.3">
      <c r="A2">
        <v>63</v>
      </c>
      <c r="C2">
        <f>AVERAGE(A2:A101) - _xlfn.CONFIDENCE.T(0.05, _xlfn.STDEV.S(A2:A101), 100)</f>
        <v>47.104554220373458</v>
      </c>
      <c r="D2">
        <f>AVERAGE(A2:A101)+_xlfn.CONFIDENCE.T(0.05, _xlfn.STDEV.S(A2:A101), 100)</f>
        <v>57.875445779626546</v>
      </c>
    </row>
    <row r="3" spans="1:4" x14ac:dyDescent="0.3">
      <c r="A3">
        <v>86</v>
      </c>
    </row>
    <row r="4" spans="1:4" x14ac:dyDescent="0.3">
      <c r="A4">
        <v>80</v>
      </c>
    </row>
    <row r="5" spans="1:4" x14ac:dyDescent="0.3">
      <c r="A5">
        <v>36</v>
      </c>
    </row>
    <row r="6" spans="1:4" x14ac:dyDescent="0.3">
      <c r="A6">
        <v>40</v>
      </c>
    </row>
    <row r="7" spans="1:4" x14ac:dyDescent="0.3">
      <c r="A7">
        <v>57</v>
      </c>
    </row>
    <row r="8" spans="1:4" x14ac:dyDescent="0.3">
      <c r="A8">
        <v>62</v>
      </c>
    </row>
    <row r="9" spans="1:4" x14ac:dyDescent="0.3">
      <c r="A9">
        <v>43</v>
      </c>
    </row>
    <row r="10" spans="1:4" x14ac:dyDescent="0.3">
      <c r="A10">
        <v>53</v>
      </c>
    </row>
    <row r="11" spans="1:4" x14ac:dyDescent="0.3">
      <c r="A11">
        <v>35</v>
      </c>
    </row>
    <row r="12" spans="1:4" x14ac:dyDescent="0.3">
      <c r="A12">
        <v>38</v>
      </c>
    </row>
    <row r="13" spans="1:4" x14ac:dyDescent="0.3">
      <c r="A13">
        <v>37</v>
      </c>
    </row>
    <row r="14" spans="1:4" x14ac:dyDescent="0.3">
      <c r="A14">
        <v>83</v>
      </c>
    </row>
    <row r="15" spans="1:4" x14ac:dyDescent="0.3">
      <c r="A15">
        <v>41</v>
      </c>
    </row>
    <row r="16" spans="1:4" x14ac:dyDescent="0.3">
      <c r="A16">
        <v>62</v>
      </c>
    </row>
    <row r="17" spans="1:1" x14ac:dyDescent="0.3">
      <c r="A17">
        <v>68</v>
      </c>
    </row>
    <row r="18" spans="1:1" x14ac:dyDescent="0.3">
      <c r="A18">
        <v>82</v>
      </c>
    </row>
    <row r="19" spans="1:1" x14ac:dyDescent="0.3">
      <c r="A19">
        <v>14</v>
      </c>
    </row>
    <row r="20" spans="1:1" x14ac:dyDescent="0.3">
      <c r="A20">
        <v>1</v>
      </c>
    </row>
    <row r="21" spans="1:1" x14ac:dyDescent="0.3">
      <c r="A21">
        <v>74</v>
      </c>
    </row>
    <row r="22" spans="1:1" x14ac:dyDescent="0.3">
      <c r="A22">
        <v>35</v>
      </c>
    </row>
    <row r="23" spans="1:1" x14ac:dyDescent="0.3">
      <c r="A23">
        <v>93</v>
      </c>
    </row>
    <row r="24" spans="1:1" x14ac:dyDescent="0.3">
      <c r="A24">
        <v>78</v>
      </c>
    </row>
    <row r="25" spans="1:1" x14ac:dyDescent="0.3">
      <c r="A25">
        <v>44</v>
      </c>
    </row>
    <row r="26" spans="1:1" x14ac:dyDescent="0.3">
      <c r="A26">
        <v>100</v>
      </c>
    </row>
    <row r="27" spans="1:1" x14ac:dyDescent="0.3">
      <c r="A27">
        <v>55</v>
      </c>
    </row>
    <row r="28" spans="1:1" x14ac:dyDescent="0.3">
      <c r="A28">
        <v>20</v>
      </c>
    </row>
    <row r="29" spans="1:1" x14ac:dyDescent="0.3">
      <c r="A29">
        <v>76</v>
      </c>
    </row>
    <row r="30" spans="1:1" x14ac:dyDescent="0.3">
      <c r="A30">
        <v>67</v>
      </c>
    </row>
    <row r="31" spans="1:1" x14ac:dyDescent="0.3">
      <c r="A31">
        <v>18</v>
      </c>
    </row>
    <row r="32" spans="1:1" x14ac:dyDescent="0.3">
      <c r="A32">
        <v>62</v>
      </c>
    </row>
    <row r="33" spans="1:1" x14ac:dyDescent="0.3">
      <c r="A33">
        <v>100</v>
      </c>
    </row>
    <row r="34" spans="1:1" x14ac:dyDescent="0.3">
      <c r="A34">
        <v>68</v>
      </c>
    </row>
    <row r="35" spans="1:1" x14ac:dyDescent="0.3">
      <c r="A35">
        <v>48</v>
      </c>
    </row>
    <row r="36" spans="1:1" x14ac:dyDescent="0.3">
      <c r="A36">
        <v>47</v>
      </c>
    </row>
    <row r="37" spans="1:1" x14ac:dyDescent="0.3">
      <c r="A37">
        <v>58</v>
      </c>
    </row>
    <row r="38" spans="1:1" x14ac:dyDescent="0.3">
      <c r="A38">
        <v>48</v>
      </c>
    </row>
    <row r="39" spans="1:1" x14ac:dyDescent="0.3">
      <c r="A39">
        <v>28</v>
      </c>
    </row>
    <row r="40" spans="1:1" x14ac:dyDescent="0.3">
      <c r="A40">
        <v>99</v>
      </c>
    </row>
    <row r="41" spans="1:1" x14ac:dyDescent="0.3">
      <c r="A41">
        <v>60</v>
      </c>
    </row>
    <row r="42" spans="1:1" x14ac:dyDescent="0.3">
      <c r="A42">
        <v>23</v>
      </c>
    </row>
    <row r="43" spans="1:1" x14ac:dyDescent="0.3">
      <c r="A43">
        <v>82</v>
      </c>
    </row>
    <row r="44" spans="1:1" x14ac:dyDescent="0.3">
      <c r="A44">
        <v>32</v>
      </c>
    </row>
    <row r="45" spans="1:1" x14ac:dyDescent="0.3">
      <c r="A45">
        <v>21</v>
      </c>
    </row>
    <row r="46" spans="1:1" x14ac:dyDescent="0.3">
      <c r="A46">
        <v>87</v>
      </c>
    </row>
    <row r="47" spans="1:1" x14ac:dyDescent="0.3">
      <c r="A47">
        <v>30</v>
      </c>
    </row>
    <row r="48" spans="1:1" x14ac:dyDescent="0.3">
      <c r="A48">
        <v>54</v>
      </c>
    </row>
    <row r="49" spans="1:1" x14ac:dyDescent="0.3">
      <c r="A49">
        <v>15</v>
      </c>
    </row>
    <row r="50" spans="1:1" x14ac:dyDescent="0.3">
      <c r="A50">
        <v>37</v>
      </c>
    </row>
    <row r="51" spans="1:1" x14ac:dyDescent="0.3">
      <c r="A51">
        <v>31</v>
      </c>
    </row>
    <row r="52" spans="1:1" x14ac:dyDescent="0.3">
      <c r="A52">
        <v>67</v>
      </c>
    </row>
    <row r="53" spans="1:1" x14ac:dyDescent="0.3">
      <c r="A53">
        <v>98</v>
      </c>
    </row>
    <row r="54" spans="1:1" x14ac:dyDescent="0.3">
      <c r="A54">
        <v>41</v>
      </c>
    </row>
    <row r="55" spans="1:1" x14ac:dyDescent="0.3">
      <c r="A55">
        <v>82</v>
      </c>
    </row>
    <row r="56" spans="1:1" x14ac:dyDescent="0.3">
      <c r="A56">
        <v>69</v>
      </c>
    </row>
    <row r="57" spans="1:1" x14ac:dyDescent="0.3">
      <c r="A57">
        <v>59</v>
      </c>
    </row>
    <row r="58" spans="1:1" x14ac:dyDescent="0.3">
      <c r="A58">
        <v>100</v>
      </c>
    </row>
    <row r="59" spans="1:1" x14ac:dyDescent="0.3">
      <c r="A59">
        <v>54</v>
      </c>
    </row>
    <row r="60" spans="1:1" x14ac:dyDescent="0.3">
      <c r="A60">
        <v>97</v>
      </c>
    </row>
    <row r="61" spans="1:1" x14ac:dyDescent="0.3">
      <c r="A61">
        <v>38</v>
      </c>
    </row>
    <row r="62" spans="1:1" x14ac:dyDescent="0.3">
      <c r="A62">
        <v>15</v>
      </c>
    </row>
    <row r="63" spans="1:1" x14ac:dyDescent="0.3">
      <c r="A63">
        <v>3</v>
      </c>
    </row>
    <row r="64" spans="1:1" x14ac:dyDescent="0.3">
      <c r="A64">
        <v>44</v>
      </c>
    </row>
    <row r="65" spans="1:1" x14ac:dyDescent="0.3">
      <c r="A65">
        <v>12</v>
      </c>
    </row>
    <row r="66" spans="1:1" x14ac:dyDescent="0.3">
      <c r="A66">
        <v>40</v>
      </c>
    </row>
    <row r="67" spans="1:1" x14ac:dyDescent="0.3">
      <c r="A67">
        <v>80</v>
      </c>
    </row>
    <row r="68" spans="1:1" x14ac:dyDescent="0.3">
      <c r="A68">
        <v>56</v>
      </c>
    </row>
    <row r="69" spans="1:1" x14ac:dyDescent="0.3">
      <c r="A69">
        <v>43</v>
      </c>
    </row>
    <row r="70" spans="1:1" x14ac:dyDescent="0.3">
      <c r="A70">
        <v>56</v>
      </c>
    </row>
    <row r="71" spans="1:1" x14ac:dyDescent="0.3">
      <c r="A71">
        <v>88</v>
      </c>
    </row>
    <row r="72" spans="1:1" x14ac:dyDescent="0.3">
      <c r="A72">
        <v>5</v>
      </c>
    </row>
    <row r="73" spans="1:1" x14ac:dyDescent="0.3">
      <c r="A73">
        <v>85</v>
      </c>
    </row>
    <row r="74" spans="1:1" x14ac:dyDescent="0.3">
      <c r="A74">
        <v>72</v>
      </c>
    </row>
    <row r="75" spans="1:1" x14ac:dyDescent="0.3">
      <c r="A75">
        <v>75</v>
      </c>
    </row>
    <row r="76" spans="1:1" x14ac:dyDescent="0.3">
      <c r="A76">
        <v>47</v>
      </c>
    </row>
    <row r="77" spans="1:1" x14ac:dyDescent="0.3">
      <c r="A77">
        <v>84</v>
      </c>
    </row>
    <row r="78" spans="1:1" x14ac:dyDescent="0.3">
      <c r="A78">
        <v>17</v>
      </c>
    </row>
    <row r="79" spans="1:1" x14ac:dyDescent="0.3">
      <c r="A79">
        <v>89</v>
      </c>
    </row>
    <row r="80" spans="1:1" x14ac:dyDescent="0.3">
      <c r="A80">
        <v>67</v>
      </c>
    </row>
    <row r="81" spans="1:1" x14ac:dyDescent="0.3">
      <c r="A81">
        <v>48</v>
      </c>
    </row>
    <row r="82" spans="1:1" x14ac:dyDescent="0.3">
      <c r="A82">
        <v>78</v>
      </c>
    </row>
    <row r="83" spans="1:1" x14ac:dyDescent="0.3">
      <c r="A83">
        <v>55</v>
      </c>
    </row>
    <row r="84" spans="1:1" x14ac:dyDescent="0.3">
      <c r="A84">
        <v>66</v>
      </c>
    </row>
    <row r="85" spans="1:1" x14ac:dyDescent="0.3">
      <c r="A85">
        <v>17</v>
      </c>
    </row>
    <row r="86" spans="1:1" x14ac:dyDescent="0.3">
      <c r="A86">
        <v>8</v>
      </c>
    </row>
    <row r="87" spans="1:1" x14ac:dyDescent="0.3">
      <c r="A87">
        <v>94</v>
      </c>
    </row>
    <row r="88" spans="1:1" x14ac:dyDescent="0.3">
      <c r="A88">
        <v>76</v>
      </c>
    </row>
    <row r="89" spans="1:1" x14ac:dyDescent="0.3">
      <c r="A89">
        <v>77</v>
      </c>
    </row>
    <row r="90" spans="1:1" x14ac:dyDescent="0.3">
      <c r="A90">
        <v>23</v>
      </c>
    </row>
    <row r="91" spans="1:1" x14ac:dyDescent="0.3">
      <c r="A91">
        <v>56</v>
      </c>
    </row>
    <row r="92" spans="1:1" x14ac:dyDescent="0.3">
      <c r="A92">
        <v>15</v>
      </c>
    </row>
    <row r="93" spans="1:1" x14ac:dyDescent="0.3">
      <c r="A93">
        <v>9</v>
      </c>
    </row>
    <row r="94" spans="1:1" x14ac:dyDescent="0.3">
      <c r="A94">
        <v>12</v>
      </c>
    </row>
    <row r="95" spans="1:1" x14ac:dyDescent="0.3">
      <c r="A95">
        <v>56</v>
      </c>
    </row>
    <row r="96" spans="1:1" x14ac:dyDescent="0.3">
      <c r="A96">
        <v>4</v>
      </c>
    </row>
    <row r="97" spans="1:1" x14ac:dyDescent="0.3">
      <c r="A97">
        <v>45</v>
      </c>
    </row>
    <row r="98" spans="1:1" x14ac:dyDescent="0.3">
      <c r="A98">
        <v>6</v>
      </c>
    </row>
    <row r="99" spans="1:1" x14ac:dyDescent="0.3">
      <c r="A99">
        <v>45</v>
      </c>
    </row>
    <row r="100" spans="1:1" x14ac:dyDescent="0.3">
      <c r="A100">
        <v>31</v>
      </c>
    </row>
    <row r="101" spans="1:1" x14ac:dyDescent="0.3">
      <c r="A101">
        <v>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F848-6AE2-4626-8A8D-F6BABAAED75F}">
  <dimension ref="A1:D13"/>
  <sheetViews>
    <sheetView workbookViewId="0">
      <selection activeCell="B14" sqref="B14"/>
    </sheetView>
  </sheetViews>
  <sheetFormatPr defaultRowHeight="15" x14ac:dyDescent="0.3"/>
  <cols>
    <col min="1" max="1" width="16" bestFit="1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30</v>
      </c>
      <c r="B2">
        <v>11</v>
      </c>
      <c r="C2">
        <v>3</v>
      </c>
      <c r="D2">
        <f>SUM(B2:C2)</f>
        <v>14</v>
      </c>
    </row>
    <row r="3" spans="1:4" x14ac:dyDescent="0.3">
      <c r="A3" t="s">
        <v>31</v>
      </c>
      <c r="B3">
        <v>6</v>
      </c>
      <c r="C3">
        <v>7</v>
      </c>
      <c r="D3">
        <f t="shared" ref="D3:D6" si="0">SUM(B3:C3)</f>
        <v>13</v>
      </c>
    </row>
    <row r="4" spans="1:4" x14ac:dyDescent="0.3">
      <c r="A4" t="s">
        <v>32</v>
      </c>
      <c r="B4">
        <v>9</v>
      </c>
      <c r="C4">
        <v>14</v>
      </c>
      <c r="D4">
        <f t="shared" si="0"/>
        <v>23</v>
      </c>
    </row>
    <row r="5" spans="1:4" x14ac:dyDescent="0.3">
      <c r="A5" t="s">
        <v>29</v>
      </c>
      <c r="B5">
        <f>SUM(B2:B4)</f>
        <v>26</v>
      </c>
      <c r="C5">
        <f>SUM(C2:C4)</f>
        <v>24</v>
      </c>
      <c r="D5">
        <f>SUM(D2:D4)</f>
        <v>50</v>
      </c>
    </row>
    <row r="7" spans="1:4" x14ac:dyDescent="0.3">
      <c r="A7" t="s">
        <v>33</v>
      </c>
      <c r="B7" t="s">
        <v>27</v>
      </c>
      <c r="C7" t="s">
        <v>28</v>
      </c>
      <c r="D7" t="s">
        <v>29</v>
      </c>
    </row>
    <row r="8" spans="1:4" x14ac:dyDescent="0.3">
      <c r="A8" t="s">
        <v>30</v>
      </c>
      <c r="B8">
        <f>D2*$B$5/$D$5</f>
        <v>7.28</v>
      </c>
      <c r="C8">
        <f>D2*$C$5/$D$5</f>
        <v>6.72</v>
      </c>
      <c r="D8">
        <f>SUM(B8:C8)</f>
        <v>14</v>
      </c>
    </row>
    <row r="9" spans="1:4" x14ac:dyDescent="0.3">
      <c r="A9" t="s">
        <v>31</v>
      </c>
      <c r="B9">
        <f t="shared" ref="B9:B10" si="1">D3*$B$5/$D$5</f>
        <v>6.76</v>
      </c>
      <c r="C9">
        <f t="shared" ref="C9:C10" si="2">D3*$C$5/$D$5</f>
        <v>6.24</v>
      </c>
      <c r="D9">
        <f t="shared" ref="D9:D11" si="3">SUM(B9:C9)</f>
        <v>13</v>
      </c>
    </row>
    <row r="10" spans="1:4" x14ac:dyDescent="0.3">
      <c r="A10" t="s">
        <v>32</v>
      </c>
      <c r="B10">
        <f t="shared" si="1"/>
        <v>11.96</v>
      </c>
      <c r="C10">
        <f t="shared" si="2"/>
        <v>11.04</v>
      </c>
      <c r="D10">
        <f t="shared" si="3"/>
        <v>23</v>
      </c>
    </row>
    <row r="11" spans="1:4" x14ac:dyDescent="0.3">
      <c r="A11" t="s">
        <v>29</v>
      </c>
      <c r="B11">
        <f>SUM(B8:B10)</f>
        <v>26</v>
      </c>
      <c r="C11">
        <f>SUM(C8:C10)</f>
        <v>24</v>
      </c>
      <c r="D11">
        <f>SUM(D8:D10)</f>
        <v>50</v>
      </c>
    </row>
    <row r="13" spans="1:4" x14ac:dyDescent="0.3">
      <c r="A13" t="s">
        <v>34</v>
      </c>
      <c r="B13">
        <f>_xlfn.CHISQ.TEST(B2:C4,B8:C10)</f>
        <v>5.8884017082829011E-2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6859-BD55-4C26-B161-2E420E7FEECB}">
  <dimension ref="A1:C13"/>
  <sheetViews>
    <sheetView tabSelected="1" workbookViewId="0">
      <selection activeCell="N22" sqref="N22"/>
    </sheetView>
  </sheetViews>
  <sheetFormatPr defaultRowHeight="15" x14ac:dyDescent="0.3"/>
  <cols>
    <col min="2" max="3" width="10.5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>
        <v>1729</v>
      </c>
      <c r="C2">
        <v>4380</v>
      </c>
    </row>
    <row r="3" spans="1:3" x14ac:dyDescent="0.3">
      <c r="A3" t="s">
        <v>39</v>
      </c>
      <c r="B3">
        <v>1373</v>
      </c>
      <c r="C3">
        <v>2260</v>
      </c>
    </row>
    <row r="4" spans="1:3" x14ac:dyDescent="0.3">
      <c r="A4" t="s">
        <v>40</v>
      </c>
      <c r="B4">
        <v>1880</v>
      </c>
      <c r="C4">
        <v>4210</v>
      </c>
    </row>
    <row r="5" spans="1:3" x14ac:dyDescent="0.3">
      <c r="A5" t="s">
        <v>41</v>
      </c>
      <c r="B5">
        <v>1217</v>
      </c>
      <c r="C5">
        <v>2130</v>
      </c>
    </row>
    <row r="6" spans="1:3" x14ac:dyDescent="0.3">
      <c r="A6" t="s">
        <v>42</v>
      </c>
      <c r="B6">
        <v>1640</v>
      </c>
      <c r="C6">
        <v>3768</v>
      </c>
    </row>
    <row r="7" spans="1:3" x14ac:dyDescent="0.3">
      <c r="A7" t="s">
        <v>43</v>
      </c>
      <c r="B7">
        <v>1990</v>
      </c>
      <c r="C7">
        <v>4779</v>
      </c>
    </row>
    <row r="8" spans="1:3" x14ac:dyDescent="0.3">
      <c r="A8" t="s">
        <v>44</v>
      </c>
      <c r="B8">
        <v>1402</v>
      </c>
      <c r="C8">
        <v>2300</v>
      </c>
    </row>
    <row r="9" spans="1:3" x14ac:dyDescent="0.3">
      <c r="A9" t="s">
        <v>45</v>
      </c>
      <c r="B9">
        <v>1751</v>
      </c>
      <c r="C9">
        <v>3800</v>
      </c>
    </row>
    <row r="10" spans="1:3" x14ac:dyDescent="0.3">
      <c r="A10" t="s">
        <v>46</v>
      </c>
      <c r="B10">
        <v>1784</v>
      </c>
      <c r="C10">
        <v>4465</v>
      </c>
    </row>
    <row r="11" spans="1:3" x14ac:dyDescent="0.3">
      <c r="A11" t="s">
        <v>47</v>
      </c>
      <c r="B11">
        <v>1271</v>
      </c>
      <c r="C11">
        <v>1650</v>
      </c>
    </row>
    <row r="12" spans="1:3" x14ac:dyDescent="0.3">
      <c r="A12" t="s">
        <v>48</v>
      </c>
      <c r="B12">
        <v>1229</v>
      </c>
      <c r="C12">
        <v>2335</v>
      </c>
    </row>
    <row r="13" spans="1:3" x14ac:dyDescent="0.3">
      <c r="A13" t="s">
        <v>49</v>
      </c>
      <c r="B13">
        <v>1184</v>
      </c>
      <c r="C13">
        <v>1900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8.1 Frequency Table</vt:lpstr>
      <vt:lpstr>8.2 Cumulative and Percentage</vt:lpstr>
      <vt:lpstr>8.3 Histogram Pareto</vt:lpstr>
      <vt:lpstr>8.4-8.9 Basic data info</vt:lpstr>
      <vt:lpstr>8.10 Box and Whisker</vt:lpstr>
      <vt:lpstr>8.12-8.13 Probability</vt:lpstr>
      <vt:lpstr>8.14-8.15 Binomial</vt:lpstr>
      <vt:lpstr>8.16 Hypergeometric</vt:lpstr>
      <vt:lpstr>8.17-8.18 Poisson Exp</vt:lpstr>
      <vt:lpstr>8.19-8.20 Normal</vt:lpstr>
      <vt:lpstr>8.21 Confidence Interval</vt:lpstr>
      <vt:lpstr>8.22 Chi Square Test</vt:lpstr>
      <vt:lpstr>8.23 Line of Best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2025-04-30T07:51:07Z</dcterms:modified>
</cp:coreProperties>
</file>