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offi\BDSE36MS_Office\Excel Cookbook\"/>
    </mc:Choice>
  </mc:AlternateContent>
  <xr:revisionPtr revIDLastSave="0" documentId="13_ncr:1_{386AB65C-125D-4DF6-ADEC-0AFED27E85F9}" xr6:coauthVersionLast="47" xr6:coauthVersionMax="47" xr10:uidLastSave="{00000000-0000-0000-0000-000000000000}"/>
  <bookViews>
    <workbookView xWindow="-108" yWindow="-108" windowWidth="23256" windowHeight="12456" firstSheet="7" activeTab="11" xr2:uid="{00000000-000D-0000-FFFF-FFFF00000000}"/>
  </bookViews>
  <sheets>
    <sheet name="14.1-14.2 One-Variable" sheetId="1" r:id="rId1"/>
    <sheet name="14.3 Two-Variable" sheetId="2" r:id="rId2"/>
    <sheet name="14.5 Scenarios" sheetId="3" r:id="rId3"/>
    <sheet name="14.7 Scenario Summary" sheetId="5" r:id="rId4"/>
    <sheet name="14.7 Scenario PivotTable" sheetId="6" r:id="rId5"/>
    <sheet name="14.8 Goal Seek" sheetId="7" r:id="rId6"/>
    <sheet name="14.12 Solver Optimization" sheetId="8" r:id="rId7"/>
    <sheet name="14.13 Solver Integer" sheetId="9" r:id="rId8"/>
    <sheet name="運算結果報表 1" sheetId="12" r:id="rId9"/>
    <sheet name="運算結果報表 2" sheetId="13" r:id="rId10"/>
    <sheet name="14.14 Solver Binary" sheetId="10" r:id="rId11"/>
    <sheet name="14.15 Solver Different" sheetId="11" r:id="rId12"/>
  </sheets>
  <definedNames>
    <definedName name="solver_adj" localSheetId="6" hidden="1">'14.12 Solver Optimization'!$E$2:$E$4</definedName>
    <definedName name="solver_adj" localSheetId="7" hidden="1">'14.13 Solver Integer'!$L$3:$L$9</definedName>
    <definedName name="solver_adj" localSheetId="10" hidden="1">'14.14 Solver Binary'!$I$3:$K$5</definedName>
    <definedName name="solver_adj" localSheetId="11" hidden="1">'14.15 Solver Different'!$I$3:$I$7</definedName>
    <definedName name="solver_cvg" localSheetId="6" hidden="1">0.0001</definedName>
    <definedName name="solver_cvg" localSheetId="7" hidden="1">0.0001</definedName>
    <definedName name="solver_cvg" localSheetId="10" hidden="1">0.0001</definedName>
    <definedName name="solver_cvg" localSheetId="11" hidden="1">0.0001</definedName>
    <definedName name="solver_drv" localSheetId="6" hidden="1">1</definedName>
    <definedName name="solver_drv" localSheetId="7" hidden="1">1</definedName>
    <definedName name="solver_drv" localSheetId="10" hidden="1">1</definedName>
    <definedName name="solver_drv" localSheetId="11" hidden="1">1</definedName>
    <definedName name="solver_eng" localSheetId="6" hidden="1">2</definedName>
    <definedName name="solver_eng" localSheetId="7" hidden="1">2</definedName>
    <definedName name="solver_eng" localSheetId="10" hidden="1">2</definedName>
    <definedName name="solver_eng" localSheetId="11" hidden="1">3</definedName>
    <definedName name="solver_est" localSheetId="6" hidden="1">1</definedName>
    <definedName name="solver_est" localSheetId="7" hidden="1">1</definedName>
    <definedName name="solver_est" localSheetId="10" hidden="1">1</definedName>
    <definedName name="solver_est" localSheetId="11" hidden="1">1</definedName>
    <definedName name="solver_itr" localSheetId="6" hidden="1">2147483647</definedName>
    <definedName name="solver_itr" localSheetId="7" hidden="1">2147483647</definedName>
    <definedName name="solver_itr" localSheetId="10" hidden="1">2147483647</definedName>
    <definedName name="solver_itr" localSheetId="11" hidden="1">2147483647</definedName>
    <definedName name="solver_lhs1" localSheetId="6" hidden="1">'14.12 Solver Optimization'!$E$2:$E$4</definedName>
    <definedName name="solver_lhs1" localSheetId="7" hidden="1">'14.13 Solver Integer'!$C$11:$I$11</definedName>
    <definedName name="solver_lhs1" localSheetId="10" hidden="1">'14.14 Solver Binary'!$I$3:$K$5</definedName>
    <definedName name="solver_lhs1" localSheetId="11" hidden="1">'14.15 Solver Different'!$I$3:$I$7</definedName>
    <definedName name="solver_lhs2" localSheetId="6" hidden="1">'14.12 Solver Optimization'!$E$5</definedName>
    <definedName name="solver_lhs2" localSheetId="7" hidden="1">'14.13 Solver Integer'!$L$3:$L$9</definedName>
    <definedName name="solver_lhs2" localSheetId="10" hidden="1">'14.14 Solver Binary'!$I$7:$K$7</definedName>
    <definedName name="solver_lhs3" localSheetId="6" hidden="1">'14.12 Solver Optimization'!$F$5</definedName>
    <definedName name="solver_lhs3" localSheetId="10" hidden="1">'14.14 Solver Binary'!$M$3:$M$5</definedName>
    <definedName name="solver_lin" localSheetId="11" hidden="1">2</definedName>
    <definedName name="solver_mip" localSheetId="6" hidden="1">2147483647</definedName>
    <definedName name="solver_mip" localSheetId="7" hidden="1">2147483647</definedName>
    <definedName name="solver_mip" localSheetId="10" hidden="1">2147483647</definedName>
    <definedName name="solver_mip" localSheetId="11" hidden="1">2147483647</definedName>
    <definedName name="solver_mni" localSheetId="6" hidden="1">30</definedName>
    <definedName name="solver_mni" localSheetId="7" hidden="1">30</definedName>
    <definedName name="solver_mni" localSheetId="10" hidden="1">30</definedName>
    <definedName name="solver_mni" localSheetId="11" hidden="1">30</definedName>
    <definedName name="solver_mrt" localSheetId="6" hidden="1">0.075</definedName>
    <definedName name="solver_mrt" localSheetId="7" hidden="1">0.075</definedName>
    <definedName name="solver_mrt" localSheetId="10" hidden="1">0.075</definedName>
    <definedName name="solver_mrt" localSheetId="11" hidden="1">0.075</definedName>
    <definedName name="solver_msl" localSheetId="6" hidden="1">2</definedName>
    <definedName name="solver_msl" localSheetId="7" hidden="1">2</definedName>
    <definedName name="solver_msl" localSheetId="10" hidden="1">2</definedName>
    <definedName name="solver_msl" localSheetId="11" hidden="1">2</definedName>
    <definedName name="solver_neg" localSheetId="6" hidden="1">1</definedName>
    <definedName name="solver_neg" localSheetId="7" hidden="1">1</definedName>
    <definedName name="solver_neg" localSheetId="10" hidden="1">1</definedName>
    <definedName name="solver_neg" localSheetId="11" hidden="1">1</definedName>
    <definedName name="solver_nod" localSheetId="6" hidden="1">2147483647</definedName>
    <definedName name="solver_nod" localSheetId="7" hidden="1">2147483647</definedName>
    <definedName name="solver_nod" localSheetId="10" hidden="1">2147483647</definedName>
    <definedName name="solver_nod" localSheetId="11" hidden="1">2147483647</definedName>
    <definedName name="solver_num" localSheetId="6" hidden="1">3</definedName>
    <definedName name="solver_num" localSheetId="7" hidden="1">2</definedName>
    <definedName name="solver_num" localSheetId="10" hidden="1">3</definedName>
    <definedName name="solver_num" localSheetId="11" hidden="1">1</definedName>
    <definedName name="solver_nwt" localSheetId="6" hidden="1">1</definedName>
    <definedName name="solver_nwt" localSheetId="7" hidden="1">1</definedName>
    <definedName name="solver_nwt" localSheetId="10" hidden="1">1</definedName>
    <definedName name="solver_nwt" localSheetId="11" hidden="1">1</definedName>
    <definedName name="solver_opt" localSheetId="6" hidden="1">'14.12 Solver Optimization'!$G$5</definedName>
    <definedName name="solver_opt" localSheetId="7" hidden="1">'14.13 Solver Integer'!$L$10</definedName>
    <definedName name="solver_opt" localSheetId="10" hidden="1">'14.14 Solver Binary'!$I$9</definedName>
    <definedName name="solver_opt" localSheetId="11" hidden="1">'14.15 Solver Different'!$K$8</definedName>
    <definedName name="solver_pre" localSheetId="6" hidden="1">0.000001</definedName>
    <definedName name="solver_pre" localSheetId="7" hidden="1">0.000001</definedName>
    <definedName name="solver_pre" localSheetId="10" hidden="1">0.000001</definedName>
    <definedName name="solver_pre" localSheetId="11" hidden="1">0.000001</definedName>
    <definedName name="solver_rbv" localSheetId="6" hidden="1">1</definedName>
    <definedName name="solver_rbv" localSheetId="7" hidden="1">1</definedName>
    <definedName name="solver_rbv" localSheetId="10" hidden="1">1</definedName>
    <definedName name="solver_rbv" localSheetId="11" hidden="1">1</definedName>
    <definedName name="solver_rel1" localSheetId="6" hidden="1">3</definedName>
    <definedName name="solver_rel1" localSheetId="7" hidden="1">3</definedName>
    <definedName name="solver_rel1" localSheetId="10" hidden="1">5</definedName>
    <definedName name="solver_rel1" localSheetId="11" hidden="1">6</definedName>
    <definedName name="solver_rel2" localSheetId="6" hidden="1">1</definedName>
    <definedName name="solver_rel2" localSheetId="7" hidden="1">4</definedName>
    <definedName name="solver_rel2" localSheetId="10" hidden="1">2</definedName>
    <definedName name="solver_rel3" localSheetId="6" hidden="1">1</definedName>
    <definedName name="solver_rel3" localSheetId="10" hidden="1">2</definedName>
    <definedName name="solver_rhs1" localSheetId="6" hidden="1">'14.12 Solver Optimization'!$D$2:$D$4</definedName>
    <definedName name="solver_rhs1" localSheetId="7" hidden="1">'14.13 Solver Integer'!$C$10:$I$10</definedName>
    <definedName name="solver_rhs1" localSheetId="10" hidden="1">"二進制"</definedName>
    <definedName name="solver_rhs1" localSheetId="11" hidden="1">"AllDifferent"</definedName>
    <definedName name="solver_rhs2" localSheetId="6" hidden="1">'14.12 Solver Optimization'!$E$8</definedName>
    <definedName name="solver_rhs2" localSheetId="7" hidden="1">"整數"</definedName>
    <definedName name="solver_rhs2" localSheetId="10" hidden="1">'14.14 Solver Binary'!$I$6:$K$6</definedName>
    <definedName name="solver_rhs3" localSheetId="6" hidden="1">'14.12 Solver Optimization'!$F$8</definedName>
    <definedName name="solver_rhs3" localSheetId="10" hidden="1">'14.14 Solver Binary'!$L$3:$L$5</definedName>
    <definedName name="solver_rlx" localSheetId="6" hidden="1">2</definedName>
    <definedName name="solver_rlx" localSheetId="7" hidden="1">2</definedName>
    <definedName name="solver_rlx" localSheetId="10" hidden="1">2</definedName>
    <definedName name="solver_rlx" localSheetId="11" hidden="1">2</definedName>
    <definedName name="solver_rsd" localSheetId="6" hidden="1">0</definedName>
    <definedName name="solver_rsd" localSheetId="7" hidden="1">0</definedName>
    <definedName name="solver_rsd" localSheetId="10" hidden="1">0</definedName>
    <definedName name="solver_rsd" localSheetId="11" hidden="1">0</definedName>
    <definedName name="solver_scl" localSheetId="6" hidden="1">1</definedName>
    <definedName name="solver_scl" localSheetId="7" hidden="1">1</definedName>
    <definedName name="solver_scl" localSheetId="10" hidden="1">1</definedName>
    <definedName name="solver_scl" localSheetId="11" hidden="1">1</definedName>
    <definedName name="solver_sho" localSheetId="6" hidden="1">2</definedName>
    <definedName name="solver_sho" localSheetId="7" hidden="1">2</definedName>
    <definedName name="solver_sho" localSheetId="10" hidden="1">2</definedName>
    <definedName name="solver_sho" localSheetId="11" hidden="1">2</definedName>
    <definedName name="solver_ssz" localSheetId="6" hidden="1">100</definedName>
    <definedName name="solver_ssz" localSheetId="7" hidden="1">100</definedName>
    <definedName name="solver_ssz" localSheetId="10" hidden="1">100</definedName>
    <definedName name="solver_ssz" localSheetId="11" hidden="1">100</definedName>
    <definedName name="solver_tim" localSheetId="6" hidden="1">2147483647</definedName>
    <definedName name="solver_tim" localSheetId="7" hidden="1">2147483647</definedName>
    <definedName name="solver_tim" localSheetId="10" hidden="1">2147483647</definedName>
    <definedName name="solver_tim" localSheetId="11" hidden="1">2147483647</definedName>
    <definedName name="solver_tol" localSheetId="6" hidden="1">0.01</definedName>
    <definedName name="solver_tol" localSheetId="7" hidden="1">0.01</definedName>
    <definedName name="solver_tol" localSheetId="10" hidden="1">0.01</definedName>
    <definedName name="solver_tol" localSheetId="11" hidden="1">0.01</definedName>
    <definedName name="solver_typ" localSheetId="6" hidden="1">1</definedName>
    <definedName name="solver_typ" localSheetId="7" hidden="1">2</definedName>
    <definedName name="solver_typ" localSheetId="10" hidden="1">2</definedName>
    <definedName name="solver_typ" localSheetId="11" hidden="1">2</definedName>
    <definedName name="solver_val" localSheetId="6" hidden="1">0</definedName>
    <definedName name="solver_val" localSheetId="7" hidden="1">0</definedName>
    <definedName name="solver_val" localSheetId="10" hidden="1">0</definedName>
    <definedName name="solver_val" localSheetId="11" hidden="1">0</definedName>
    <definedName name="solver_ver" localSheetId="6" hidden="1">3</definedName>
    <definedName name="solver_ver" localSheetId="7" hidden="1">3</definedName>
    <definedName name="solver_ver" localSheetId="10" hidden="1">3</definedName>
    <definedName name="solver_ver" localSheetId="11" hidden="1">3</definedName>
  </definedNames>
  <calcPr calcId="191029"/>
  <pivotCaches>
    <pivotCache cacheId="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1" l="1" a="1"/>
  <c r="J16" i="11"/>
  <c r="J15" i="11"/>
  <c r="J17" i="11"/>
  <c r="J14" i="11"/>
  <c r="J13" i="11"/>
  <c r="K7" i="11" a="1"/>
  <c r="K7" i="11" s="1"/>
  <c r="J7" i="11" a="1"/>
  <c r="J7" i="11" s="1"/>
  <c r="K6" i="11" a="1"/>
  <c r="K6" i="11" s="1"/>
  <c r="J6" i="11" a="1"/>
  <c r="J6" i="11" s="1"/>
  <c r="K5" i="11" a="1"/>
  <c r="K5" i="11" s="1"/>
  <c r="J5" i="11" a="1"/>
  <c r="J5" i="11" s="1"/>
  <c r="K4" i="11" a="1"/>
  <c r="K4" i="11" s="1"/>
  <c r="J4" i="11" a="1"/>
  <c r="J4" i="11" s="1"/>
  <c r="K3" i="11" a="1"/>
  <c r="K3" i="11" s="1"/>
  <c r="J3" i="11" a="1"/>
  <c r="J3" i="11" s="1"/>
  <c r="I9" i="10"/>
  <c r="K7" i="10"/>
  <c r="J7" i="10"/>
  <c r="I7" i="10"/>
  <c r="M5" i="10"/>
  <c r="M4" i="10"/>
  <c r="M3" i="10"/>
  <c r="I11" i="9"/>
  <c r="H11" i="9"/>
  <c r="G11" i="9"/>
  <c r="F11" i="9"/>
  <c r="E11" i="9"/>
  <c r="D11" i="9"/>
  <c r="C11" i="9"/>
  <c r="L10" i="9"/>
  <c r="E5" i="8"/>
  <c r="G4" i="8"/>
  <c r="F4" i="8"/>
  <c r="G3" i="8"/>
  <c r="F3" i="8"/>
  <c r="G2" i="8"/>
  <c r="F2" i="8"/>
  <c r="K8" i="11" l="1"/>
  <c r="F5" i="8"/>
  <c r="G5" i="8"/>
  <c r="B4" i="7" l="1"/>
  <c r="B4" i="3" l="1"/>
  <c r="B4" i="2" l="1"/>
  <c r="E3" i="2" s="1"/>
  <c r="B4" i="1"/>
  <c r="F2" i="1" s="1"/>
  <c r="G2" i="1" l="1"/>
  <c r="J3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<sst xmlns="http://schemas.openxmlformats.org/spreadsheetml/2006/main" count="281" uniqueCount="142">
  <si>
    <t>Loan amount:</t>
  </si>
  <si>
    <t>Loan term (months):</t>
  </si>
  <si>
    <t>Annual rate:</t>
  </si>
  <si>
    <t>Monthly payment:</t>
  </si>
  <si>
    <t>Loan Term</t>
  </si>
  <si>
    <t>Monthly Payment</t>
  </si>
  <si>
    <t>Total</t>
  </si>
  <si>
    <t>(Current)</t>
  </si>
  <si>
    <t>Monthly Payments</t>
  </si>
  <si>
    <t>Annual Rate</t>
  </si>
  <si>
    <t>Hourly cost:</t>
  </si>
  <si>
    <t>Number of hours:</t>
  </si>
  <si>
    <t>Amount charged:</t>
  </si>
  <si>
    <t>Profit:</t>
  </si>
  <si>
    <t>$B$1</t>
  </si>
  <si>
    <t>$B$2</t>
  </si>
  <si>
    <t>$B$3</t>
  </si>
  <si>
    <t>Best Case</t>
  </si>
  <si>
    <t>建立者 許伯瑋 於 2025-5-26</t>
  </si>
  <si>
    <t>Worst Case</t>
  </si>
  <si>
    <t>Expected</t>
  </si>
  <si>
    <t>分析藍本摘要</t>
  </si>
  <si>
    <t>變數儲存格:</t>
  </si>
  <si>
    <t>現用值:</t>
  </si>
  <si>
    <t>目標儲存格:</t>
  </si>
  <si>
    <t>備註: 現用值欄位是在建立分析藍本</t>
  </si>
  <si>
    <t>摘要時所使用變數儲存格的值。</t>
  </si>
  <si>
    <t>每組變數儲存格均以灰網顯示。</t>
  </si>
  <si>
    <t>$B$4</t>
  </si>
  <si>
    <t>列標籤</t>
  </si>
  <si>
    <t>由 $B$1:$B$3</t>
  </si>
  <si>
    <t>(全部)</t>
  </si>
  <si>
    <t>Product</t>
  </si>
  <si>
    <t>Labor per Unit</t>
  </si>
  <si>
    <t>Profit per Unit</t>
  </si>
  <si>
    <t>Min. Units</t>
  </si>
  <si>
    <t>No. Units</t>
  </si>
  <si>
    <t>Total Labor</t>
  </si>
  <si>
    <t>Total Profit</t>
  </si>
  <si>
    <t>A</t>
  </si>
  <si>
    <t>B</t>
  </si>
  <si>
    <t>C</t>
  </si>
  <si>
    <t>Total:</t>
  </si>
  <si>
    <t>Max Units</t>
  </si>
  <si>
    <t>Max Labor</t>
  </si>
  <si>
    <t>Working Pattern</t>
  </si>
  <si>
    <t>Mon</t>
  </si>
  <si>
    <t>Tues</t>
  </si>
  <si>
    <t>Wed</t>
  </si>
  <si>
    <t>Thurs</t>
  </si>
  <si>
    <t>Fri</t>
  </si>
  <si>
    <t>Sat</t>
  </si>
  <si>
    <t>Sun</t>
  </si>
  <si>
    <t>Employees</t>
  </si>
  <si>
    <t>Start Day</t>
  </si>
  <si>
    <t>Min Cover:</t>
  </si>
  <si>
    <t>Total Cover:</t>
  </si>
  <si>
    <t>Task</t>
  </si>
  <si>
    <t>Cost</t>
  </si>
  <si>
    <t>Allocation</t>
  </si>
  <si>
    <t>Equals</t>
  </si>
  <si>
    <t>Employee</t>
  </si>
  <si>
    <t>Total Cost:</t>
  </si>
  <si>
    <t>Distances Between Cities</t>
  </si>
  <si>
    <t>City Delivery Order</t>
  </si>
  <si>
    <t>Albuquerque</t>
  </si>
  <si>
    <t>St Louis</t>
  </si>
  <si>
    <t>Minneapolis</t>
  </si>
  <si>
    <t>Bozeman</t>
  </si>
  <si>
    <t>Omaha</t>
  </si>
  <si>
    <t>No</t>
  </si>
  <si>
    <t>Name</t>
  </si>
  <si>
    <t>Miles</t>
  </si>
  <si>
    <t>Total Distance:</t>
  </si>
  <si>
    <t>Microsoft Excel 16.0 運算結果報表</t>
  </si>
  <si>
    <t>工作表: [CH14_What-If_Analysis.xlsx]14.13 Solver Integer</t>
  </si>
  <si>
    <t>已建立的報表: 2025-05-27 00:17:58</t>
  </si>
  <si>
    <t>結果: 規劃求解找到解答。可滿足所有限制式和最適率條件。</t>
  </si>
  <si>
    <t>規劃求解引擎</t>
  </si>
  <si>
    <t>引擎: 單純 LP</t>
  </si>
  <si>
    <t>求解時間: 0.031 秒。</t>
  </si>
  <si>
    <t>反覆運算次數: 11 子問題: 0</t>
  </si>
  <si>
    <t>規劃求解選項</t>
  </si>
  <si>
    <t>最大時限 不限定,  反覆運算 不限定, Precision 0.000001, 使用自動範圍調整</t>
  </si>
  <si>
    <t>子問題數目上限 不限定, 整數解答上限 不限定, 整數誤差值 1%, 採用 NonNegative</t>
  </si>
  <si>
    <t>目標儲存格 (最小)</t>
  </si>
  <si>
    <t>儲存格</t>
  </si>
  <si>
    <t>名稱</t>
  </si>
  <si>
    <t>初值</t>
  </si>
  <si>
    <t>終值</t>
  </si>
  <si>
    <t>變數儲存格</t>
  </si>
  <si>
    <t>整數</t>
  </si>
  <si>
    <t>限制式</t>
  </si>
  <si>
    <t>儲存格值</t>
  </si>
  <si>
    <t>公式</t>
  </si>
  <si>
    <t>狀態</t>
  </si>
  <si>
    <t>寬限時間</t>
  </si>
  <si>
    <t>$L$10</t>
  </si>
  <si>
    <t>Total: Employees</t>
  </si>
  <si>
    <t>$L$3</t>
  </si>
  <si>
    <t>Mon Employees</t>
  </si>
  <si>
    <t>$L$4</t>
  </si>
  <si>
    <t>Tues Employees</t>
  </si>
  <si>
    <t>$L$5</t>
  </si>
  <si>
    <t>Wed Employees</t>
  </si>
  <si>
    <t>$L$6</t>
  </si>
  <si>
    <t>Thurs Employees</t>
  </si>
  <si>
    <t>$L$7</t>
  </si>
  <si>
    <t>Fri Employees</t>
  </si>
  <si>
    <t>$L$8</t>
  </si>
  <si>
    <t>Sat Employees</t>
  </si>
  <si>
    <t>$L$9</t>
  </si>
  <si>
    <t>Sun Employees</t>
  </si>
  <si>
    <t>$C$11</t>
  </si>
  <si>
    <t>Total Cover: Mon</t>
  </si>
  <si>
    <t>$C$11&gt;=$C$10</t>
  </si>
  <si>
    <t>繫結</t>
  </si>
  <si>
    <t>$D$11</t>
  </si>
  <si>
    <t>Total Cover: Tues</t>
  </si>
  <si>
    <t>$D$11&gt;=$D$10</t>
  </si>
  <si>
    <t>$E$11</t>
  </si>
  <si>
    <t>Total Cover: Wed</t>
  </si>
  <si>
    <t>$E$11&gt;=$E$10</t>
  </si>
  <si>
    <t>$F$11</t>
  </si>
  <si>
    <t>Total Cover: Thurs</t>
  </si>
  <si>
    <t>$F$11&gt;=$F$10</t>
  </si>
  <si>
    <t>未繫結</t>
  </si>
  <si>
    <t>$G$11</t>
  </si>
  <si>
    <t>Total Cover: Fri</t>
  </si>
  <si>
    <t>$G$11&gt;=$G$10</t>
  </si>
  <si>
    <t>$H$11</t>
  </si>
  <si>
    <t>Total Cover: Sat</t>
  </si>
  <si>
    <t>$H$11&gt;=$H$10</t>
  </si>
  <si>
    <t>$I$11</t>
  </si>
  <si>
    <t>Total Cover: Sun</t>
  </si>
  <si>
    <t>$I$11&gt;=$I$10</t>
  </si>
  <si>
    <t>$L$3:$L$9=整數</t>
  </si>
  <si>
    <t>整數</t>
    <phoneticPr fontId="1" type="noConversion"/>
  </si>
  <si>
    <t>$L$3:$L$9</t>
  </si>
  <si>
    <t>$C$11:$I$11 &gt;= $C$10:$I$10</t>
  </si>
  <si>
    <t>已建立的報表: 2025-05-27 00:18:31</t>
  </si>
  <si>
    <t>求解時間: 0.047 秒。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</si>
</sst>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  <font>
      <b/>
      <sz val="11"/>
      <color indexed="9"/>
      <name val="新細明體"/>
      <family val="2"/>
      <scheme val="minor"/>
    </font>
    <font>
      <b/>
      <sz val="11"/>
      <color indexed="9"/>
      <name val="新細明體"/>
      <family val="1"/>
      <charset val="136"/>
      <scheme val="minor"/>
    </font>
    <font>
      <b/>
      <sz val="11"/>
      <color indexed="8"/>
      <name val="新細明體"/>
      <family val="2"/>
      <scheme val="minor"/>
    </font>
    <font>
      <b/>
      <sz val="11"/>
      <color indexed="18"/>
      <name val="新細明體"/>
      <family val="2"/>
      <scheme val="minor"/>
    </font>
    <font>
      <b/>
      <sz val="11"/>
      <color indexed="18"/>
      <name val="新細明體"/>
      <family val="1"/>
      <charset val="136"/>
      <scheme val="minor"/>
    </font>
    <font>
      <sz val="11"/>
      <color indexed="9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9" fontId="0" fillId="0" borderId="0" xfId="0" applyNumberFormat="1"/>
    <xf numFmtId="176" fontId="0" fillId="0" borderId="0" xfId="0" applyNumberForma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right"/>
    </xf>
    <xf numFmtId="9" fontId="2" fillId="2" borderId="0" xfId="0" applyNumberFormat="1" applyFont="1" applyFill="1" applyAlignment="1">
      <alignment horizontal="center"/>
    </xf>
    <xf numFmtId="0" fontId="0" fillId="0" borderId="2" xfId="0" applyBorder="1"/>
    <xf numFmtId="0" fontId="4" fillId="3" borderId="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4" xfId="0" applyBorder="1"/>
    <xf numFmtId="0" fontId="5" fillId="4" borderId="0" xfId="0" applyFont="1" applyFill="1" applyAlignment="1">
      <alignment horizontal="left"/>
    </xf>
    <xf numFmtId="0" fontId="6" fillId="4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0" fontId="0" fillId="5" borderId="0" xfId="0" applyFill="1"/>
    <xf numFmtId="0" fontId="9" fillId="0" borderId="0" xfId="0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0" borderId="4" xfId="0" applyFont="1" applyBorder="1"/>
    <xf numFmtId="0" fontId="2" fillId="0" borderId="3" xfId="0" applyFont="1" applyBorder="1"/>
    <xf numFmtId="0" fontId="0" fillId="0" borderId="0" xfId="0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2" fillId="0" borderId="7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 textRotation="90"/>
    </xf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horizontal="right" textRotation="90"/>
    </xf>
    <xf numFmtId="0" fontId="2" fillId="0" borderId="10" xfId="0" applyFont="1" applyBorder="1"/>
    <xf numFmtId="0" fontId="0" fillId="0" borderId="5" xfId="0" applyBorder="1"/>
    <xf numFmtId="0" fontId="0" fillId="0" borderId="0" xfId="0" applyAlignment="1">
      <alignment horizontal="right"/>
    </xf>
    <xf numFmtId="0" fontId="10" fillId="0" borderId="0" xfId="0" applyFont="1"/>
    <xf numFmtId="0" fontId="0" fillId="0" borderId="12" xfId="0" applyFill="1" applyBorder="1" applyAlignment="1"/>
    <xf numFmtId="0" fontId="6" fillId="0" borderId="1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0" fillId="0" borderId="12" xfId="0" applyNumberFormat="1" applyFill="1" applyBorder="1" applyAlignment="1"/>
    <xf numFmtId="0" fontId="0" fillId="0" borderId="13" xfId="0" applyNumberFormat="1" applyFill="1" applyBorder="1" applyAlignment="1"/>
    <xf numFmtId="0" fontId="0" fillId="0" borderId="0" xfId="0" applyNumberFormat="1" applyFill="1" applyBorder="1" applyAlignment="1"/>
    <xf numFmtId="0" fontId="6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許伯瑋" refreshedDate="45803.578139814817" createdVersion="8" refreshedVersion="8" minRefreshableVersion="3" recordCount="3" xr:uid="{E63478B9-F1E6-4347-A0C0-EA5D1E9E445A}">
  <cacheSource type="scenario"/>
  <cacheFields count="3">
    <cacheField name="$B$1:$B$3" numFmtId="0">
      <sharedItems containsNonDate="0" count="3">
        <s v="Best Case"/>
        <s v="Worst Case"/>
        <s v="Expected"/>
      </sharedItems>
    </cacheField>
    <cacheField name="由 $B$1:$B$3" numFmtId="0">
      <sharedItems containsNonDate="0" count="1">
        <s v="許伯瑋"/>
      </sharedItems>
    </cacheField>
    <cacheField name="結果$B$4" numFmtId="0">
      <sharedItems containsSemiMixedTypes="0" containsNonDate="0" containsString="0" containsNumber="1" containsInteger="1" minValue="-250" maxValue="1250" count="3">
        <n v="1250"/>
        <n v="-250"/>
        <n v="9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8A7614-33F5-4690-A70C-230A17E66335}" name="樞紐分析表1" cacheId="1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0"/>
        <item x="2"/>
        <item x="1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B$4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G11" sqref="G11"/>
    </sheetView>
  </sheetViews>
  <sheetFormatPr defaultRowHeight="15" x14ac:dyDescent="0.3"/>
  <cols>
    <col min="1" max="1" width="20.25" bestFit="1" customWidth="1"/>
    <col min="2" max="2" width="10.25" bestFit="1" customWidth="1"/>
    <col min="5" max="5" width="12.625" bestFit="1" customWidth="1"/>
    <col min="6" max="6" width="19.625" bestFit="1" customWidth="1"/>
    <col min="7" max="7" width="14.875" customWidth="1"/>
    <col min="9" max="9" width="19.625" bestFit="1" customWidth="1"/>
    <col min="10" max="10" width="12.5" bestFit="1" customWidth="1"/>
    <col min="11" max="14" width="13.625" bestFit="1" customWidth="1"/>
  </cols>
  <sheetData>
    <row r="1" spans="1:14" x14ac:dyDescent="0.3">
      <c r="A1" t="s">
        <v>0</v>
      </c>
      <c r="B1">
        <v>200000</v>
      </c>
      <c r="E1" s="3" t="s">
        <v>4</v>
      </c>
      <c r="F1" s="3" t="s">
        <v>5</v>
      </c>
      <c r="G1" s="3" t="s">
        <v>6</v>
      </c>
      <c r="I1" s="6" t="s">
        <v>4</v>
      </c>
      <c r="J1" s="4" t="s">
        <v>7</v>
      </c>
      <c r="K1" s="4">
        <v>12</v>
      </c>
      <c r="L1" s="4">
        <v>24</v>
      </c>
      <c r="M1" s="4">
        <v>36</v>
      </c>
      <c r="N1" s="4">
        <v>48</v>
      </c>
    </row>
    <row r="2" spans="1:14" x14ac:dyDescent="0.3">
      <c r="A2" t="s">
        <v>1</v>
      </c>
      <c r="B2">
        <v>48</v>
      </c>
      <c r="E2" s="4" t="s">
        <v>7</v>
      </c>
      <c r="F2" s="2">
        <f>B4</f>
        <v>-4515.8109283379954</v>
      </c>
      <c r="G2" s="2">
        <f>B4*B2</f>
        <v>-216758.92456022376</v>
      </c>
      <c r="I2" s="6" t="s">
        <v>5</v>
      </c>
      <c r="J2" s="2">
        <f>B4</f>
        <v>-4515.8109283379954</v>
      </c>
      <c r="K2">
        <f t="dataTable" ref="K2:N3" dt2D="0" dtr="1" r1="B2"/>
        <v>-17029.980839111584</v>
      </c>
      <c r="L2">
        <v>-8684.9844341548105</v>
      </c>
      <c r="M2">
        <v>-5904.7970013687363</v>
      </c>
      <c r="N2">
        <v>-4515.8109283379954</v>
      </c>
    </row>
    <row r="3" spans="1:14" x14ac:dyDescent="0.3">
      <c r="A3" t="s">
        <v>2</v>
      </c>
      <c r="B3" s="1">
        <v>0.04</v>
      </c>
      <c r="E3" s="5">
        <v>12</v>
      </c>
      <c r="F3">
        <f t="dataTable" ref="F3:G6" dt2D="0" dtr="0" r1="B2" ca="1"/>
        <v>-17029.980839111584</v>
      </c>
      <c r="G3">
        <v>-204359.77006933902</v>
      </c>
      <c r="I3" s="6" t="s">
        <v>6</v>
      </c>
      <c r="J3" s="2">
        <f>B2*B4</f>
        <v>-216758.92456022376</v>
      </c>
      <c r="K3">
        <v>-204359.77006933902</v>
      </c>
      <c r="L3">
        <v>-208439.62641971547</v>
      </c>
      <c r="M3">
        <v>-212572.69204927451</v>
      </c>
      <c r="N3">
        <v>-216758.92456022376</v>
      </c>
    </row>
    <row r="4" spans="1:14" x14ac:dyDescent="0.3">
      <c r="A4" t="s">
        <v>3</v>
      </c>
      <c r="B4" s="2">
        <f>PMT(B3/12,B2,B1)</f>
        <v>-4515.8109283379954</v>
      </c>
      <c r="E4" s="5">
        <v>24</v>
      </c>
      <c r="F4">
        <v>-8684.9844341548105</v>
      </c>
      <c r="G4">
        <v>-208439.62641971547</v>
      </c>
    </row>
    <row r="5" spans="1:14" x14ac:dyDescent="0.3">
      <c r="E5" s="5">
        <v>36</v>
      </c>
      <c r="F5">
        <v>-5904.7970013687363</v>
      </c>
      <c r="G5">
        <v>-212572.69204927451</v>
      </c>
    </row>
    <row r="6" spans="1:14" x14ac:dyDescent="0.3">
      <c r="E6" s="5">
        <v>48</v>
      </c>
      <c r="F6">
        <v>-4515.8109283379954</v>
      </c>
      <c r="G6">
        <v>-216758.92456022376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380D-E17B-4658-880E-F61921E52192}">
  <dimension ref="A1:I7"/>
  <sheetViews>
    <sheetView workbookViewId="0">
      <selection activeCell="O8" sqref="O8"/>
    </sheetView>
  </sheetViews>
  <sheetFormatPr defaultRowHeight="15" x14ac:dyDescent="0.3"/>
  <cols>
    <col min="1" max="1" width="20.25" bestFit="1" customWidth="1"/>
    <col min="2" max="2" width="10.25" bestFit="1" customWidth="1"/>
    <col min="5" max="5" width="10.25" bestFit="1" customWidth="1"/>
  </cols>
  <sheetData>
    <row r="1" spans="1:9" x14ac:dyDescent="0.3">
      <c r="A1" t="s">
        <v>0</v>
      </c>
      <c r="B1">
        <v>200000</v>
      </c>
      <c r="F1" s="32" t="s">
        <v>8</v>
      </c>
      <c r="G1" s="32"/>
      <c r="H1" s="32"/>
      <c r="I1" s="32"/>
    </row>
    <row r="2" spans="1:9" x14ac:dyDescent="0.3">
      <c r="A2" t="s">
        <v>1</v>
      </c>
      <c r="B2">
        <v>48</v>
      </c>
      <c r="F2" s="32" t="s">
        <v>9</v>
      </c>
      <c r="G2" s="32"/>
      <c r="H2" s="32"/>
      <c r="I2" s="32"/>
    </row>
    <row r="3" spans="1:9" x14ac:dyDescent="0.3">
      <c r="A3" t="s">
        <v>2</v>
      </c>
      <c r="B3" s="1">
        <v>0.04</v>
      </c>
      <c r="E3" s="2">
        <f>B4</f>
        <v>-4515.8109283379954</v>
      </c>
      <c r="F3" s="7">
        <v>0.02</v>
      </c>
      <c r="G3" s="7">
        <v>0.04</v>
      </c>
      <c r="H3" s="7">
        <v>0.06</v>
      </c>
      <c r="I3" s="7">
        <v>0.08</v>
      </c>
    </row>
    <row r="4" spans="1:9" x14ac:dyDescent="0.3">
      <c r="A4" t="s">
        <v>3</v>
      </c>
      <c r="B4" s="2">
        <f>PMT(B3/12,B2,B1)</f>
        <v>-4515.8109283379954</v>
      </c>
      <c r="D4" s="33" t="s">
        <v>4</v>
      </c>
      <c r="E4" s="5">
        <v>12</v>
      </c>
      <c r="F4">
        <f t="dataTable" ref="F4:I7" dt2D="1" dtr="1" r1="B3" r2="B2"/>
        <v>-16847.773456821087</v>
      </c>
      <c r="G4">
        <v>-17029.980839111584</v>
      </c>
      <c r="H4">
        <v>-17213.285941416128</v>
      </c>
      <c r="I4">
        <v>-17397.685817084213</v>
      </c>
    </row>
    <row r="5" spans="1:9" x14ac:dyDescent="0.3">
      <c r="D5" s="33"/>
      <c r="E5" s="5">
        <v>24</v>
      </c>
      <c r="F5">
        <v>-8508.0526736960455</v>
      </c>
      <c r="G5">
        <v>-8684.9844341548105</v>
      </c>
      <c r="H5">
        <v>-8864.1220505513793</v>
      </c>
      <c r="I5">
        <v>-9045.4582912368296</v>
      </c>
    </row>
    <row r="6" spans="1:9" x14ac:dyDescent="0.3">
      <c r="D6" s="33"/>
      <c r="E6" s="5">
        <v>36</v>
      </c>
      <c r="F6">
        <v>-5728.5157464912763</v>
      </c>
      <c r="G6">
        <v>-5904.7970013687363</v>
      </c>
      <c r="H6">
        <v>-6084.3874903110218</v>
      </c>
      <c r="I6">
        <v>-6267.2730922861692</v>
      </c>
    </row>
    <row r="7" spans="1:9" x14ac:dyDescent="0.3">
      <c r="D7" s="33"/>
      <c r="E7" s="5">
        <v>48</v>
      </c>
      <c r="F7">
        <v>-4339.0247278680745</v>
      </c>
      <c r="G7">
        <v>-4515.8109283379954</v>
      </c>
      <c r="H7">
        <v>-4697.0058095871236</v>
      </c>
      <c r="I7">
        <v>-4882.5844683004962</v>
      </c>
    </row>
  </sheetData>
  <mergeCells count="3">
    <mergeCell ref="F1:I1"/>
    <mergeCell ref="F2:I2"/>
    <mergeCell ref="D4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D158-FDF7-40E7-BDAD-C31CEECE55A9}">
  <dimension ref="A1:B4"/>
  <sheetViews>
    <sheetView workbookViewId="0">
      <selection activeCell="B4" sqref="B4"/>
    </sheetView>
  </sheetViews>
  <sheetFormatPr defaultRowHeight="15" x14ac:dyDescent="0.3"/>
  <cols>
    <col min="1" max="1" width="17.375" bestFit="1" customWidth="1"/>
  </cols>
  <sheetData>
    <row r="1" spans="1:2" x14ac:dyDescent="0.3">
      <c r="A1" t="s">
        <v>10</v>
      </c>
      <c r="B1">
        <v>30</v>
      </c>
    </row>
    <row r="2" spans="1:2" x14ac:dyDescent="0.3">
      <c r="A2" t="s">
        <v>11</v>
      </c>
      <c r="B2">
        <v>25</v>
      </c>
    </row>
    <row r="3" spans="1:2" x14ac:dyDescent="0.3">
      <c r="A3" t="s">
        <v>12</v>
      </c>
      <c r="B3">
        <v>2000</v>
      </c>
    </row>
    <row r="4" spans="1:2" x14ac:dyDescent="0.3">
      <c r="A4" t="s">
        <v>13</v>
      </c>
      <c r="B4">
        <f>B3-B1*B2</f>
        <v>1250</v>
      </c>
    </row>
  </sheetData>
  <scenarios current="0" show="0" sqref="B4">
    <scenario name="Best Case" locked="1" count="3" user="許伯瑋" comment="建立者 許伯瑋 於 2025-5-26">
      <inputCells r="B1" val="30"/>
      <inputCells r="B2" val="25"/>
      <inputCells r="B3" val="2000"/>
    </scenario>
    <scenario name="Worst Case" locked="1" count="3" user="許伯瑋" comment="建立者 許伯瑋 於 2025-5-26">
      <inputCells r="B1" val="45"/>
      <inputCells r="B2" val="50"/>
      <inputCells r="B3" val="2000"/>
    </scenario>
    <scenario name="Expected" locked="1" count="3" user="許伯瑋" comment="建立者 許伯瑋 於 2025-5-26">
      <inputCells r="B1" val="30"/>
      <inputCells r="B2" val="35"/>
      <inputCells r="B3" val="2000"/>
    </scenario>
  </scenario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158B-FE7A-49CB-881B-27D717C99DFB}">
  <sheetPr>
    <outlinePr summaryBelow="0"/>
  </sheetPr>
  <dimension ref="B1:G13"/>
  <sheetViews>
    <sheetView showGridLines="0" workbookViewId="0">
      <selection activeCell="I19" sqref="I19"/>
    </sheetView>
  </sheetViews>
  <sheetFormatPr defaultRowHeight="15" outlineLevelRow="1" outlineLevelCol="1" x14ac:dyDescent="0.3"/>
  <cols>
    <col min="3" max="3" width="6.625" bestFit="1" customWidth="1"/>
    <col min="4" max="7" width="11.75" bestFit="1" customWidth="1" outlineLevel="1"/>
  </cols>
  <sheetData>
    <row r="1" spans="2:7" ht="15.6" thickBot="1" x14ac:dyDescent="0.35"/>
    <row r="2" spans="2:7" x14ac:dyDescent="0.3">
      <c r="B2" s="10" t="s">
        <v>21</v>
      </c>
      <c r="C2" s="11"/>
      <c r="D2" s="17"/>
      <c r="E2" s="17"/>
      <c r="F2" s="17"/>
      <c r="G2" s="17"/>
    </row>
    <row r="3" spans="2:7" collapsed="1" x14ac:dyDescent="0.3">
      <c r="B3" s="9"/>
      <c r="C3" s="9"/>
      <c r="D3" s="18" t="s">
        <v>23</v>
      </c>
      <c r="E3" s="18" t="s">
        <v>17</v>
      </c>
      <c r="F3" s="18" t="s">
        <v>19</v>
      </c>
      <c r="G3" s="18" t="s">
        <v>20</v>
      </c>
    </row>
    <row r="4" spans="2:7" ht="41.4" hidden="1" outlineLevel="1" x14ac:dyDescent="0.3">
      <c r="B4" s="13"/>
      <c r="C4" s="13"/>
      <c r="E4" s="20" t="s">
        <v>18</v>
      </c>
      <c r="F4" s="20" t="s">
        <v>18</v>
      </c>
      <c r="G4" s="20" t="s">
        <v>18</v>
      </c>
    </row>
    <row r="5" spans="2:7" x14ac:dyDescent="0.3">
      <c r="B5" s="14" t="s">
        <v>22</v>
      </c>
      <c r="C5" s="15"/>
      <c r="D5" s="12"/>
      <c r="E5" s="12"/>
      <c r="F5" s="12"/>
      <c r="G5" s="12"/>
    </row>
    <row r="6" spans="2:7" outlineLevel="1" x14ac:dyDescent="0.3">
      <c r="B6" s="13"/>
      <c r="C6" s="13" t="s">
        <v>14</v>
      </c>
      <c r="D6">
        <v>30</v>
      </c>
      <c r="E6" s="19">
        <v>30</v>
      </c>
      <c r="F6" s="19">
        <v>45</v>
      </c>
      <c r="G6" s="19">
        <v>30</v>
      </c>
    </row>
    <row r="7" spans="2:7" outlineLevel="1" x14ac:dyDescent="0.3">
      <c r="B7" s="13"/>
      <c r="C7" s="13" t="s">
        <v>15</v>
      </c>
      <c r="D7">
        <v>25</v>
      </c>
      <c r="E7" s="19">
        <v>25</v>
      </c>
      <c r="F7" s="19">
        <v>50</v>
      </c>
      <c r="G7" s="19">
        <v>35</v>
      </c>
    </row>
    <row r="8" spans="2:7" outlineLevel="1" x14ac:dyDescent="0.3">
      <c r="B8" s="13"/>
      <c r="C8" s="13" t="s">
        <v>16</v>
      </c>
      <c r="D8">
        <v>2000</v>
      </c>
      <c r="E8" s="19">
        <v>2000</v>
      </c>
      <c r="F8" s="19">
        <v>2000</v>
      </c>
      <c r="G8" s="19">
        <v>2000</v>
      </c>
    </row>
    <row r="9" spans="2:7" x14ac:dyDescent="0.3">
      <c r="B9" s="14" t="s">
        <v>24</v>
      </c>
      <c r="C9" s="15"/>
      <c r="D9" s="12"/>
      <c r="E9" s="12"/>
      <c r="F9" s="12"/>
      <c r="G9" s="12"/>
    </row>
    <row r="10" spans="2:7" ht="15.6" outlineLevel="1" thickBot="1" x14ac:dyDescent="0.35">
      <c r="B10" s="16"/>
      <c r="C10" s="16" t="s">
        <v>28</v>
      </c>
      <c r="D10" s="8">
        <v>1250</v>
      </c>
      <c r="E10" s="8">
        <v>1250</v>
      </c>
      <c r="F10" s="8">
        <v>-250</v>
      </c>
      <c r="G10" s="8">
        <v>950</v>
      </c>
    </row>
    <row r="11" spans="2:7" x14ac:dyDescent="0.3">
      <c r="B11" t="s">
        <v>25</v>
      </c>
    </row>
    <row r="12" spans="2:7" x14ac:dyDescent="0.3">
      <c r="B12" t="s">
        <v>26</v>
      </c>
    </row>
    <row r="13" spans="2:7" x14ac:dyDescent="0.3">
      <c r="B13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4CFF-D78E-4AF2-8497-6648B5430065}">
  <dimension ref="A1:B6"/>
  <sheetViews>
    <sheetView workbookViewId="0">
      <selection activeCell="L19" sqref="L19"/>
    </sheetView>
  </sheetViews>
  <sheetFormatPr defaultRowHeight="15" x14ac:dyDescent="0.3"/>
  <cols>
    <col min="1" max="1" width="14.125" bestFit="1" customWidth="1"/>
    <col min="2" max="2" width="10" bestFit="1" customWidth="1"/>
  </cols>
  <sheetData>
    <row r="1" spans="1:2" x14ac:dyDescent="0.3">
      <c r="A1" s="21" t="s">
        <v>30</v>
      </c>
      <c r="B1" t="s">
        <v>31</v>
      </c>
    </row>
    <row r="3" spans="1:2" x14ac:dyDescent="0.3">
      <c r="A3" s="21" t="s">
        <v>29</v>
      </c>
      <c r="B3" t="s">
        <v>28</v>
      </c>
    </row>
    <row r="4" spans="1:2" x14ac:dyDescent="0.3">
      <c r="A4" s="22" t="s">
        <v>17</v>
      </c>
      <c r="B4">
        <v>1250</v>
      </c>
    </row>
    <row r="5" spans="1:2" x14ac:dyDescent="0.3">
      <c r="A5" s="22" t="s">
        <v>20</v>
      </c>
      <c r="B5">
        <v>950</v>
      </c>
    </row>
    <row r="6" spans="1:2" x14ac:dyDescent="0.3">
      <c r="A6" s="22" t="s">
        <v>19</v>
      </c>
      <c r="B6">
        <v>-250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DD88-34F0-491A-B38E-0C65F4DB3BD5}">
  <dimension ref="A1:B4"/>
  <sheetViews>
    <sheetView workbookViewId="0">
      <selection activeCell="M13" sqref="M13"/>
    </sheetView>
  </sheetViews>
  <sheetFormatPr defaultRowHeight="15" x14ac:dyDescent="0.3"/>
  <cols>
    <col min="1" max="1" width="17.375" bestFit="1" customWidth="1"/>
  </cols>
  <sheetData>
    <row r="1" spans="1:2" x14ac:dyDescent="0.3">
      <c r="A1" t="s">
        <v>10</v>
      </c>
      <c r="B1">
        <v>30</v>
      </c>
    </row>
    <row r="2" spans="1:2" x14ac:dyDescent="0.3">
      <c r="A2" t="s">
        <v>11</v>
      </c>
      <c r="B2">
        <v>100.00000000000001</v>
      </c>
    </row>
    <row r="3" spans="1:2" x14ac:dyDescent="0.3">
      <c r="A3" t="s">
        <v>12</v>
      </c>
      <c r="B3">
        <v>3000</v>
      </c>
    </row>
    <row r="4" spans="1:2" x14ac:dyDescent="0.3">
      <c r="A4" t="s">
        <v>13</v>
      </c>
      <c r="B4">
        <f>B3-B1*B2</f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EB48-FE49-4F01-9F04-70F9C18C0874}">
  <dimension ref="A1:G8"/>
  <sheetViews>
    <sheetView workbookViewId="0">
      <selection activeCell="I9" sqref="I9"/>
    </sheetView>
  </sheetViews>
  <sheetFormatPr defaultRowHeight="15" x14ac:dyDescent="0.3"/>
  <sheetData>
    <row r="1" spans="1:7" ht="30" x14ac:dyDescent="0.3">
      <c r="A1" s="23" t="s">
        <v>32</v>
      </c>
      <c r="B1" s="23" t="s">
        <v>33</v>
      </c>
      <c r="C1" s="23" t="s">
        <v>34</v>
      </c>
      <c r="D1" s="23" t="s">
        <v>35</v>
      </c>
      <c r="E1" s="23" t="s">
        <v>36</v>
      </c>
      <c r="F1" s="23" t="s">
        <v>37</v>
      </c>
      <c r="G1" s="23" t="s">
        <v>38</v>
      </c>
    </row>
    <row r="2" spans="1:7" x14ac:dyDescent="0.3">
      <c r="A2" t="s">
        <v>39</v>
      </c>
      <c r="B2">
        <v>6</v>
      </c>
      <c r="C2">
        <v>20</v>
      </c>
      <c r="D2">
        <v>6</v>
      </c>
      <c r="E2">
        <v>6</v>
      </c>
      <c r="F2">
        <f>B2*E2</f>
        <v>36</v>
      </c>
      <c r="G2">
        <f>C2*E2</f>
        <v>120</v>
      </c>
    </row>
    <row r="3" spans="1:7" x14ac:dyDescent="0.3">
      <c r="A3" t="s">
        <v>40</v>
      </c>
      <c r="B3">
        <v>7</v>
      </c>
      <c r="C3">
        <v>25</v>
      </c>
      <c r="D3">
        <v>4</v>
      </c>
      <c r="E3">
        <v>9.3333333333333268</v>
      </c>
      <c r="F3">
        <f t="shared" ref="F3:F4" si="0">B3*E3</f>
        <v>65.333333333333286</v>
      </c>
      <c r="G3">
        <f t="shared" ref="G3:G4" si="1">C3*E3</f>
        <v>233.33333333333317</v>
      </c>
    </row>
    <row r="4" spans="1:7" x14ac:dyDescent="0.3">
      <c r="A4" t="s">
        <v>41</v>
      </c>
      <c r="B4">
        <v>4</v>
      </c>
      <c r="C4">
        <v>15</v>
      </c>
      <c r="D4">
        <v>10</v>
      </c>
      <c r="E4">
        <v>24.666666666666671</v>
      </c>
      <c r="F4">
        <f t="shared" si="0"/>
        <v>98.666666666666686</v>
      </c>
      <c r="G4">
        <f t="shared" si="1"/>
        <v>370.00000000000006</v>
      </c>
    </row>
    <row r="5" spans="1:7" x14ac:dyDescent="0.3">
      <c r="C5" s="24"/>
      <c r="D5" s="25" t="s">
        <v>42</v>
      </c>
      <c r="E5" s="25">
        <f>SUM(E2:E4)</f>
        <v>40</v>
      </c>
      <c r="F5" s="25">
        <f>SUM(F2:F4)</f>
        <v>199.99999999999997</v>
      </c>
      <c r="G5" s="25">
        <f>SUM(G2:G4)</f>
        <v>723.33333333333326</v>
      </c>
    </row>
    <row r="7" spans="1:7" x14ac:dyDescent="0.3">
      <c r="E7" s="26" t="s">
        <v>43</v>
      </c>
      <c r="F7" s="26" t="s">
        <v>44</v>
      </c>
    </row>
    <row r="8" spans="1:7" x14ac:dyDescent="0.3">
      <c r="E8">
        <v>40</v>
      </c>
      <c r="F8">
        <v>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7123-F631-4612-8B3F-E1B2D5AC8E49}">
  <dimension ref="A1:L11"/>
  <sheetViews>
    <sheetView workbookViewId="0">
      <selection activeCell="N13" sqref="N13"/>
    </sheetView>
  </sheetViews>
  <sheetFormatPr defaultRowHeight="15" x14ac:dyDescent="0.3"/>
  <cols>
    <col min="2" max="2" width="14.5" bestFit="1" customWidth="1"/>
  </cols>
  <sheetData>
    <row r="1" spans="1:12" x14ac:dyDescent="0.3">
      <c r="C1" s="32" t="s">
        <v>45</v>
      </c>
      <c r="D1" s="32"/>
      <c r="E1" s="32"/>
      <c r="F1" s="32"/>
      <c r="G1" s="32"/>
      <c r="H1" s="32"/>
      <c r="I1" s="32"/>
    </row>
    <row r="2" spans="1:12" x14ac:dyDescent="0.3">
      <c r="A2" s="27"/>
      <c r="B2" s="27"/>
      <c r="C2" s="25" t="s">
        <v>46</v>
      </c>
      <c r="D2" s="25" t="s">
        <v>47</v>
      </c>
      <c r="E2" s="25" t="s">
        <v>48</v>
      </c>
      <c r="F2" s="25" t="s">
        <v>49</v>
      </c>
      <c r="G2" s="25" t="s">
        <v>50</v>
      </c>
      <c r="H2" s="25" t="s">
        <v>51</v>
      </c>
      <c r="I2" s="25" t="s">
        <v>52</v>
      </c>
      <c r="J2" s="24"/>
      <c r="K2" s="24"/>
      <c r="L2" s="26" t="s">
        <v>53</v>
      </c>
    </row>
    <row r="3" spans="1:12" x14ac:dyDescent="0.3">
      <c r="A3" s="33" t="s">
        <v>54</v>
      </c>
      <c r="B3" s="28" t="s">
        <v>46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L3">
        <v>11</v>
      </c>
    </row>
    <row r="4" spans="1:12" x14ac:dyDescent="0.3">
      <c r="A4" s="33"/>
      <c r="B4" s="28" t="s">
        <v>47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L4">
        <v>5</v>
      </c>
    </row>
    <row r="5" spans="1:12" x14ac:dyDescent="0.3">
      <c r="A5" s="33"/>
      <c r="B5" s="28" t="s">
        <v>48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</row>
    <row r="6" spans="1:12" x14ac:dyDescent="0.3">
      <c r="A6" s="33"/>
      <c r="B6" s="28" t="s">
        <v>49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L6">
        <v>4</v>
      </c>
    </row>
    <row r="7" spans="1:12" x14ac:dyDescent="0.3">
      <c r="A7" s="33"/>
      <c r="B7" s="28" t="s">
        <v>50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L7">
        <v>4</v>
      </c>
    </row>
    <row r="8" spans="1:12" x14ac:dyDescent="0.3">
      <c r="A8" s="33"/>
      <c r="B8" s="28" t="s">
        <v>51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L8">
        <v>1</v>
      </c>
    </row>
    <row r="9" spans="1:12" x14ac:dyDescent="0.3">
      <c r="A9" s="33"/>
      <c r="B9" s="28" t="s">
        <v>52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L9">
        <v>0</v>
      </c>
    </row>
    <row r="10" spans="1:12" x14ac:dyDescent="0.3">
      <c r="B10" s="29" t="s">
        <v>55</v>
      </c>
      <c r="C10" s="30">
        <v>20</v>
      </c>
      <c r="D10" s="12">
        <v>21</v>
      </c>
      <c r="E10" s="12">
        <v>18</v>
      </c>
      <c r="F10" s="12">
        <v>20</v>
      </c>
      <c r="G10" s="12">
        <v>25</v>
      </c>
      <c r="H10" s="12">
        <v>15</v>
      </c>
      <c r="I10" s="12">
        <v>10</v>
      </c>
      <c r="K10" s="24" t="s">
        <v>42</v>
      </c>
      <c r="L10" s="25">
        <f>SUM(L3:L9)</f>
        <v>26</v>
      </c>
    </row>
    <row r="11" spans="1:12" x14ac:dyDescent="0.3">
      <c r="B11" s="29" t="s">
        <v>56</v>
      </c>
      <c r="C11" s="31">
        <f>SUMPRODUCT($L$3:$L$9,C3:C9)</f>
        <v>20</v>
      </c>
      <c r="D11" s="25">
        <f t="shared" ref="D11:I11" si="0">SUMPRODUCT($L$3:$L$9,D3:D9)</f>
        <v>21</v>
      </c>
      <c r="E11" s="25">
        <f t="shared" si="0"/>
        <v>18</v>
      </c>
      <c r="F11" s="25">
        <f t="shared" si="0"/>
        <v>21</v>
      </c>
      <c r="G11" s="25">
        <f t="shared" si="0"/>
        <v>25</v>
      </c>
      <c r="H11" s="25">
        <f t="shared" si="0"/>
        <v>15</v>
      </c>
      <c r="I11" s="25">
        <f t="shared" si="0"/>
        <v>10</v>
      </c>
    </row>
  </sheetData>
  <mergeCells count="2">
    <mergeCell ref="C1:I1"/>
    <mergeCell ref="A3:A9"/>
  </mergeCells>
  <phoneticPr fontId="1" type="noConversion"/>
  <pageMargins left="0.7" right="0.7" top="0.75" bottom="0.75" header="0.3" footer="0.3"/>
  <ignoredErrors>
    <ignoredError sqref="C11 D11:I11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9EDF-0D33-4D96-8912-C27221868FFB}">
  <dimension ref="A1:G43"/>
  <sheetViews>
    <sheetView showGridLines="0" workbookViewId="0"/>
  </sheetViews>
  <sheetFormatPr defaultRowHeight="15" outlineLevelRow="1" x14ac:dyDescent="0.3"/>
  <cols>
    <col min="1" max="1" width="2.125" customWidth="1"/>
    <col min="2" max="2" width="17.125" bestFit="1" customWidth="1"/>
    <col min="3" max="3" width="18.75" bestFit="1" customWidth="1"/>
    <col min="4" max="4" width="11.375" bestFit="1" customWidth="1"/>
    <col min="5" max="5" width="15.5" bestFit="1" customWidth="1"/>
    <col min="6" max="6" width="8.25" bestFit="1" customWidth="1"/>
    <col min="7" max="7" width="11.375" bestFit="1" customWidth="1"/>
  </cols>
  <sheetData>
    <row r="1" spans="1:5" x14ac:dyDescent="0.3">
      <c r="A1" s="40" t="s">
        <v>74</v>
      </c>
    </row>
    <row r="2" spans="1:5" x14ac:dyDescent="0.3">
      <c r="A2" s="40" t="s">
        <v>75</v>
      </c>
    </row>
    <row r="3" spans="1:5" x14ac:dyDescent="0.3">
      <c r="A3" s="40" t="s">
        <v>76</v>
      </c>
    </row>
    <row r="4" spans="1:5" x14ac:dyDescent="0.3">
      <c r="A4" s="40" t="s">
        <v>77</v>
      </c>
    </row>
    <row r="5" spans="1:5" x14ac:dyDescent="0.3">
      <c r="A5" s="40" t="s">
        <v>78</v>
      </c>
    </row>
    <row r="6" spans="1:5" hidden="1" outlineLevel="1" x14ac:dyDescent="0.3">
      <c r="A6" s="40"/>
      <c r="B6" t="s">
        <v>79</v>
      </c>
    </row>
    <row r="7" spans="1:5" hidden="1" outlineLevel="1" x14ac:dyDescent="0.3">
      <c r="A7" s="40"/>
      <c r="B7" t="s">
        <v>80</v>
      </c>
    </row>
    <row r="8" spans="1:5" hidden="1" outlineLevel="1" x14ac:dyDescent="0.3">
      <c r="A8" s="40"/>
      <c r="B8" t="s">
        <v>81</v>
      </c>
    </row>
    <row r="9" spans="1:5" collapsed="1" x14ac:dyDescent="0.3">
      <c r="A9" s="40" t="s">
        <v>82</v>
      </c>
    </row>
    <row r="10" spans="1:5" hidden="1" outlineLevel="1" x14ac:dyDescent="0.3">
      <c r="B10" t="s">
        <v>83</v>
      </c>
    </row>
    <row r="11" spans="1:5" hidden="1" outlineLevel="1" x14ac:dyDescent="0.3">
      <c r="B11" t="s">
        <v>84</v>
      </c>
    </row>
    <row r="12" spans="1:5" collapsed="1" x14ac:dyDescent="0.3"/>
    <row r="14" spans="1:5" ht="15.6" thickBot="1" x14ac:dyDescent="0.35">
      <c r="A14" t="s">
        <v>85</v>
      </c>
    </row>
    <row r="15" spans="1:5" ht="15.6" thickBot="1" x14ac:dyDescent="0.35">
      <c r="B15" s="42" t="s">
        <v>86</v>
      </c>
      <c r="C15" s="42" t="s">
        <v>87</v>
      </c>
      <c r="D15" s="42" t="s">
        <v>88</v>
      </c>
      <c r="E15" s="42" t="s">
        <v>89</v>
      </c>
    </row>
    <row r="16" spans="1:5" ht="15.6" thickBot="1" x14ac:dyDescent="0.35">
      <c r="B16" s="41" t="s">
        <v>97</v>
      </c>
      <c r="C16" s="41" t="s">
        <v>98</v>
      </c>
      <c r="D16" s="45">
        <v>26</v>
      </c>
      <c r="E16" s="45">
        <v>26</v>
      </c>
    </row>
    <row r="19" spans="1:6" ht="15.6" thickBot="1" x14ac:dyDescent="0.35">
      <c r="A19" t="s">
        <v>90</v>
      </c>
    </row>
    <row r="20" spans="1:6" ht="15.6" thickBot="1" x14ac:dyDescent="0.35">
      <c r="B20" s="42" t="s">
        <v>86</v>
      </c>
      <c r="C20" s="42" t="s">
        <v>87</v>
      </c>
      <c r="D20" s="42" t="s">
        <v>88</v>
      </c>
      <c r="E20" s="42" t="s">
        <v>89</v>
      </c>
      <c r="F20" s="42" t="s">
        <v>91</v>
      </c>
    </row>
    <row r="21" spans="1:6" x14ac:dyDescent="0.3">
      <c r="B21" s="49" t="s">
        <v>138</v>
      </c>
      <c r="C21" s="48"/>
      <c r="D21" s="48"/>
      <c r="E21" s="48"/>
      <c r="F21" s="48"/>
    </row>
    <row r="22" spans="1:6" hidden="1" outlineLevel="1" x14ac:dyDescent="0.3">
      <c r="B22" s="44" t="s">
        <v>99</v>
      </c>
      <c r="C22" s="44" t="s">
        <v>100</v>
      </c>
      <c r="D22" s="46">
        <v>11</v>
      </c>
      <c r="E22" s="46">
        <v>11</v>
      </c>
      <c r="F22" s="44" t="s">
        <v>137</v>
      </c>
    </row>
    <row r="23" spans="1:6" hidden="1" outlineLevel="1" x14ac:dyDescent="0.3">
      <c r="B23" s="44" t="s">
        <v>101</v>
      </c>
      <c r="C23" s="44" t="s">
        <v>102</v>
      </c>
      <c r="D23" s="46">
        <v>5</v>
      </c>
      <c r="E23" s="46">
        <v>5</v>
      </c>
      <c r="F23" s="44" t="s">
        <v>137</v>
      </c>
    </row>
    <row r="24" spans="1:6" hidden="1" outlineLevel="1" x14ac:dyDescent="0.3">
      <c r="B24" s="44" t="s">
        <v>103</v>
      </c>
      <c r="C24" s="44" t="s">
        <v>104</v>
      </c>
      <c r="D24" s="46">
        <v>1</v>
      </c>
      <c r="E24" s="46">
        <v>1</v>
      </c>
      <c r="F24" s="44" t="s">
        <v>137</v>
      </c>
    </row>
    <row r="25" spans="1:6" hidden="1" outlineLevel="1" x14ac:dyDescent="0.3">
      <c r="B25" s="44" t="s">
        <v>105</v>
      </c>
      <c r="C25" s="44" t="s">
        <v>106</v>
      </c>
      <c r="D25" s="46">
        <v>4</v>
      </c>
      <c r="E25" s="46">
        <v>4</v>
      </c>
      <c r="F25" s="44" t="s">
        <v>137</v>
      </c>
    </row>
    <row r="26" spans="1:6" hidden="1" outlineLevel="1" x14ac:dyDescent="0.3">
      <c r="B26" s="44" t="s">
        <v>107</v>
      </c>
      <c r="C26" s="44" t="s">
        <v>108</v>
      </c>
      <c r="D26" s="46">
        <v>4</v>
      </c>
      <c r="E26" s="46">
        <v>4</v>
      </c>
      <c r="F26" s="44" t="s">
        <v>137</v>
      </c>
    </row>
    <row r="27" spans="1:6" hidden="1" outlineLevel="1" x14ac:dyDescent="0.3">
      <c r="B27" s="44" t="s">
        <v>109</v>
      </c>
      <c r="C27" s="44" t="s">
        <v>110</v>
      </c>
      <c r="D27" s="46">
        <v>1</v>
      </c>
      <c r="E27" s="46">
        <v>1</v>
      </c>
      <c r="F27" s="44" t="s">
        <v>137</v>
      </c>
    </row>
    <row r="28" spans="1:6" ht="15.6" hidden="1" outlineLevel="1" thickBot="1" x14ac:dyDescent="0.35">
      <c r="B28" s="41" t="s">
        <v>111</v>
      </c>
      <c r="C28" s="41" t="s">
        <v>112</v>
      </c>
      <c r="D28" s="45">
        <v>0</v>
      </c>
      <c r="E28" s="45">
        <v>0</v>
      </c>
      <c r="F28" s="41" t="s">
        <v>137</v>
      </c>
    </row>
    <row r="29" spans="1:6" collapsed="1" x14ac:dyDescent="0.3">
      <c r="B29" s="43"/>
      <c r="C29" s="43"/>
      <c r="D29" s="47"/>
      <c r="E29" s="47"/>
      <c r="F29" s="43"/>
    </row>
    <row r="32" spans="1:6" ht="15.6" thickBot="1" x14ac:dyDescent="0.35">
      <c r="A32" t="s">
        <v>92</v>
      </c>
    </row>
    <row r="33" spans="2:7" ht="15.6" thickBot="1" x14ac:dyDescent="0.35">
      <c r="B33" s="42" t="s">
        <v>86</v>
      </c>
      <c r="C33" s="42" t="s">
        <v>87</v>
      </c>
      <c r="D33" s="42" t="s">
        <v>93</v>
      </c>
      <c r="E33" s="42" t="s">
        <v>94</v>
      </c>
      <c r="F33" s="42" t="s">
        <v>95</v>
      </c>
      <c r="G33" s="42" t="s">
        <v>96</v>
      </c>
    </row>
    <row r="34" spans="2:7" x14ac:dyDescent="0.3">
      <c r="B34" s="49" t="s">
        <v>139</v>
      </c>
      <c r="C34" s="48"/>
      <c r="D34" s="48"/>
      <c r="E34" s="48"/>
      <c r="F34" s="48"/>
      <c r="G34" s="48"/>
    </row>
    <row r="35" spans="2:7" hidden="1" outlineLevel="1" x14ac:dyDescent="0.3">
      <c r="B35" s="44" t="s">
        <v>113</v>
      </c>
      <c r="C35" s="44" t="s">
        <v>114</v>
      </c>
      <c r="D35" s="46">
        <v>20</v>
      </c>
      <c r="E35" s="44" t="s">
        <v>115</v>
      </c>
      <c r="F35" s="44" t="s">
        <v>116</v>
      </c>
      <c r="G35" s="46">
        <v>0</v>
      </c>
    </row>
    <row r="36" spans="2:7" hidden="1" outlineLevel="1" x14ac:dyDescent="0.3">
      <c r="B36" s="44" t="s">
        <v>117</v>
      </c>
      <c r="C36" s="44" t="s">
        <v>118</v>
      </c>
      <c r="D36" s="46">
        <v>21</v>
      </c>
      <c r="E36" s="44" t="s">
        <v>119</v>
      </c>
      <c r="F36" s="44" t="s">
        <v>116</v>
      </c>
      <c r="G36" s="46">
        <v>0</v>
      </c>
    </row>
    <row r="37" spans="2:7" hidden="1" outlineLevel="1" x14ac:dyDescent="0.3">
      <c r="B37" s="44" t="s">
        <v>120</v>
      </c>
      <c r="C37" s="44" t="s">
        <v>121</v>
      </c>
      <c r="D37" s="46">
        <v>18</v>
      </c>
      <c r="E37" s="44" t="s">
        <v>122</v>
      </c>
      <c r="F37" s="44" t="s">
        <v>116</v>
      </c>
      <c r="G37" s="46">
        <v>0</v>
      </c>
    </row>
    <row r="38" spans="2:7" hidden="1" outlineLevel="1" x14ac:dyDescent="0.3">
      <c r="B38" s="44" t="s">
        <v>123</v>
      </c>
      <c r="C38" s="44" t="s">
        <v>124</v>
      </c>
      <c r="D38" s="46">
        <v>21</v>
      </c>
      <c r="E38" s="44" t="s">
        <v>125</v>
      </c>
      <c r="F38" s="44" t="s">
        <v>126</v>
      </c>
      <c r="G38" s="46">
        <v>1</v>
      </c>
    </row>
    <row r="39" spans="2:7" hidden="1" outlineLevel="1" x14ac:dyDescent="0.3">
      <c r="B39" s="44" t="s">
        <v>127</v>
      </c>
      <c r="C39" s="44" t="s">
        <v>128</v>
      </c>
      <c r="D39" s="46">
        <v>25</v>
      </c>
      <c r="E39" s="44" t="s">
        <v>129</v>
      </c>
      <c r="F39" s="44" t="s">
        <v>116</v>
      </c>
      <c r="G39" s="46">
        <v>0</v>
      </c>
    </row>
    <row r="40" spans="2:7" hidden="1" outlineLevel="1" x14ac:dyDescent="0.3">
      <c r="B40" s="44" t="s">
        <v>130</v>
      </c>
      <c r="C40" s="44" t="s">
        <v>131</v>
      </c>
      <c r="D40" s="46">
        <v>15</v>
      </c>
      <c r="E40" s="44" t="s">
        <v>132</v>
      </c>
      <c r="F40" s="44" t="s">
        <v>116</v>
      </c>
      <c r="G40" s="46">
        <v>0</v>
      </c>
    </row>
    <row r="41" spans="2:7" hidden="1" outlineLevel="1" x14ac:dyDescent="0.3">
      <c r="B41" s="44" t="s">
        <v>133</v>
      </c>
      <c r="C41" s="44" t="s">
        <v>134</v>
      </c>
      <c r="D41" s="46">
        <v>10</v>
      </c>
      <c r="E41" s="44" t="s">
        <v>135</v>
      </c>
      <c r="F41" s="44" t="s">
        <v>116</v>
      </c>
      <c r="G41" s="46">
        <v>0</v>
      </c>
    </row>
    <row r="42" spans="2:7" collapsed="1" x14ac:dyDescent="0.3">
      <c r="B42" s="44"/>
      <c r="C42" s="44"/>
      <c r="D42" s="46"/>
      <c r="E42" s="44"/>
      <c r="F42" s="44"/>
      <c r="G42" s="46"/>
    </row>
    <row r="43" spans="2:7" ht="15.6" thickBot="1" x14ac:dyDescent="0.35">
      <c r="B43" s="41" t="s">
        <v>136</v>
      </c>
      <c r="C43" s="41"/>
      <c r="D43" s="41"/>
      <c r="E43" s="41"/>
      <c r="F43" s="41"/>
      <c r="G43" s="4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BCA8-33D0-4660-AE88-306A438B59A3}">
  <dimension ref="A1:G39"/>
  <sheetViews>
    <sheetView showGridLines="0" workbookViewId="0"/>
  </sheetViews>
  <sheetFormatPr defaultRowHeight="15" x14ac:dyDescent="0.3"/>
  <cols>
    <col min="1" max="1" width="2.125" customWidth="1"/>
    <col min="2" max="2" width="17.125" bestFit="1" customWidth="1"/>
    <col min="3" max="3" width="18.75" bestFit="1" customWidth="1"/>
    <col min="4" max="4" width="11.375" bestFit="1" customWidth="1"/>
    <col min="5" max="5" width="15.5" bestFit="1" customWidth="1"/>
    <col min="6" max="6" width="8.25" bestFit="1" customWidth="1"/>
    <col min="7" max="7" width="11.375" bestFit="1" customWidth="1"/>
  </cols>
  <sheetData>
    <row r="1" spans="1:5" x14ac:dyDescent="0.3">
      <c r="A1" s="40" t="s">
        <v>74</v>
      </c>
    </row>
    <row r="2" spans="1:5" x14ac:dyDescent="0.3">
      <c r="A2" s="40" t="s">
        <v>75</v>
      </c>
    </row>
    <row r="3" spans="1:5" x14ac:dyDescent="0.3">
      <c r="A3" s="40" t="s">
        <v>140</v>
      </c>
    </row>
    <row r="4" spans="1:5" x14ac:dyDescent="0.3">
      <c r="A4" s="40" t="s">
        <v>77</v>
      </c>
    </row>
    <row r="5" spans="1:5" x14ac:dyDescent="0.3">
      <c r="A5" s="40" t="s">
        <v>78</v>
      </c>
    </row>
    <row r="6" spans="1:5" x14ac:dyDescent="0.3">
      <c r="A6" s="40"/>
      <c r="B6" t="s">
        <v>79</v>
      </c>
    </row>
    <row r="7" spans="1:5" x14ac:dyDescent="0.3">
      <c r="A7" s="40"/>
      <c r="B7" t="s">
        <v>141</v>
      </c>
    </row>
    <row r="8" spans="1:5" x14ac:dyDescent="0.3">
      <c r="A8" s="40"/>
      <c r="B8" t="s">
        <v>81</v>
      </c>
    </row>
    <row r="9" spans="1:5" x14ac:dyDescent="0.3">
      <c r="A9" s="40" t="s">
        <v>82</v>
      </c>
    </row>
    <row r="10" spans="1:5" x14ac:dyDescent="0.3">
      <c r="B10" t="s">
        <v>83</v>
      </c>
    </row>
    <row r="11" spans="1:5" x14ac:dyDescent="0.3">
      <c r="B11" t="s">
        <v>84</v>
      </c>
    </row>
    <row r="14" spans="1:5" ht="15.6" thickBot="1" x14ac:dyDescent="0.35">
      <c r="A14" t="s">
        <v>85</v>
      </c>
    </row>
    <row r="15" spans="1:5" ht="15.6" thickBot="1" x14ac:dyDescent="0.35">
      <c r="B15" s="42" t="s">
        <v>86</v>
      </c>
      <c r="C15" s="42" t="s">
        <v>87</v>
      </c>
      <c r="D15" s="42" t="s">
        <v>88</v>
      </c>
      <c r="E15" s="42" t="s">
        <v>89</v>
      </c>
    </row>
    <row r="16" spans="1:5" ht="15.6" thickBot="1" x14ac:dyDescent="0.35">
      <c r="B16" s="41" t="s">
        <v>97</v>
      </c>
      <c r="C16" s="41" t="s">
        <v>98</v>
      </c>
      <c r="D16" s="45">
        <v>26</v>
      </c>
      <c r="E16" s="45">
        <v>26</v>
      </c>
    </row>
    <row r="19" spans="1:7" ht="15.6" thickBot="1" x14ac:dyDescent="0.35">
      <c r="A19" t="s">
        <v>90</v>
      </c>
    </row>
    <row r="20" spans="1:7" ht="15.6" thickBot="1" x14ac:dyDescent="0.35">
      <c r="B20" s="42" t="s">
        <v>86</v>
      </c>
      <c r="C20" s="42" t="s">
        <v>87</v>
      </c>
      <c r="D20" s="42" t="s">
        <v>88</v>
      </c>
      <c r="E20" s="42" t="s">
        <v>89</v>
      </c>
      <c r="F20" s="42" t="s">
        <v>91</v>
      </c>
    </row>
    <row r="21" spans="1:7" x14ac:dyDescent="0.3">
      <c r="B21" s="44" t="s">
        <v>99</v>
      </c>
      <c r="C21" s="44" t="s">
        <v>100</v>
      </c>
      <c r="D21" s="46">
        <v>11</v>
      </c>
      <c r="E21" s="46">
        <v>11</v>
      </c>
      <c r="F21" s="44" t="s">
        <v>137</v>
      </c>
    </row>
    <row r="22" spans="1:7" x14ac:dyDescent="0.3">
      <c r="B22" s="44" t="s">
        <v>101</v>
      </c>
      <c r="C22" s="44" t="s">
        <v>102</v>
      </c>
      <c r="D22" s="46">
        <v>5</v>
      </c>
      <c r="E22" s="46">
        <v>5</v>
      </c>
      <c r="F22" s="44" t="s">
        <v>137</v>
      </c>
    </row>
    <row r="23" spans="1:7" x14ac:dyDescent="0.3">
      <c r="B23" s="44" t="s">
        <v>103</v>
      </c>
      <c r="C23" s="44" t="s">
        <v>104</v>
      </c>
      <c r="D23" s="46">
        <v>1</v>
      </c>
      <c r="E23" s="46">
        <v>1</v>
      </c>
      <c r="F23" s="44" t="s">
        <v>137</v>
      </c>
    </row>
    <row r="24" spans="1:7" x14ac:dyDescent="0.3">
      <c r="B24" s="44" t="s">
        <v>105</v>
      </c>
      <c r="C24" s="44" t="s">
        <v>106</v>
      </c>
      <c r="D24" s="46">
        <v>4</v>
      </c>
      <c r="E24" s="46">
        <v>4</v>
      </c>
      <c r="F24" s="44" t="s">
        <v>137</v>
      </c>
    </row>
    <row r="25" spans="1:7" x14ac:dyDescent="0.3">
      <c r="B25" s="44" t="s">
        <v>107</v>
      </c>
      <c r="C25" s="44" t="s">
        <v>108</v>
      </c>
      <c r="D25" s="46">
        <v>4</v>
      </c>
      <c r="E25" s="46">
        <v>4</v>
      </c>
      <c r="F25" s="44" t="s">
        <v>137</v>
      </c>
    </row>
    <row r="26" spans="1:7" x14ac:dyDescent="0.3">
      <c r="B26" s="44" t="s">
        <v>109</v>
      </c>
      <c r="C26" s="44" t="s">
        <v>110</v>
      </c>
      <c r="D26" s="46">
        <v>1</v>
      </c>
      <c r="E26" s="46">
        <v>1</v>
      </c>
      <c r="F26" s="44" t="s">
        <v>137</v>
      </c>
    </row>
    <row r="27" spans="1:7" ht="15.6" thickBot="1" x14ac:dyDescent="0.35">
      <c r="B27" s="41" t="s">
        <v>111</v>
      </c>
      <c r="C27" s="41" t="s">
        <v>112</v>
      </c>
      <c r="D27" s="45">
        <v>0</v>
      </c>
      <c r="E27" s="45">
        <v>0</v>
      </c>
      <c r="F27" s="41" t="s">
        <v>137</v>
      </c>
    </row>
    <row r="30" spans="1:7" ht="15.6" thickBot="1" x14ac:dyDescent="0.35">
      <c r="A30" t="s">
        <v>92</v>
      </c>
    </row>
    <row r="31" spans="1:7" ht="15.6" thickBot="1" x14ac:dyDescent="0.35">
      <c r="B31" s="42" t="s">
        <v>86</v>
      </c>
      <c r="C31" s="42" t="s">
        <v>87</v>
      </c>
      <c r="D31" s="42" t="s">
        <v>93</v>
      </c>
      <c r="E31" s="42" t="s">
        <v>94</v>
      </c>
      <c r="F31" s="42" t="s">
        <v>95</v>
      </c>
      <c r="G31" s="42" t="s">
        <v>96</v>
      </c>
    </row>
    <row r="32" spans="1:7" x14ac:dyDescent="0.3">
      <c r="B32" s="44" t="s">
        <v>113</v>
      </c>
      <c r="C32" s="44" t="s">
        <v>114</v>
      </c>
      <c r="D32" s="46">
        <v>20</v>
      </c>
      <c r="E32" s="44" t="s">
        <v>115</v>
      </c>
      <c r="F32" s="44" t="s">
        <v>116</v>
      </c>
      <c r="G32" s="46">
        <v>0</v>
      </c>
    </row>
    <row r="33" spans="2:7" x14ac:dyDescent="0.3">
      <c r="B33" s="44" t="s">
        <v>117</v>
      </c>
      <c r="C33" s="44" t="s">
        <v>118</v>
      </c>
      <c r="D33" s="46">
        <v>21</v>
      </c>
      <c r="E33" s="44" t="s">
        <v>119</v>
      </c>
      <c r="F33" s="44" t="s">
        <v>116</v>
      </c>
      <c r="G33" s="46">
        <v>0</v>
      </c>
    </row>
    <row r="34" spans="2:7" x14ac:dyDescent="0.3">
      <c r="B34" s="44" t="s">
        <v>120</v>
      </c>
      <c r="C34" s="44" t="s">
        <v>121</v>
      </c>
      <c r="D34" s="46">
        <v>18</v>
      </c>
      <c r="E34" s="44" t="s">
        <v>122</v>
      </c>
      <c r="F34" s="44" t="s">
        <v>116</v>
      </c>
      <c r="G34" s="46">
        <v>0</v>
      </c>
    </row>
    <row r="35" spans="2:7" x14ac:dyDescent="0.3">
      <c r="B35" s="44" t="s">
        <v>123</v>
      </c>
      <c r="C35" s="44" t="s">
        <v>124</v>
      </c>
      <c r="D35" s="46">
        <v>21</v>
      </c>
      <c r="E35" s="44" t="s">
        <v>125</v>
      </c>
      <c r="F35" s="44" t="s">
        <v>126</v>
      </c>
      <c r="G35" s="46">
        <v>1</v>
      </c>
    </row>
    <row r="36" spans="2:7" x14ac:dyDescent="0.3">
      <c r="B36" s="44" t="s">
        <v>127</v>
      </c>
      <c r="C36" s="44" t="s">
        <v>128</v>
      </c>
      <c r="D36" s="46">
        <v>25</v>
      </c>
      <c r="E36" s="44" t="s">
        <v>129</v>
      </c>
      <c r="F36" s="44" t="s">
        <v>116</v>
      </c>
      <c r="G36" s="46">
        <v>0</v>
      </c>
    </row>
    <row r="37" spans="2:7" x14ac:dyDescent="0.3">
      <c r="B37" s="44" t="s">
        <v>130</v>
      </c>
      <c r="C37" s="44" t="s">
        <v>131</v>
      </c>
      <c r="D37" s="46">
        <v>15</v>
      </c>
      <c r="E37" s="44" t="s">
        <v>132</v>
      </c>
      <c r="F37" s="44" t="s">
        <v>116</v>
      </c>
      <c r="G37" s="46">
        <v>0</v>
      </c>
    </row>
    <row r="38" spans="2:7" x14ac:dyDescent="0.3">
      <c r="B38" s="44" t="s">
        <v>133</v>
      </c>
      <c r="C38" s="44" t="s">
        <v>134</v>
      </c>
      <c r="D38" s="46">
        <v>10</v>
      </c>
      <c r="E38" s="44" t="s">
        <v>135</v>
      </c>
      <c r="F38" s="44" t="s">
        <v>116</v>
      </c>
      <c r="G38" s="46">
        <v>0</v>
      </c>
    </row>
    <row r="39" spans="2:7" ht="15.6" thickBot="1" x14ac:dyDescent="0.35">
      <c r="B39" s="41" t="s">
        <v>136</v>
      </c>
      <c r="C39" s="41"/>
      <c r="D39" s="41"/>
      <c r="E39" s="41"/>
      <c r="F39" s="41"/>
      <c r="G39" s="4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BEB1-B5F4-48D7-9AAC-149E975EDC16}">
  <dimension ref="A1:M9"/>
  <sheetViews>
    <sheetView workbookViewId="0">
      <selection activeCell="M11" sqref="M11"/>
    </sheetView>
  </sheetViews>
  <sheetFormatPr defaultRowHeight="15" x14ac:dyDescent="0.3"/>
  <cols>
    <col min="8" max="8" width="13" bestFit="1" customWidth="1"/>
  </cols>
  <sheetData>
    <row r="1" spans="1:13" x14ac:dyDescent="0.3">
      <c r="C1" s="32" t="s">
        <v>57</v>
      </c>
      <c r="D1" s="32"/>
      <c r="E1" s="32"/>
      <c r="I1" s="32" t="s">
        <v>57</v>
      </c>
      <c r="J1" s="32"/>
      <c r="K1" s="32"/>
    </row>
    <row r="2" spans="1:13" x14ac:dyDescent="0.3">
      <c r="B2" s="34" t="s">
        <v>58</v>
      </c>
      <c r="C2" s="26">
        <v>1</v>
      </c>
      <c r="D2" s="26">
        <v>2</v>
      </c>
      <c r="E2" s="26">
        <v>3</v>
      </c>
      <c r="F2" s="24"/>
      <c r="H2" s="34" t="s">
        <v>59</v>
      </c>
      <c r="I2" s="26">
        <v>1</v>
      </c>
      <c r="J2" s="26">
        <v>2</v>
      </c>
      <c r="K2" s="26">
        <v>3</v>
      </c>
      <c r="L2" s="35" t="s">
        <v>60</v>
      </c>
      <c r="M2" s="26" t="s">
        <v>6</v>
      </c>
    </row>
    <row r="3" spans="1:13" x14ac:dyDescent="0.3">
      <c r="A3" s="36" t="s">
        <v>61</v>
      </c>
      <c r="B3" s="37" t="s">
        <v>39</v>
      </c>
      <c r="C3">
        <v>15</v>
      </c>
      <c r="D3">
        <v>40</v>
      </c>
      <c r="E3">
        <v>20</v>
      </c>
      <c r="G3" s="36" t="s">
        <v>61</v>
      </c>
      <c r="H3" s="37" t="s">
        <v>39</v>
      </c>
      <c r="I3">
        <v>1</v>
      </c>
      <c r="J3">
        <v>0</v>
      </c>
      <c r="K3">
        <v>0</v>
      </c>
      <c r="L3" s="38">
        <v>1</v>
      </c>
      <c r="M3">
        <f>SUM(I3:K3)</f>
        <v>1</v>
      </c>
    </row>
    <row r="4" spans="1:13" x14ac:dyDescent="0.3">
      <c r="A4" s="36"/>
      <c r="B4" s="37" t="s">
        <v>40</v>
      </c>
      <c r="C4">
        <v>30</v>
      </c>
      <c r="D4">
        <v>20</v>
      </c>
      <c r="E4">
        <v>10</v>
      </c>
      <c r="G4" s="36"/>
      <c r="H4" s="37" t="s">
        <v>40</v>
      </c>
      <c r="I4">
        <v>0</v>
      </c>
      <c r="J4">
        <v>0</v>
      </c>
      <c r="K4">
        <v>1</v>
      </c>
      <c r="L4" s="38">
        <v>1</v>
      </c>
      <c r="M4">
        <f>SUM(I4:K4)</f>
        <v>1</v>
      </c>
    </row>
    <row r="5" spans="1:13" x14ac:dyDescent="0.3">
      <c r="A5" s="36"/>
      <c r="B5" s="37" t="s">
        <v>41</v>
      </c>
      <c r="C5">
        <v>25</v>
      </c>
      <c r="D5">
        <v>30</v>
      </c>
      <c r="E5">
        <v>25</v>
      </c>
      <c r="G5" s="36"/>
      <c r="H5" s="37" t="s">
        <v>41</v>
      </c>
      <c r="I5">
        <v>0</v>
      </c>
      <c r="J5">
        <v>1</v>
      </c>
      <c r="K5">
        <v>0</v>
      </c>
      <c r="L5" s="38">
        <v>1</v>
      </c>
      <c r="M5">
        <f>SUM(I5:K5)</f>
        <v>1</v>
      </c>
    </row>
    <row r="6" spans="1:13" x14ac:dyDescent="0.3">
      <c r="H6" s="29" t="s">
        <v>60</v>
      </c>
      <c r="I6" s="12">
        <v>1</v>
      </c>
      <c r="J6" s="12">
        <v>1</v>
      </c>
      <c r="K6" s="12">
        <v>1</v>
      </c>
    </row>
    <row r="7" spans="1:13" x14ac:dyDescent="0.3">
      <c r="H7" s="37" t="s">
        <v>6</v>
      </c>
      <c r="I7">
        <f>SUM(I3:I5)</f>
        <v>1</v>
      </c>
      <c r="J7">
        <f t="shared" ref="J7:K7" si="0">SUM(J3:J5)</f>
        <v>1</v>
      </c>
      <c r="K7">
        <f t="shared" si="0"/>
        <v>1</v>
      </c>
    </row>
    <row r="9" spans="1:13" x14ac:dyDescent="0.3">
      <c r="H9" s="24" t="s">
        <v>62</v>
      </c>
      <c r="I9" s="24">
        <f>SUMPRODUCT(C3:E5,I3:K5)</f>
        <v>55</v>
      </c>
    </row>
  </sheetData>
  <mergeCells count="4">
    <mergeCell ref="C1:E1"/>
    <mergeCell ref="I1:K1"/>
    <mergeCell ref="A3:A5"/>
    <mergeCell ref="G3:G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3EAB-69BA-458C-8525-F850C1B00469}">
  <dimension ref="A1:K17"/>
  <sheetViews>
    <sheetView tabSelected="1" workbookViewId="0">
      <selection activeCell="K19" sqref="K19"/>
    </sheetView>
  </sheetViews>
  <sheetFormatPr defaultRowHeight="15" x14ac:dyDescent="0.3"/>
  <cols>
    <col min="2" max="3" width="14.375" bestFit="1" customWidth="1"/>
    <col min="4" max="4" width="9.875" bestFit="1" customWidth="1"/>
    <col min="5" max="5" width="14.125" bestFit="1" customWidth="1"/>
    <col min="6" max="6" width="10.625" bestFit="1" customWidth="1"/>
    <col min="7" max="7" width="8.5" bestFit="1" customWidth="1"/>
    <col min="10" max="10" width="17.75" bestFit="1" customWidth="1"/>
    <col min="11" max="11" width="8.5" bestFit="1" customWidth="1"/>
  </cols>
  <sheetData>
    <row r="1" spans="1:11" x14ac:dyDescent="0.3">
      <c r="C1" s="32" t="s">
        <v>63</v>
      </c>
      <c r="D1" s="32"/>
      <c r="E1" s="32"/>
      <c r="F1" s="32"/>
      <c r="G1" s="32"/>
      <c r="I1" s="32" t="s">
        <v>64</v>
      </c>
      <c r="J1" s="32"/>
      <c r="K1" s="32"/>
    </row>
    <row r="2" spans="1:11" x14ac:dyDescent="0.3">
      <c r="B2" s="34"/>
      <c r="C2" s="26" t="s">
        <v>65</v>
      </c>
      <c r="D2" s="26" t="s">
        <v>66</v>
      </c>
      <c r="E2" s="26" t="s">
        <v>67</v>
      </c>
      <c r="F2" s="26" t="s">
        <v>68</v>
      </c>
      <c r="G2" s="26" t="s">
        <v>69</v>
      </c>
      <c r="I2" s="26" t="s">
        <v>70</v>
      </c>
      <c r="J2" s="26" t="s">
        <v>71</v>
      </c>
      <c r="K2" s="26" t="s">
        <v>72</v>
      </c>
    </row>
    <row r="3" spans="1:11" x14ac:dyDescent="0.3">
      <c r="A3" s="24">
        <v>1</v>
      </c>
      <c r="B3" s="37" t="s">
        <v>65</v>
      </c>
      <c r="C3">
        <v>0</v>
      </c>
      <c r="D3" s="39">
        <v>940</v>
      </c>
      <c r="E3" s="39">
        <v>980</v>
      </c>
      <c r="F3" s="39">
        <v>769</v>
      </c>
      <c r="G3" s="39">
        <v>716</v>
      </c>
      <c r="I3" s="39">
        <v>1</v>
      </c>
      <c r="J3" t="str" cm="1">
        <f t="array" ref="J3">INDEX(B3:B7,I3)</f>
        <v>Albuquerque</v>
      </c>
      <c r="K3" cm="1">
        <f t="array" ref="K3">INDEX(C3:G7,I3,I7)</f>
        <v>716</v>
      </c>
    </row>
    <row r="4" spans="1:11" x14ac:dyDescent="0.3">
      <c r="A4" s="24">
        <v>2</v>
      </c>
      <c r="B4" s="37" t="s">
        <v>66</v>
      </c>
      <c r="C4" s="39">
        <v>940</v>
      </c>
      <c r="D4">
        <v>0</v>
      </c>
      <c r="E4" s="39">
        <v>461</v>
      </c>
      <c r="F4" s="39">
        <v>1168</v>
      </c>
      <c r="G4" s="39">
        <v>353</v>
      </c>
      <c r="I4" s="39">
        <v>4</v>
      </c>
      <c r="J4" t="str" cm="1">
        <f t="array" ref="J4">INDEX(B3:B7,I4)</f>
        <v>Bozeman</v>
      </c>
      <c r="K4" cm="1">
        <f t="array" ref="K4">INDEX(C3:G7,I4,I3)</f>
        <v>769</v>
      </c>
    </row>
    <row r="5" spans="1:11" x14ac:dyDescent="0.3">
      <c r="A5" s="24">
        <v>3</v>
      </c>
      <c r="B5" s="37" t="s">
        <v>67</v>
      </c>
      <c r="C5" s="39">
        <v>980</v>
      </c>
      <c r="D5" s="39">
        <v>461</v>
      </c>
      <c r="E5">
        <v>0</v>
      </c>
      <c r="F5" s="39">
        <v>862</v>
      </c>
      <c r="G5" s="39">
        <v>293</v>
      </c>
      <c r="I5" s="39">
        <v>3</v>
      </c>
      <c r="J5" t="str" cm="1">
        <f t="array" ref="J5">INDEX(B3:B7,I5)</f>
        <v>Minneapolis</v>
      </c>
      <c r="K5" cm="1">
        <f t="array" ref="K5">INDEX(C3:G7,I5,I4)</f>
        <v>862</v>
      </c>
    </row>
    <row r="6" spans="1:11" x14ac:dyDescent="0.3">
      <c r="A6" s="24">
        <v>4</v>
      </c>
      <c r="B6" s="37" t="s">
        <v>68</v>
      </c>
      <c r="C6" s="39">
        <v>769</v>
      </c>
      <c r="D6" s="39">
        <v>1168</v>
      </c>
      <c r="E6" s="39">
        <v>862</v>
      </c>
      <c r="F6" s="39">
        <v>0</v>
      </c>
      <c r="G6" s="39">
        <v>811</v>
      </c>
      <c r="I6" s="39">
        <v>2</v>
      </c>
      <c r="J6" t="str" cm="1">
        <f t="array" ref="J6">INDEX(B3:B7,I6)</f>
        <v>St Louis</v>
      </c>
      <c r="K6" cm="1">
        <f t="array" ref="K6">INDEX(C3:G7,I6,I5)</f>
        <v>461</v>
      </c>
    </row>
    <row r="7" spans="1:11" x14ac:dyDescent="0.3">
      <c r="A7" s="24">
        <v>5</v>
      </c>
      <c r="B7" s="37" t="s">
        <v>69</v>
      </c>
      <c r="C7" s="39">
        <v>716</v>
      </c>
      <c r="D7" s="39">
        <v>353</v>
      </c>
      <c r="E7" s="39">
        <v>293</v>
      </c>
      <c r="F7" s="39">
        <v>811</v>
      </c>
      <c r="G7" s="39">
        <v>0</v>
      </c>
      <c r="I7" s="39">
        <v>5</v>
      </c>
      <c r="J7" t="str" cm="1">
        <f t="array" ref="J7">INDEX(B3:B7,I7)</f>
        <v>Omaha</v>
      </c>
      <c r="K7" cm="1">
        <f t="array" ref="K7">INDEX(C3:G7,I7,I6)</f>
        <v>353</v>
      </c>
    </row>
    <row r="8" spans="1:11" x14ac:dyDescent="0.3">
      <c r="J8" s="25" t="s">
        <v>73</v>
      </c>
      <c r="K8" s="25">
        <f>SUM(K3:K7)</f>
        <v>3161</v>
      </c>
    </row>
    <row r="13" spans="1:11" x14ac:dyDescent="0.3">
      <c r="J13">
        <f>MIN($K$8)</f>
        <v>3161</v>
      </c>
    </row>
    <row r="14" spans="1:11" x14ac:dyDescent="0.3">
      <c r="J14">
        <f>COUNT($I$3:$I$7)</f>
        <v>5</v>
      </c>
    </row>
    <row r="15" spans="1:11" x14ac:dyDescent="0.3">
      <c r="J15">
        <f>{32767,32767,0.000001,0.01,FALSE,FALSE,TRUE,1,1,1,0.0001,TRUE}</f>
        <v>32767</v>
      </c>
    </row>
    <row r="16" spans="1:11" x14ac:dyDescent="0.3">
      <c r="J16" t="b">
        <f t="array" ref="J16">$I$3:$I$7=COUNT($I$3:$I$7)</f>
        <v>0</v>
      </c>
    </row>
    <row r="17" spans="10:10" x14ac:dyDescent="0.3">
      <c r="J17">
        <f>{0,0,3,100,0,FALSE,TRUE,0.075,0,0,FALSE,30}</f>
        <v>0</v>
      </c>
    </row>
  </sheetData>
  <mergeCells count="2">
    <mergeCell ref="C1:G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14.1-14.2 One-Variable</vt:lpstr>
      <vt:lpstr>14.3 Two-Variable</vt:lpstr>
      <vt:lpstr>14.5 Scenarios</vt:lpstr>
      <vt:lpstr>14.7 Scenario Summary</vt:lpstr>
      <vt:lpstr>14.7 Scenario PivotTable</vt:lpstr>
      <vt:lpstr>14.8 Goal Seek</vt:lpstr>
      <vt:lpstr>14.12 Solver Optimization</vt:lpstr>
      <vt:lpstr>14.13 Solver Integer</vt:lpstr>
      <vt:lpstr>運算結果報表 1</vt:lpstr>
      <vt:lpstr>運算結果報表 2</vt:lpstr>
      <vt:lpstr>14.14 Solver Binary</vt:lpstr>
      <vt:lpstr>14.15 Solver Different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許伯瑋</dc:creator>
  <cp:lastModifiedBy>伯瑋 許</cp:lastModifiedBy>
  <dcterms:created xsi:type="dcterms:W3CDTF">2015-06-05T18:19:34Z</dcterms:created>
  <dcterms:modified xsi:type="dcterms:W3CDTF">2025-05-26T16:19:04Z</dcterms:modified>
</cp:coreProperties>
</file>